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alogue" sheetId="1" state="visible" r:id="rId1"/>
    <sheet xmlns:r="http://schemas.openxmlformats.org/officeDocument/2006/relationships" name="Clients" sheetId="2" state="visible" r:id="rId2"/>
    <sheet xmlns:r="http://schemas.openxmlformats.org/officeDocument/2006/relationships" name="Invoices" sheetId="3" state="visible" r:id="rId3"/>
    <sheet xmlns:r="http://schemas.openxmlformats.org/officeDocument/2006/relationships" name="Payables" sheetId="4" state="visible" r:id="rId4"/>
    <sheet xmlns:r="http://schemas.openxmlformats.org/officeDocument/2006/relationships" name="CashFlow13" sheetId="5" state="visible" r:id="rId5"/>
    <sheet xmlns:r="http://schemas.openxmlformats.org/officeDocument/2006/relationships" name="Check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B677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1A7F86"/>
      </patternFill>
    </fill>
  </fills>
  <borders count="2">
    <border>
      <left/>
      <right/>
      <top/>
      <bottom/>
      <diagonal/>
    </border>
    <border>
      <bottom style="thin">
        <color rgb="00D5DCE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BF0DA"/>
        </patternFill>
      </fill>
    </dxf>
    <dxf>
      <fill>
        <patternFill patternType="solid">
          <fgColor rgb="00DEF0E7"/>
        </patternFill>
      </fill>
    </dxf>
    <dxf>
      <fill>
        <patternFill patternType="solid">
          <fgColor rgb="00F6E0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6" customWidth="1" min="4" max="4"/>
    <col width="12" customWidth="1" min="5" max="5"/>
  </cols>
  <sheetData>
    <row r="1">
      <c r="A1" s="1" t="inlineStr">
        <is>
          <t>Product catalogue - SKU, size, colour, price</t>
        </is>
      </c>
      <c r="B1" s="2" t="n"/>
      <c r="C1" s="2" t="n"/>
      <c r="D1" s="2" t="n"/>
      <c r="E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SKU</t>
        </is>
      </c>
      <c r="B4" s="4" t="inlineStr">
        <is>
          <t>Category</t>
        </is>
      </c>
      <c r="C4" s="4" t="inlineStr">
        <is>
          <t>Size</t>
        </is>
      </c>
      <c r="D4" s="4" t="inlineStr">
        <is>
          <t>Colour</t>
        </is>
      </c>
      <c r="E4" s="4" t="inlineStr">
        <is>
          <t>Unit price</t>
        </is>
      </c>
    </row>
    <row r="5">
      <c r="A5" s="5" t="inlineStr">
        <is>
          <t>WW-JKT-01</t>
        </is>
      </c>
      <c r="B5" s="5" t="inlineStr">
        <is>
          <t>Jackets</t>
        </is>
      </c>
      <c r="C5" s="5" t="inlineStr">
        <is>
          <t>L</t>
        </is>
      </c>
      <c r="D5" s="5" t="inlineStr">
        <is>
          <t>Navy</t>
        </is>
      </c>
      <c r="E5" s="5" t="n">
        <v>64</v>
      </c>
    </row>
    <row r="6">
      <c r="A6" s="5" t="inlineStr">
        <is>
          <t>WW-JKT-02</t>
        </is>
      </c>
      <c r="B6" s="5" t="inlineStr">
        <is>
          <t>Jackets</t>
        </is>
      </c>
      <c r="C6" s="5" t="inlineStr">
        <is>
          <t>XL</t>
        </is>
      </c>
      <c r="D6" s="5" t="inlineStr">
        <is>
          <t>Orange hi-vis</t>
        </is>
      </c>
      <c r="E6" s="5" t="n">
        <v>72.5</v>
      </c>
    </row>
    <row r="7">
      <c r="A7" s="5" t="inlineStr">
        <is>
          <t>WW-TRS-01</t>
        </is>
      </c>
      <c r="B7" s="5" t="inlineStr">
        <is>
          <t>Trousers</t>
        </is>
      </c>
      <c r="C7" s="5" t="inlineStr">
        <is>
          <t>M</t>
        </is>
      </c>
      <c r="D7" s="5" t="inlineStr">
        <is>
          <t>Grey</t>
        </is>
      </c>
      <c r="E7" s="5" t="n">
        <v>38</v>
      </c>
    </row>
    <row r="8">
      <c r="A8" s="5" t="inlineStr">
        <is>
          <t>WW-TRS-02</t>
        </is>
      </c>
      <c r="B8" s="5" t="inlineStr">
        <is>
          <t>Trousers</t>
        </is>
      </c>
      <c r="C8" s="5" t="inlineStr">
        <is>
          <t>L</t>
        </is>
      </c>
      <c r="D8" s="5" t="inlineStr">
        <is>
          <t>Black</t>
        </is>
      </c>
      <c r="E8" s="5" t="n">
        <v>41</v>
      </c>
    </row>
    <row r="9">
      <c r="A9" s="5" t="inlineStr">
        <is>
          <t>WW-OVR-01</t>
        </is>
      </c>
      <c r="B9" s="5" t="inlineStr">
        <is>
          <t>Overalls</t>
        </is>
      </c>
      <c r="C9" s="5" t="inlineStr">
        <is>
          <t>XL</t>
        </is>
      </c>
      <c r="D9" s="5" t="inlineStr">
        <is>
          <t>Navy</t>
        </is>
      </c>
      <c r="E9" s="5" t="n">
        <v>55</v>
      </c>
    </row>
    <row r="10">
      <c r="A10" s="5" t="inlineStr">
        <is>
          <t>WW-VST-01</t>
        </is>
      </c>
      <c r="B10" s="5" t="inlineStr">
        <is>
          <t>Vests</t>
        </is>
      </c>
      <c r="C10" s="5" t="inlineStr">
        <is>
          <t>M</t>
        </is>
      </c>
      <c r="D10" s="5" t="inlineStr">
        <is>
          <t>Yellow hi-vis</t>
        </is>
      </c>
      <c r="E10" s="5" t="n">
        <v>12.9</v>
      </c>
    </row>
    <row r="11">
      <c r="A11" s="5" t="inlineStr">
        <is>
          <t>WW-VST-02</t>
        </is>
      </c>
      <c r="B11" s="5" t="inlineStr">
        <is>
          <t>Vests</t>
        </is>
      </c>
      <c r="C11" s="5" t="inlineStr">
        <is>
          <t>L</t>
        </is>
      </c>
      <c r="D11" s="5" t="inlineStr">
        <is>
          <t>Orange hi-vis</t>
        </is>
      </c>
      <c r="E11" s="5" t="n">
        <v>12.9</v>
      </c>
    </row>
    <row r="12">
      <c r="A12" s="5" t="inlineStr">
        <is>
          <t>WW-SHR-01</t>
        </is>
      </c>
      <c r="B12" s="5" t="inlineStr">
        <is>
          <t>Shirts</t>
        </is>
      </c>
      <c r="C12" s="5" t="inlineStr">
        <is>
          <t>L</t>
        </is>
      </c>
      <c r="D12" s="5" t="inlineStr">
        <is>
          <t>Teal</t>
        </is>
      </c>
      <c r="E12" s="5" t="n">
        <v>22</v>
      </c>
    </row>
    <row r="13">
      <c r="A13" s="5" t="inlineStr">
        <is>
          <t>WW-GLV-01</t>
        </is>
      </c>
      <c r="B13" s="5" t="inlineStr">
        <is>
          <t>Gloves</t>
        </is>
      </c>
      <c r="C13" s="5" t="inlineStr">
        <is>
          <t>9</t>
        </is>
      </c>
      <c r="D13" s="5" t="inlineStr">
        <is>
          <t>Black</t>
        </is>
      </c>
      <c r="E13" s="5" t="n">
        <v>6.5</v>
      </c>
    </row>
    <row r="14">
      <c r="A14" s="5" t="inlineStr">
        <is>
          <t>WW-CAP-01</t>
        </is>
      </c>
      <c r="B14" s="5" t="inlineStr">
        <is>
          <t>Caps</t>
        </is>
      </c>
      <c r="C14" s="5" t="inlineStr">
        <is>
          <t>One size</t>
        </is>
      </c>
      <c r="D14" s="5" t="inlineStr">
        <is>
          <t>Navy</t>
        </is>
      </c>
      <c r="E14" s="5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14" customWidth="1" min="4" max="4"/>
    <col width="12" customWidth="1" min="5" max="5"/>
    <col width="24" customWidth="1" min="6" max="6"/>
  </cols>
  <sheetData>
    <row r="1">
      <c r="A1" s="1" t="inlineStr">
        <is>
          <t>Client CRM - tax status, terms and Drive folder</t>
        </is>
      </c>
      <c r="B1" s="2" t="n"/>
      <c r="C1" s="2" t="n"/>
      <c r="D1" s="2" t="n"/>
      <c r="E1" s="2" t="n"/>
      <c r="F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Client ID</t>
        </is>
      </c>
      <c r="B4" s="4" t="inlineStr">
        <is>
          <t>Name</t>
        </is>
      </c>
      <c r="C4" s="4" t="inlineStr">
        <is>
          <t>Tax type</t>
        </is>
      </c>
      <c r="D4" s="4" t="inlineStr">
        <is>
          <t>Tax ID</t>
        </is>
      </c>
      <c r="E4" s="4" t="inlineStr">
        <is>
          <t>Terms (days)</t>
        </is>
      </c>
      <c r="F4" s="4" t="inlineStr">
        <is>
          <t>Drive folder</t>
        </is>
      </c>
    </row>
    <row r="5">
      <c r="A5" s="5" t="inlineStr">
        <is>
          <t>C001</t>
        </is>
      </c>
      <c r="B5" s="5" t="inlineStr">
        <is>
          <t>Customer A</t>
        </is>
      </c>
      <c r="C5" s="5" t="inlineStr">
        <is>
          <t>Domestic</t>
        </is>
      </c>
      <c r="D5" s="5" t="inlineStr"/>
      <c r="E5" s="5" t="n">
        <v>14</v>
      </c>
      <c r="F5" s="5" t="inlineStr">
        <is>
          <t>Drive/Customers/C001</t>
        </is>
      </c>
    </row>
    <row r="6">
      <c r="A6" s="5" t="inlineStr">
        <is>
          <t>C002</t>
        </is>
      </c>
      <c r="B6" s="5" t="inlineStr">
        <is>
          <t>Customer B</t>
        </is>
      </c>
      <c r="C6" s="5" t="inlineStr">
        <is>
          <t>Domestic</t>
        </is>
      </c>
      <c r="D6" s="5" t="inlineStr"/>
      <c r="E6" s="5" t="n">
        <v>30</v>
      </c>
      <c r="F6" s="5" t="inlineStr">
        <is>
          <t>Drive/Customers/C002</t>
        </is>
      </c>
    </row>
    <row r="7">
      <c r="A7" s="5" t="inlineStr">
        <is>
          <t>C003</t>
        </is>
      </c>
      <c r="B7" s="5" t="inlineStr">
        <is>
          <t>Customer C</t>
        </is>
      </c>
      <c r="C7" s="5" t="inlineStr">
        <is>
          <t>Cross-border B2B</t>
        </is>
      </c>
      <c r="D7" s="5" t="inlineStr">
        <is>
          <t>VAT-ID-0003</t>
        </is>
      </c>
      <c r="E7" s="5" t="n">
        <v>30</v>
      </c>
      <c r="F7" s="5" t="inlineStr">
        <is>
          <t>Drive/Customers/C003</t>
        </is>
      </c>
    </row>
    <row r="8">
      <c r="A8" s="5" t="inlineStr">
        <is>
          <t>C004</t>
        </is>
      </c>
      <c r="B8" s="5" t="inlineStr">
        <is>
          <t>Customer D</t>
        </is>
      </c>
      <c r="C8" s="5" t="inlineStr">
        <is>
          <t>Cross-border B2B</t>
        </is>
      </c>
      <c r="D8" s="5" t="inlineStr">
        <is>
          <t>VAT-ID-0004</t>
        </is>
      </c>
      <c r="E8" s="5" t="n">
        <v>14</v>
      </c>
      <c r="F8" s="5" t="inlineStr">
        <is>
          <t>Drive/Customers/C004</t>
        </is>
      </c>
    </row>
    <row r="9">
      <c r="A9" s="5" t="inlineStr">
        <is>
          <t>C005</t>
        </is>
      </c>
      <c r="B9" s="5" t="inlineStr">
        <is>
          <t>Customer E</t>
        </is>
      </c>
      <c r="C9" s="5" t="inlineStr">
        <is>
          <t>Export</t>
        </is>
      </c>
      <c r="D9" s="5" t="inlineStr"/>
      <c r="E9" s="5" t="n">
        <v>30</v>
      </c>
      <c r="F9" s="5" t="inlineStr">
        <is>
          <t>Drive/Customers/C005</t>
        </is>
      </c>
    </row>
    <row r="10">
      <c r="A10" s="5" t="inlineStr">
        <is>
          <t>C006</t>
        </is>
      </c>
      <c r="B10" s="5" t="inlineStr">
        <is>
          <t>Customer F</t>
        </is>
      </c>
      <c r="C10" s="5" t="inlineStr">
        <is>
          <t>Export</t>
        </is>
      </c>
      <c r="D10" s="5" t="inlineStr"/>
      <c r="E10" s="5" t="n">
        <v>7</v>
      </c>
      <c r="F10" s="5" t="inlineStr">
        <is>
          <t>Drive/Customers/C006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9" customWidth="1" min="3" max="3"/>
    <col width="16" customWidth="1" min="4" max="4"/>
    <col width="11" customWidth="1" min="5" max="5"/>
    <col width="6" customWidth="1" min="6" max="6"/>
    <col width="10" customWidth="1" min="7" max="7"/>
    <col width="8" customWidth="1" min="8" max="8"/>
    <col width="9" customWidth="1" min="9" max="9"/>
    <col width="10" customWidth="1" min="10" max="10"/>
    <col width="11" customWidth="1" min="11" max="11"/>
    <col width="38" customWidth="1" min="12" max="12"/>
  </cols>
  <sheetData>
    <row r="1">
      <c r="A1" s="1" t="inlineStr">
        <is>
          <t>Invoice register - numbering, tax and due date set by formula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Invoice no</t>
        </is>
      </c>
      <c r="B4" s="4" t="inlineStr">
        <is>
          <t>Date</t>
        </is>
      </c>
      <c r="C4" s="4" t="inlineStr">
        <is>
          <t>Client ID</t>
        </is>
      </c>
      <c r="D4" s="4" t="inlineStr">
        <is>
          <t>Tax type</t>
        </is>
      </c>
      <c r="E4" s="4" t="inlineStr">
        <is>
          <t>SKU</t>
        </is>
      </c>
      <c r="F4" s="4" t="inlineStr">
        <is>
          <t>Qty</t>
        </is>
      </c>
      <c r="G4" s="4" t="inlineStr">
        <is>
          <t>Net</t>
        </is>
      </c>
      <c r="H4" s="4" t="inlineStr">
        <is>
          <t>Tax rate</t>
        </is>
      </c>
      <c r="I4" s="4" t="inlineStr">
        <is>
          <t>Tax</t>
        </is>
      </c>
      <c r="J4" s="4" t="inlineStr">
        <is>
          <t>Gross</t>
        </is>
      </c>
      <c r="K4" s="4" t="inlineStr">
        <is>
          <t>Due date</t>
        </is>
      </c>
      <c r="L4" s="4" t="inlineStr">
        <is>
          <t>Invoice note</t>
        </is>
      </c>
    </row>
    <row r="5">
      <c r="A5" s="5" t="str">
        <f>IF(D5="Domestic","TAX","INV")&amp;"-2026-"&amp;TEXT(COUNTIF(D$5:D5,IF(D5="Domestic","Domestic","&lt;&gt;Domestic")),"0000")</f>
        <v>TAX-2026-0001</v>
      </c>
      <c r="B5" s="6" t="n">
        <v>46315</v>
      </c>
      <c r="C5" s="5" t="inlineStr">
        <is>
          <t>C001</t>
        </is>
      </c>
      <c r="D5" s="5" t="str">
        <f>VLOOKUP(C5,Clients!$A$5:$F$10,3,FALSE)</f>
        <v>Domestic</v>
      </c>
      <c r="E5" s="5" t="inlineStr">
        <is>
          <t>WW-JKT-01</t>
        </is>
      </c>
      <c r="F5" s="5" t="n">
        <v>20</v>
      </c>
      <c r="G5" s="7">
        <f>F5*VLOOKUP(E5,Catalogue!$A$5:$E$14,5,FALSE)</f>
        <v>1280</v>
      </c>
      <c r="H5" s="8">
        <f>IF(D5="Domestic",0.1,0)</f>
        <v>0.1</v>
      </c>
      <c r="I5" s="7">
        <f>ROUND(G5*H5,2)</f>
        <v>128</v>
      </c>
      <c r="J5" s="7">
        <f>G5+I5</f>
        <v>1408</v>
      </c>
      <c r="K5" s="6">
        <f>B5+VLOOKUP(C5,Clients!$A$5:$F$10,5,FALSE)</f>
        <v>46329.0</v>
      </c>
      <c r="L5" s="5">
        <f>IF(D5="Cross-border B2B","Reverse charge - customer accounts for tax",IF(D5="Export","Export - zero rated",""))</f>
      </c>
    </row>
    <row r="6">
      <c r="A6" s="5" t="str">
        <f>IF(D6="Domestic","TAX","INV")&amp;"-2026-"&amp;TEXT(COUNTIF(D$5:D6,IF(D6="Domestic","Domestic","&lt;&gt;Domestic")),"0000")</f>
        <v>INV-2026-0001</v>
      </c>
      <c r="B6" s="6" t="n">
        <v>46316</v>
      </c>
      <c r="C6" s="5" t="inlineStr">
        <is>
          <t>C003</t>
        </is>
      </c>
      <c r="D6" s="5" t="str">
        <f>VLOOKUP(C6,Clients!$A$5:$F$10,3,FALSE)</f>
        <v>Cross-border B2B</v>
      </c>
      <c r="E6" s="5" t="inlineStr">
        <is>
          <t>WW-TRS-02</t>
        </is>
      </c>
      <c r="F6" s="5" t="n">
        <v>50</v>
      </c>
      <c r="G6" s="7">
        <f>F6*VLOOKUP(E6,Catalogue!$A$5:$E$14,5,FALSE)</f>
        <v>2050</v>
      </c>
      <c r="H6" s="8">
        <f>IF(D6="Domestic",0.1,0)</f>
        <v>0</v>
      </c>
      <c r="I6" s="7">
        <f>ROUND(G6*H6,2)</f>
        <v>0</v>
      </c>
      <c r="J6" s="7">
        <f>G6+I6</f>
        <v>2050</v>
      </c>
      <c r="K6" s="6">
        <f>B6+VLOOKUP(C6,Clients!$A$5:$F$10,5,FALSE)</f>
        <v>46346.0</v>
      </c>
      <c r="L6" s="5" t="str">
        <f>IF(D6="Cross-border B2B","Reverse charge - customer accounts for tax",IF(D6="Export","Export - zero rated",""))</f>
        <v>Reverse charge - customer accounts for tax</v>
      </c>
    </row>
    <row r="7">
      <c r="A7" s="5" t="str">
        <f>IF(D7="Domestic","TAX","INV")&amp;"-2026-"&amp;TEXT(COUNTIF(D$5:D7,IF(D7="Domestic","Domestic","&lt;&gt;Domestic")),"0000")</f>
        <v>TAX-2026-0002</v>
      </c>
      <c r="B7" s="6" t="n">
        <v>46317</v>
      </c>
      <c r="C7" s="5" t="inlineStr">
        <is>
          <t>C002</t>
        </is>
      </c>
      <c r="D7" s="5" t="str">
        <f>VLOOKUP(C7,Clients!$A$5:$F$10,3,FALSE)</f>
        <v>Domestic</v>
      </c>
      <c r="E7" s="5" t="inlineStr">
        <is>
          <t>WW-VST-01</t>
        </is>
      </c>
      <c r="F7" s="5" t="n">
        <v>120</v>
      </c>
      <c r="G7" s="7">
        <f>F7*VLOOKUP(E7,Catalogue!$A$5:$E$14,5,FALSE)</f>
        <v>1548</v>
      </c>
      <c r="H7" s="8">
        <f>IF(D7="Domestic",0.1,0)</f>
        <v>0.1</v>
      </c>
      <c r="I7" s="7">
        <f>ROUND(G7*H7,2)</f>
        <v>154.8</v>
      </c>
      <c r="J7" s="7">
        <f>G7+I7</f>
        <v>1702.8</v>
      </c>
      <c r="K7" s="6">
        <f>B7+VLOOKUP(C7,Clients!$A$5:$F$10,5,FALSE)</f>
        <v>46347.0</v>
      </c>
      <c r="L7" s="5">
        <f>IF(D7="Cross-border B2B","Reverse charge - customer accounts for tax",IF(D7="Export","Export - zero rated",""))</f>
      </c>
    </row>
    <row r="8">
      <c r="A8" s="5" t="str">
        <f>IF(D8="Domestic","TAX","INV")&amp;"-2026-"&amp;TEXT(COUNTIF(D$5:D8,IF(D8="Domestic","Domestic","&lt;&gt;Domestic")),"0000")</f>
        <v>INV-2026-0002</v>
      </c>
      <c r="B8" s="6" t="n">
        <v>46318</v>
      </c>
      <c r="C8" s="5" t="inlineStr">
        <is>
          <t>C005</t>
        </is>
      </c>
      <c r="D8" s="5" t="str">
        <f>VLOOKUP(C8,Clients!$A$5:$F$10,3,FALSE)</f>
        <v>Export</v>
      </c>
      <c r="E8" s="5" t="inlineStr">
        <is>
          <t>WW-OVR-01</t>
        </is>
      </c>
      <c r="F8" s="5" t="n">
        <v>30</v>
      </c>
      <c r="G8" s="7">
        <f>F8*VLOOKUP(E8,Catalogue!$A$5:$E$14,5,FALSE)</f>
        <v>1650</v>
      </c>
      <c r="H8" s="8">
        <f>IF(D8="Domestic",0.1,0)</f>
        <v>0</v>
      </c>
      <c r="I8" s="7">
        <f>ROUND(G8*H8,2)</f>
        <v>0</v>
      </c>
      <c r="J8" s="7">
        <f>G8+I8</f>
        <v>1650</v>
      </c>
      <c r="K8" s="6">
        <f>B8+VLOOKUP(C8,Clients!$A$5:$F$10,5,FALSE)</f>
        <v>46348.0</v>
      </c>
      <c r="L8" s="5" t="str">
        <f>IF(D8="Cross-border B2B","Reverse charge - customer accounts for tax",IF(D8="Export","Export - zero rated",""))</f>
        <v>Export - zero rated</v>
      </c>
    </row>
    <row r="9">
      <c r="A9" s="5" t="str">
        <f>IF(D9="Domestic","TAX","INV")&amp;"-2026-"&amp;TEXT(COUNTIF(D$5:D9,IF(D9="Domestic","Domestic","&lt;&gt;Domestic")),"0000")</f>
        <v>INV-2026-0003</v>
      </c>
      <c r="B9" s="6" t="n">
        <v>46319</v>
      </c>
      <c r="C9" s="5" t="inlineStr">
        <is>
          <t>C004</t>
        </is>
      </c>
      <c r="D9" s="5" t="str">
        <f>VLOOKUP(C9,Clients!$A$5:$F$10,3,FALSE)</f>
        <v>Cross-border B2B</v>
      </c>
      <c r="E9" s="5" t="inlineStr">
        <is>
          <t>WW-JKT-02</t>
        </is>
      </c>
      <c r="F9" s="5" t="n">
        <v>25</v>
      </c>
      <c r="G9" s="7">
        <f>F9*VLOOKUP(E9,Catalogue!$A$5:$E$14,5,FALSE)</f>
        <v>1812.5</v>
      </c>
      <c r="H9" s="8">
        <f>IF(D9="Domestic",0.1,0)</f>
        <v>0</v>
      </c>
      <c r="I9" s="7">
        <f>ROUND(G9*H9,2)</f>
        <v>0</v>
      </c>
      <c r="J9" s="7">
        <f>G9+I9</f>
        <v>1812.5</v>
      </c>
      <c r="K9" s="6">
        <f>B9+VLOOKUP(C9,Clients!$A$5:$F$10,5,FALSE)</f>
        <v>46333.0</v>
      </c>
      <c r="L9" s="5" t="str">
        <f>IF(D9="Cross-border B2B","Reverse charge - customer accounts for tax",IF(D9="Export","Export - zero rated",""))</f>
        <v>Reverse charge - customer accounts for tax</v>
      </c>
    </row>
    <row r="10">
      <c r="A10" s="5" t="str">
        <f>IF(D10="Domestic","TAX","INV")&amp;"-2026-"&amp;TEXT(COUNTIF(D$5:D10,IF(D10="Domestic","Domestic","&lt;&gt;Domestic")),"0000")</f>
        <v>TAX-2026-0003</v>
      </c>
      <c r="B10" s="6" t="n">
        <v>46320</v>
      </c>
      <c r="C10" s="5" t="inlineStr">
        <is>
          <t>C001</t>
        </is>
      </c>
      <c r="D10" s="5" t="str">
        <f>VLOOKUP(C10,Clients!$A$5:$F$10,3,FALSE)</f>
        <v>Domestic</v>
      </c>
      <c r="E10" s="5" t="inlineStr">
        <is>
          <t>WW-GLV-01</t>
        </is>
      </c>
      <c r="F10" s="5" t="n">
        <v>200</v>
      </c>
      <c r="G10" s="7">
        <f>F10*VLOOKUP(E10,Catalogue!$A$5:$E$14,5,FALSE)</f>
        <v>1300</v>
      </c>
      <c r="H10" s="8">
        <f>IF(D10="Domestic",0.1,0)</f>
        <v>0.1</v>
      </c>
      <c r="I10" s="7">
        <f>ROUND(G10*H10,2)</f>
        <v>130</v>
      </c>
      <c r="J10" s="7">
        <f>G10+I10</f>
        <v>1430</v>
      </c>
      <c r="K10" s="6">
        <f>B10+VLOOKUP(C10,Clients!$A$5:$F$10,5,FALSE)</f>
        <v>46334.0</v>
      </c>
      <c r="L10" s="5">
        <f>IF(D10="Cross-border B2B","Reverse charge - customer accounts for tax",IF(D10="Export","Export - zero rated",""))</f>
      </c>
    </row>
    <row r="11">
      <c r="A11" s="5" t="str">
        <f>IF(D11="Domestic","TAX","INV")&amp;"-2026-"&amp;TEXT(COUNTIF(D$5:D11,IF(D11="Domestic","Domestic","&lt;&gt;Domestic")),"0000")</f>
        <v>INV-2026-0004</v>
      </c>
      <c r="B11" s="6" t="n">
        <v>46321</v>
      </c>
      <c r="C11" s="5" t="inlineStr">
        <is>
          <t>C006</t>
        </is>
      </c>
      <c r="D11" s="5" t="str">
        <f>VLOOKUP(C11,Clients!$A$5:$F$10,3,FALSE)</f>
        <v>Export</v>
      </c>
      <c r="E11" s="5" t="inlineStr">
        <is>
          <t>WW-SHR-01</t>
        </is>
      </c>
      <c r="F11" s="5" t="n">
        <v>40</v>
      </c>
      <c r="G11" s="7">
        <f>F11*VLOOKUP(E11,Catalogue!$A$5:$E$14,5,FALSE)</f>
        <v>880</v>
      </c>
      <c r="H11" s="8">
        <f>IF(D11="Domestic",0.1,0)</f>
        <v>0</v>
      </c>
      <c r="I11" s="7">
        <f>ROUND(G11*H11,2)</f>
        <v>0</v>
      </c>
      <c r="J11" s="7">
        <f>G11+I11</f>
        <v>880</v>
      </c>
      <c r="K11" s="6">
        <f>B11+VLOOKUP(C11,Clients!$A$5:$F$10,5,FALSE)</f>
        <v>46328.0</v>
      </c>
      <c r="L11" s="5" t="str">
        <f>IF(D11="Cross-border B2B","Reverse charge - customer accounts for tax",IF(D11="Export","Export - zero rated",""))</f>
        <v>Export - zero rated</v>
      </c>
    </row>
    <row r="12">
      <c r="A12" s="5" t="str">
        <f>IF(D12="Domestic","TAX","INV")&amp;"-2026-"&amp;TEXT(COUNTIF(D$5:D12,IF(D12="Domestic","Domestic","&lt;&gt;Domestic")),"0000")</f>
        <v>TAX-2026-0004</v>
      </c>
      <c r="B12" s="6" t="n">
        <v>46322</v>
      </c>
      <c r="C12" s="5" t="inlineStr">
        <is>
          <t>C002</t>
        </is>
      </c>
      <c r="D12" s="5" t="str">
        <f>VLOOKUP(C12,Clients!$A$5:$F$10,3,FALSE)</f>
        <v>Domestic</v>
      </c>
      <c r="E12" s="5" t="inlineStr">
        <is>
          <t>WW-CAP-01</t>
        </is>
      </c>
      <c r="F12" s="5" t="n">
        <v>80</v>
      </c>
      <c r="G12" s="7">
        <f>F12*VLOOKUP(E12,Catalogue!$A$5:$E$14,5,FALSE)</f>
        <v>720</v>
      </c>
      <c r="H12" s="8">
        <f>IF(D12="Domestic",0.1,0)</f>
        <v>0.1</v>
      </c>
      <c r="I12" s="7">
        <f>ROUND(G12*H12,2)</f>
        <v>72</v>
      </c>
      <c r="J12" s="7">
        <f>G12+I12</f>
        <v>792</v>
      </c>
      <c r="K12" s="6">
        <f>B12+VLOOKUP(C12,Clients!$A$5:$F$10,5,FALSE)</f>
        <v>46352.0</v>
      </c>
      <c r="L12" s="5">
        <f>IF(D12="Cross-border B2B","Reverse charge - customer accounts for tax",IF(D12="Export","Export - zero rated",""))</f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2" customWidth="1" min="4" max="4"/>
    <col width="9" customWidth="1" min="5" max="5"/>
    <col width="26" customWidth="1" min="6" max="6"/>
  </cols>
  <sheetData>
    <row r="1">
      <c r="A1" s="1" t="inlineStr">
        <is>
          <t>Incoming supplier invoices - extracted from email PDFs, with confidence</t>
        </is>
      </c>
      <c r="B1" s="2" t="n"/>
      <c r="C1" s="2" t="n"/>
      <c r="D1" s="2" t="n"/>
      <c r="E1" s="2" t="n"/>
      <c r="F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Supplier</t>
        </is>
      </c>
      <c r="B4" s="4" t="inlineStr">
        <is>
          <t>Amount</t>
        </is>
      </c>
      <c r="C4" s="4" t="inlineStr">
        <is>
          <t>Due date</t>
        </is>
      </c>
      <c r="D4" s="4" t="inlineStr">
        <is>
          <t>Extraction confidence</t>
        </is>
      </c>
      <c r="E4" s="4" t="inlineStr">
        <is>
          <t>Status</t>
        </is>
      </c>
      <c r="F4" s="4" t="inlineStr">
        <is>
          <t>Next step</t>
        </is>
      </c>
    </row>
    <row r="5">
      <c r="A5" s="5" t="inlineStr">
        <is>
          <t>Supplier A - fabric</t>
        </is>
      </c>
      <c r="B5" s="5" t="n">
        <v>1840</v>
      </c>
      <c r="C5" s="6" t="n">
        <v>46325</v>
      </c>
      <c r="D5" s="8" t="n">
        <v>0.98</v>
      </c>
      <c r="E5" s="5" t="str">
        <f>IF(D5&lt;0.8,"Check","OK")</f>
        <v>OK</v>
      </c>
      <c r="F5" s="5" t="str">
        <f>IF(E5="OK","Forward to accountant","Hold for one-click check")</f>
        <v>Forward to accountant</v>
      </c>
    </row>
    <row r="6">
      <c r="A6" s="5" t="inlineStr">
        <is>
          <t>Supplier B - zips</t>
        </is>
      </c>
      <c r="B6" s="5" t="n">
        <v>312.4</v>
      </c>
      <c r="C6" s="6" t="n">
        <v>46327</v>
      </c>
      <c r="D6" s="8" t="n">
        <v>0.95</v>
      </c>
      <c r="E6" s="5" t="str">
        <f>IF(D6&lt;0.8,"Check","OK")</f>
        <v>OK</v>
      </c>
      <c r="F6" s="5" t="str">
        <f>IF(E6="OK","Forward to accountant","Hold for one-click check")</f>
        <v>Forward to accountant</v>
      </c>
    </row>
    <row r="7">
      <c r="A7" s="5" t="inlineStr">
        <is>
          <t>Supplier C - poly fabric</t>
        </is>
      </c>
      <c r="B7" s="5" t="n">
        <v>2275</v>
      </c>
      <c r="C7" s="6" t="n">
        <v>46330</v>
      </c>
      <c r="D7" s="8" t="n">
        <v>0.62</v>
      </c>
      <c r="E7" s="5" t="str">
        <f>IF(D7&lt;0.8,"Check","OK")</f>
        <v>Check</v>
      </c>
      <c r="F7" s="5" t="str">
        <f>IF(E7="OK","Forward to accountant","Hold for one-click check")</f>
        <v>Hold for one-click check</v>
      </c>
    </row>
    <row r="8">
      <c r="A8" s="5" t="inlineStr">
        <is>
          <t>Supplier D - printing</t>
        </is>
      </c>
      <c r="B8" s="5" t="n">
        <v>145.2</v>
      </c>
      <c r="C8" s="6" t="n">
        <v>46324</v>
      </c>
      <c r="D8" s="8" t="n">
        <v>0.97</v>
      </c>
      <c r="E8" s="5" t="str">
        <f>IF(D8&lt;0.8,"Check","OK")</f>
        <v>OK</v>
      </c>
      <c r="F8" s="5" t="str">
        <f>IF(E8="OK","Forward to accountant","Hold for one-click check")</f>
        <v>Forward to accountant</v>
      </c>
    </row>
    <row r="9">
      <c r="A9" s="5" t="inlineStr">
        <is>
          <t>Supplier E - buttons</t>
        </is>
      </c>
      <c r="B9" s="5" t="n">
        <v>488</v>
      </c>
      <c r="C9" s="6" t="n">
        <v>46333</v>
      </c>
      <c r="D9" s="8" t="n">
        <v>0.58</v>
      </c>
      <c r="E9" s="5" t="str">
        <f>IF(D9&lt;0.8,"Check","OK")</f>
        <v>Check</v>
      </c>
      <c r="F9" s="5" t="str">
        <f>IF(E9="OK","Forward to accountant","Hold for one-click check")</f>
        <v>Hold for one-click check</v>
      </c>
    </row>
    <row r="10">
      <c r="A10" s="5" t="inlineStr">
        <is>
          <t>Supplier F - electricity</t>
        </is>
      </c>
      <c r="B10" s="5" t="n">
        <v>390.75</v>
      </c>
      <c r="C10" s="6" t="n">
        <v>46331</v>
      </c>
      <c r="D10" s="8" t="n">
        <v>0.99</v>
      </c>
      <c r="E10" s="5" t="str">
        <f>IF(D10&lt;0.8,"Check","OK")</f>
        <v>OK</v>
      </c>
      <c r="F10" s="5" t="str">
        <f>IF(E10="OK","Forward to accountant","Hold for one-click check")</f>
        <v>Forward to accountant</v>
      </c>
    </row>
  </sheetData>
  <conditionalFormatting sqref="E5:E10">
    <cfRule type="expression" priority="1" dxfId="0">
      <formula>E5="Check"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0" customWidth="1" min="4" max="4"/>
    <col width="11" customWidth="1" min="5" max="5"/>
    <col width="3" customWidth="1" min="6" max="6"/>
    <col width="16" customWidth="1" min="7" max="7"/>
    <col width="10" customWidth="1" min="8" max="8"/>
  </cols>
  <sheetData>
    <row r="1">
      <c r="A1" s="1" t="inlineStr">
        <is>
          <t>13-day rolling cash flow - receivables in, payables out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Date</t>
        </is>
      </c>
      <c r="B4" s="4" t="inlineStr">
        <is>
          <t>Receivables in</t>
        </is>
      </c>
      <c r="C4" s="4" t="inlineStr">
        <is>
          <t>Payables out</t>
        </is>
      </c>
      <c r="D4" s="4" t="inlineStr">
        <is>
          <t>Net</t>
        </is>
      </c>
      <c r="E4" s="4" t="inlineStr">
        <is>
          <t>Balance</t>
        </is>
      </c>
      <c r="F4" s="4" t="inlineStr"/>
      <c r="G4" s="4" t="inlineStr">
        <is>
          <t>Opening balance</t>
        </is>
      </c>
      <c r="H4" s="4" t="n"/>
    </row>
    <row r="5">
      <c r="A5" s="6" t="n">
        <v>46322</v>
      </c>
      <c r="B5" s="7">
        <f>SUMIF(Invoices!$K$5:$K$12,A5,Invoices!$J$5:$J$12)</f>
        <v>0</v>
      </c>
      <c r="C5" s="7">
        <f>SUMIF(Payables!$C$5:$C$10,A5,Payables!$B$5:$B$10)</f>
        <v>0</v>
      </c>
      <c r="D5" s="7">
        <f>B5-C5</f>
        <v>0</v>
      </c>
      <c r="E5" s="7">
        <f>$H$5+D5</f>
        <v>6500</v>
      </c>
      <c r="G5" t="inlineStr">
        <is>
          <t>Opening balance</t>
        </is>
      </c>
      <c r="H5" t="n">
        <v>6500</v>
      </c>
    </row>
    <row r="6">
      <c r="A6" s="6" t="n">
        <v>46323</v>
      </c>
      <c r="B6" s="7">
        <f>SUMIF(Invoices!$K$5:$K$12,A6,Invoices!$J$5:$J$12)</f>
        <v>0</v>
      </c>
      <c r="C6" s="7">
        <f>SUMIF(Payables!$C$5:$C$10,A6,Payables!$B$5:$B$10)</f>
        <v>0</v>
      </c>
      <c r="D6" s="7">
        <f>B6-C6</f>
        <v>0</v>
      </c>
      <c r="E6" s="7">
        <f>E5+D6</f>
        <v>6500</v>
      </c>
    </row>
    <row r="7">
      <c r="A7" s="6" t="n">
        <v>46324</v>
      </c>
      <c r="B7" s="7">
        <f>SUMIF(Invoices!$K$5:$K$12,A7,Invoices!$J$5:$J$12)</f>
        <v>0</v>
      </c>
      <c r="C7" s="7">
        <f>SUMIF(Payables!$C$5:$C$10,A7,Payables!$B$5:$B$10)</f>
        <v>145.2</v>
      </c>
      <c r="D7" s="7">
        <f>B7-C7</f>
        <v>-145.2</v>
      </c>
      <c r="E7" s="7">
        <f>E6+D7</f>
        <v>6354.8</v>
      </c>
    </row>
    <row r="8">
      <c r="A8" s="6" t="n">
        <v>46325</v>
      </c>
      <c r="B8" s="7">
        <f>SUMIF(Invoices!$K$5:$K$12,A8,Invoices!$J$5:$J$12)</f>
        <v>0</v>
      </c>
      <c r="C8" s="7">
        <f>SUMIF(Payables!$C$5:$C$10,A8,Payables!$B$5:$B$10)</f>
        <v>1840</v>
      </c>
      <c r="D8" s="7">
        <f>B8-C8</f>
        <v>-1840</v>
      </c>
      <c r="E8" s="7">
        <f>E7+D8</f>
        <v>4514.8</v>
      </c>
    </row>
    <row r="9">
      <c r="A9" s="6" t="n">
        <v>46326</v>
      </c>
      <c r="B9" s="7">
        <f>SUMIF(Invoices!$K$5:$K$12,A9,Invoices!$J$5:$J$12)</f>
        <v>0</v>
      </c>
      <c r="C9" s="7">
        <f>SUMIF(Payables!$C$5:$C$10,A9,Payables!$B$5:$B$10)</f>
        <v>0</v>
      </c>
      <c r="D9" s="7">
        <f>B9-C9</f>
        <v>0</v>
      </c>
      <c r="E9" s="7">
        <f>E8+D9</f>
        <v>4514.8</v>
      </c>
    </row>
    <row r="10">
      <c r="A10" s="6" t="n">
        <v>46327</v>
      </c>
      <c r="B10" s="7">
        <f>SUMIF(Invoices!$K$5:$K$12,A10,Invoices!$J$5:$J$12)</f>
        <v>0</v>
      </c>
      <c r="C10" s="7">
        <f>SUMIF(Payables!$C$5:$C$10,A10,Payables!$B$5:$B$10)</f>
        <v>312.4</v>
      </c>
      <c r="D10" s="7">
        <f>B10-C10</f>
        <v>-312.4</v>
      </c>
      <c r="E10" s="7">
        <f>E9+D10</f>
        <v>4202.4</v>
      </c>
    </row>
    <row r="11">
      <c r="A11" s="6" t="n">
        <v>46328</v>
      </c>
      <c r="B11" s="7">
        <f>SUMIF(Invoices!$K$5:$K$12,A11,Invoices!$J$5:$J$12)</f>
        <v>880</v>
      </c>
      <c r="C11" s="7">
        <f>SUMIF(Payables!$C$5:$C$10,A11,Payables!$B$5:$B$10)</f>
        <v>0</v>
      </c>
      <c r="D11" s="7">
        <f>B11-C11</f>
        <v>880</v>
      </c>
      <c r="E11" s="7">
        <f>E10+D11</f>
        <v>5082.4</v>
      </c>
    </row>
    <row r="12">
      <c r="A12" s="6" t="n">
        <v>46329</v>
      </c>
      <c r="B12" s="7">
        <f>SUMIF(Invoices!$K$5:$K$12,A12,Invoices!$J$5:$J$12)</f>
        <v>1408</v>
      </c>
      <c r="C12" s="7">
        <f>SUMIF(Payables!$C$5:$C$10,A12,Payables!$B$5:$B$10)</f>
        <v>0</v>
      </c>
      <c r="D12" s="7">
        <f>B12-C12</f>
        <v>1408</v>
      </c>
      <c r="E12" s="7">
        <f>E11+D12</f>
        <v>6490.4</v>
      </c>
    </row>
    <row r="13">
      <c r="A13" s="6" t="n">
        <v>46330</v>
      </c>
      <c r="B13" s="7">
        <f>SUMIF(Invoices!$K$5:$K$12,A13,Invoices!$J$5:$J$12)</f>
        <v>0</v>
      </c>
      <c r="C13" s="7">
        <f>SUMIF(Payables!$C$5:$C$10,A13,Payables!$B$5:$B$10)</f>
        <v>2275</v>
      </c>
      <c r="D13" s="7">
        <f>B13-C13</f>
        <v>-2275</v>
      </c>
      <c r="E13" s="7">
        <f>E12+D13</f>
        <v>4215.4</v>
      </c>
    </row>
    <row r="14">
      <c r="A14" s="6" t="n">
        <v>46331</v>
      </c>
      <c r="B14" s="7">
        <f>SUMIF(Invoices!$K$5:$K$12,A14,Invoices!$J$5:$J$12)</f>
        <v>0</v>
      </c>
      <c r="C14" s="7">
        <f>SUMIF(Payables!$C$5:$C$10,A14,Payables!$B$5:$B$10)</f>
        <v>390.75</v>
      </c>
      <c r="D14" s="7">
        <f>B14-C14</f>
        <v>-390.75</v>
      </c>
      <c r="E14" s="7">
        <f>E13+D14</f>
        <v>3824.65</v>
      </c>
    </row>
    <row r="15">
      <c r="A15" s="6" t="n">
        <v>46332</v>
      </c>
      <c r="B15" s="7">
        <f>SUMIF(Invoices!$K$5:$K$12,A15,Invoices!$J$5:$J$12)</f>
        <v>0</v>
      </c>
      <c r="C15" s="7">
        <f>SUMIF(Payables!$C$5:$C$10,A15,Payables!$B$5:$B$10)</f>
        <v>0</v>
      </c>
      <c r="D15" s="7">
        <f>B15-C15</f>
        <v>0</v>
      </c>
      <c r="E15" s="7">
        <f>E14+D15</f>
        <v>3824.65</v>
      </c>
    </row>
    <row r="16">
      <c r="A16" s="6" t="n">
        <v>46333</v>
      </c>
      <c r="B16" s="7">
        <f>SUMIF(Invoices!$K$5:$K$12,A16,Invoices!$J$5:$J$12)</f>
        <v>1812.5</v>
      </c>
      <c r="C16" s="7">
        <f>SUMIF(Payables!$C$5:$C$10,A16,Payables!$B$5:$B$10)</f>
        <v>488</v>
      </c>
      <c r="D16" s="7">
        <f>B16-C16</f>
        <v>1324.5</v>
      </c>
      <c r="E16" s="7">
        <f>E15+D16</f>
        <v>5149.15</v>
      </c>
    </row>
    <row r="17">
      <c r="A17" s="6" t="n">
        <v>46334</v>
      </c>
      <c r="B17" s="7">
        <f>SUMIF(Invoices!$K$5:$K$12,A17,Invoices!$J$5:$J$12)</f>
        <v>1430</v>
      </c>
      <c r="C17" s="7">
        <f>SUMIF(Payables!$C$5:$C$10,A17,Payables!$B$5:$B$10)</f>
        <v>0</v>
      </c>
      <c r="D17" s="7">
        <f>B17-C17</f>
        <v>1430</v>
      </c>
      <c r="E17" s="7">
        <f>E16+D17</f>
        <v>6579.15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0" customWidth="1" min="2" max="2"/>
  </cols>
  <sheetData>
    <row r="1">
      <c r="A1" s="1" t="inlineStr">
        <is>
          <t>Formula checks</t>
        </is>
      </c>
      <c r="B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Check</t>
        </is>
      </c>
      <c r="B4" s="4" t="inlineStr">
        <is>
          <t>Result</t>
        </is>
      </c>
    </row>
    <row r="5">
      <c r="A5" s="5" t="inlineStr">
        <is>
          <t>Invoice count = 8 lines</t>
        </is>
      </c>
      <c r="B5" s="5" t="str">
        <f>IF(COUNTA(Invoices!A5:A12)=8,"PASS","FAIL")</f>
        <v>PASS</v>
      </c>
    </row>
    <row r="6">
      <c r="A6" s="5" t="inlineStr">
        <is>
          <t>Gross = net + tax on every line</t>
        </is>
      </c>
      <c r="B6" s="5" t="str">
        <f>IF(ROUND(SUM(Invoices!J5:J12)-SUM(Invoices!G5:G12)-SUM(Invoices!I5:I12),2)=0,"PASS","FAIL")</f>
        <v>PASS</v>
      </c>
    </row>
    <row r="7">
      <c r="A7" s="5" t="inlineStr">
        <is>
          <t>No tax on cross-border or export lines</t>
        </is>
      </c>
      <c r="B7" s="5" t="str">
        <f>IF(SUMIF(Invoices!D5:D12,"&lt;&gt;Domestic",Invoices!I5:I12)=0,"PASS","FAIL")</f>
        <v>PASS</v>
      </c>
    </row>
    <row r="8">
      <c r="A8" s="5" t="inlineStr">
        <is>
          <t>Invoice numbers unique</t>
        </is>
      </c>
      <c r="B8" s="5" t="str">
        <f>IF(SUMPRODUCT(1/COUNTIF(Invoices!A5:A12,Invoices!A5:A12))=8,"PASS","FAIL")</f>
        <v>PASS</v>
      </c>
    </row>
    <row r="9">
      <c r="A9" s="5" t="inlineStr">
        <is>
          <t>Low-confidence payables held (&lt; 80%)</t>
        </is>
      </c>
      <c r="B9" s="5" t="str">
        <f>IF(COUNTIF(Payables!E5:E10,"Check")=COUNTIF(Payables!D5:D10,"&lt;0.8"),"PASS","FAIL")</f>
        <v>PASS</v>
      </c>
    </row>
    <row r="10">
      <c r="A10" s="5" t="inlineStr">
        <is>
          <t>Closing = opening + sum of net</t>
        </is>
      </c>
      <c r="B10" s="5" t="str">
        <f>IF(ROUND(CashFlow13!E17-CashFlow13!H5-SUM(CashFlow13!D5:D17),2)=0,"PASS","FAIL")</f>
        <v>PASS</v>
      </c>
    </row>
  </sheetData>
  <conditionalFormatting sqref="B5:B10">
    <cfRule type="expression" priority="1" dxfId="1">
      <formula>B5="PASS"</formula>
    </cfRule>
    <cfRule type="expression" priority="2" dxfId="2">
      <formula>B5="FAIL"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2026-10-27T08:21:21Z</dcterms:created>
  <dcterms:modified xmlns:dcterms="http://purl.org/dc/terms/" xmlns:xsi="http://www.w3.org/2001/XMLSchema-instance" xsi:type="dcterms:W3CDTF">2026-10-27T08:21:21Z</dcterms:modified>
</cp:coreProperties>
</file>