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Xero Chart" sheetId="3" state="visible" r:id="rId3"/>
    <sheet xmlns:r="http://schemas.openxmlformats.org/officeDocument/2006/relationships" name="Account Map" sheetId="4" state="visible" r:id="rId4"/>
    <sheet xmlns:r="http://schemas.openxmlformats.org/officeDocument/2006/relationships" name="QBO GL" sheetId="5" state="visible" r:id="rId5"/>
    <sheet xmlns:r="http://schemas.openxmlformats.org/officeDocument/2006/relationships" name="TB Roll-forward" sheetId="6" state="visible" r:id="rId6"/>
    <sheet xmlns:r="http://schemas.openxmlformats.org/officeDocument/2006/relationships" name="Tax Review" sheetId="7" state="visible" r:id="rId7"/>
    <sheet xmlns:r="http://schemas.openxmlformats.org/officeDocument/2006/relationships" name="Contacts" sheetId="8" state="visible" r:id="rId8"/>
    <sheet xmlns:r="http://schemas.openxmlformats.org/officeDocument/2006/relationships" name="Xero Contacts" sheetId="9" state="visible" r:id="rId9"/>
    <sheet xmlns:r="http://schemas.openxmlformats.org/officeDocument/2006/relationships" name="Items" sheetId="10" state="visible" r:id="rId10"/>
    <sheet xmlns:r="http://schemas.openxmlformats.org/officeDocument/2006/relationships" name="Open AR" sheetId="11" state="visible" r:id="rId11"/>
    <sheet xmlns:r="http://schemas.openxmlformats.org/officeDocument/2006/relationships" name="Open AP" sheetId="12" state="visible" r:id="rId12"/>
    <sheet xmlns:r="http://schemas.openxmlformats.org/officeDocument/2006/relationships" name="Bank Items" sheetId="13" state="visible" r:id="rId13"/>
    <sheet xmlns:r="http://schemas.openxmlformats.org/officeDocument/2006/relationships" name="Bank Rec" sheetId="14" state="visible" r:id="rId14"/>
    <sheet xmlns:r="http://schemas.openxmlformats.org/officeDocument/2006/relationships" name="Undeposited Funds" sheetId="15" state="visible" r:id="rId15"/>
    <sheet xmlns:r="http://schemas.openxmlformats.org/officeDocument/2006/relationships" name="Uncategorised" sheetId="16" state="visible" r:id="rId16"/>
    <sheet xmlns:r="http://schemas.openxmlformats.org/officeDocument/2006/relationships" name="Pre-cutover Journals" sheetId="17" state="visible" r:id="rId17"/>
    <sheet xmlns:r="http://schemas.openxmlformats.org/officeDocument/2006/relationships" name="Adjusted TB" sheetId="18" state="visible" r:id="rId18"/>
    <sheet xmlns:r="http://schemas.openxmlformats.org/officeDocument/2006/relationships" name="Conversion Balances" sheetId="19" state="visible" r:id="rId19"/>
    <sheet xmlns:r="http://schemas.openxmlformats.org/officeDocument/2006/relationships" name="Xero TB Check" sheetId="20" state="visible" r:id="rId20"/>
    <sheet xmlns:r="http://schemas.openxmlformats.org/officeDocument/2006/relationships" name="P&amp;L by Month" sheetId="21" state="visible" r:id="rId21"/>
    <sheet xmlns:r="http://schemas.openxmlformats.org/officeDocument/2006/relationships" name="History Journals" sheetId="22" state="visible" r:id="rId22"/>
    <sheet xmlns:r="http://schemas.openxmlformats.org/officeDocument/2006/relationships" name="Cutover Checklist" sheetId="23" state="visible" r:id="rId23"/>
    <sheet xmlns:r="http://schemas.openxmlformats.org/officeDocument/2006/relationships" name="Exceptions" sheetId="24" state="visible" r:id="rId24"/>
    <sheet xmlns:r="http://schemas.openxmlformats.org/officeDocument/2006/relationships" name="Data Profile" sheetId="25" state="visible" r:id="rId25"/>
    <sheet xmlns:r="http://schemas.openxmlformats.org/officeDocument/2006/relationships" name="Controls" sheetId="26" state="visible" r:id="rId26"/>
    <sheet xmlns:r="http://schemas.openxmlformats.org/officeDocument/2006/relationships" name="Test Log" sheetId="27" state="visible" r:id="rId27"/>
  </sheets>
  <definedNames>
    <definedName name="_xlnm._FilterDatabase" localSheetId="2" hidden="1">'Xero Chart'!$A$4:$F$79</definedName>
    <definedName name="_xlnm._FilterDatabase" localSheetId="3" hidden="1">'Account Map'!$A$4:$L$90</definedName>
    <definedName name="_xlnm._FilterDatabase" localSheetId="4" hidden="1">'QBO GL'!$A$4:$K$3941</definedName>
    <definedName name="_xlnm._FilterDatabase" localSheetId="5" hidden="1">'TB Roll-forward'!$A$4:$F$90</definedName>
    <definedName name="_xlnm._FilterDatabase" localSheetId="6" hidden="1">'Tax Review'!$A$4:$F$12</definedName>
    <definedName name="_xlnm._FilterDatabase" localSheetId="7" hidden="1">'Contacts'!$A$4:$J$484</definedName>
    <definedName name="_xlnm._FilterDatabase" localSheetId="8" hidden="1">'Xero Contacts'!$A$4:$H$453</definedName>
    <definedName name="_xlnm._FilterDatabase" localSheetId="9" hidden="1">'Items'!$A$4:$I$124</definedName>
    <definedName name="_xlnm._FilterDatabase" localSheetId="10" hidden="1">'Open AR'!$A$4:$L$139</definedName>
    <definedName name="_xlnm._FilterDatabase" localSheetId="11" hidden="1">'Open AP'!$A$4:$L$194</definedName>
    <definedName name="_xlnm._FilterDatabase" localSheetId="12" hidden="1">'Bank Items'!$A$4:$I$26</definedName>
    <definedName name="_xlnm._FilterDatabase" localSheetId="13" hidden="1">'Bank Rec'!$A$4:$G$7</definedName>
    <definedName name="_xlnm._FilterDatabase" localSheetId="14" hidden="1">'Undeposited Funds'!$A$4:$J$8</definedName>
    <definedName name="_xlnm._FilterDatabase" localSheetId="15" hidden="1">'Uncategorised'!$A$4:$I$18</definedName>
    <definedName name="_xlnm._FilterDatabase" localSheetId="16" hidden="1">'Pre-cutover Journals'!$A$4:$G$51</definedName>
    <definedName name="_xlnm._FilterDatabase" localSheetId="17" hidden="1">'Adjusted TB'!$A$4:$F$90</definedName>
    <definedName name="_xlnm._FilterDatabase" localSheetId="18" hidden="1">'Conversion Balances'!$A$4:$F$79</definedName>
    <definedName name="_xlnm._FilterDatabase" localSheetId="19" hidden="1">'Xero TB Check'!$A$4:$J$79</definedName>
    <definedName name="_xlnm._FilterDatabase" localSheetId="20" hidden="1">'P&amp;L by Month'!$A$4:$AA$61</definedName>
    <definedName name="_xlnm._FilterDatabase" localSheetId="21" hidden="1">'History Journals'!$A$4:$F$869</definedName>
    <definedName name="_xlnm._FilterDatabase" localSheetId="23" hidden="1">'Exceptions'!$A$4:$G$23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;[Red]-#,##0.00;&quot;-&quot;"/>
    <numFmt numFmtId="165" formatCode="yyyy-mm-dd"/>
    <numFmt numFmtId="166" formatCode="dd/mm/yyyy"/>
    <numFmt numFmtId="167" formatCode="#,##0.##"/>
    <numFmt numFmtId="168" formatCode="#,##0.##;-#,##0.##;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B6776"/>
      <sz val="9"/>
    </font>
    <font>
      <b val="1"/>
    </font>
    <font>
      <b val="1"/>
      <color rgb="000E7C86"/>
    </font>
    <font>
      <b val="1"/>
      <color rgb="00FFFFFF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1F33"/>
      </patternFill>
    </fill>
    <fill>
      <patternFill patternType="solid">
        <fgColor rgb="000E7C8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3" borderId="0" applyAlignment="1" pivotButton="0" quotePrefix="0" xfId="0">
      <alignment vertical="center" wrapText="1"/>
    </xf>
    <xf numFmtId="167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FD9"/>
        </patternFill>
      </fill>
    </dxf>
    <dxf>
      <fill>
        <patternFill patternType="solid">
          <fgColor rgb="00F6E0DE"/>
        </patternFill>
      </fill>
    </dxf>
    <dxf>
      <fill>
        <patternFill patternType="solid">
          <fgColor rgb="00DEF0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styles" Target="styles.xml" Id="rId28"/><Relationship Type="http://schemas.openxmlformats.org/officeDocument/2006/relationships/theme" Target="theme/theme1.xml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1" t="inlineStr">
        <is>
          <t>QuickBooks Online to Xero migration with a balance tie-out (joinery and shopfitting)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4" t="inlineStr">
        <is>
          <t>Scenario</t>
        </is>
      </c>
      <c r="B4" t="inlineStr">
        <is>
          <t>Melbourne joinery and shopfitting business, accrual GST, moving from QBO to Xero. Conversion date 30 Sep 2026; Xero from 1 Oct 2026</t>
        </is>
      </c>
    </row>
    <row r="5">
      <c r="A5" s="4" t="inlineStr">
        <is>
          <t>Inputs</t>
        </is>
      </c>
      <c r="B5" t="inlineStr">
        <is>
          <t>QBO chart of accounts, general ledger (Jun-Sep 2026), trial balances at 30 Jun and 30 Sep, customers, suppliers, products and services, aged receivables and payables detail, bank statement balances</t>
        </is>
      </c>
    </row>
    <row r="6">
      <c r="A6" s="4" t="inlineStr">
        <is>
          <t>Outputs</t>
        </is>
      </c>
      <c r="B6" t="inlineStr">
        <is>
          <t>Account and tax mapping, contact de-duplication, Xero import files (chart, contacts, items, open invoices and bills, bank items, conversion balances) and an account-by-account tie-out</t>
        </is>
      </c>
    </row>
    <row r="7">
      <c r="A7" s="4" t="inlineStr">
        <is>
          <t>Method</t>
        </is>
      </c>
      <c r="B7" t="inlineStr">
        <is>
          <t>Open invoices and bills are imported at their open balance, BAS Excluded, coded to 855 Conversion clearing; its conversion balance is the exact opposite, so it reads 0 once they are in. Agree the method with your accountant.</t>
        </is>
      </c>
    </row>
    <row r="8">
      <c r="A8" s="4" t="inlineStr">
        <is>
          <t>GST</t>
        </is>
      </c>
      <c r="B8" t="inlineStr">
        <is>
          <t>Sep-quarter GST figures come from QBO and are handed to your BAS agent or accountant. Nothing in Xero is dated before 1 Oct except the open items and bank items above.</t>
        </is>
      </c>
    </row>
    <row r="9">
      <c r="A9" s="4" t="inlineStr">
        <is>
          <t>How to use</t>
        </is>
      </c>
      <c r="B9" t="inlineStr">
        <is>
          <t>Change a mapping, a journal or an open item on its tab and the tie-out, gates and Controls update.</t>
        </is>
      </c>
    </row>
    <row r="11">
      <c r="A11" s="4" t="inlineStr">
        <is>
          <t>Sheets</t>
        </is>
      </c>
    </row>
    <row r="12">
      <c r="A12" s="5" t="inlineStr">
        <is>
          <t>Dashboard</t>
        </is>
      </c>
      <c r="B12" t="inlineStr">
        <is>
          <t>Headline figures, every one a formula</t>
        </is>
      </c>
    </row>
    <row r="13">
      <c r="A13" s="5" t="inlineStr">
        <is>
          <t>Data Profile</t>
        </is>
      </c>
      <c r="B13" t="inlineStr">
        <is>
          <t>What the QBO exports hold</t>
        </is>
      </c>
    </row>
    <row r="14">
      <c r="A14" s="5" t="inlineStr">
        <is>
          <t>QBO GL</t>
        </is>
      </c>
      <c r="B14" t="inlineStr">
        <is>
          <t>QBO general ledger: 30 Jun 2026 balances and Jul-Sep 2026 transactions</t>
        </is>
      </c>
    </row>
    <row r="15">
      <c r="A15" s="5" t="inlineStr">
        <is>
          <t>TB Roll-forward</t>
        </is>
      </c>
      <c r="B15" t="inlineStr">
        <is>
          <t>30 Jun TB + Jul-Sep movements = the 30 Sep TB QBO exported</t>
        </is>
      </c>
    </row>
    <row r="16">
      <c r="A16" s="5" t="inlineStr">
        <is>
          <t>Account Map</t>
        </is>
      </c>
      <c r="B16" t="inlineStr">
        <is>
          <t>Every QBO account mapped to a Xero code</t>
        </is>
      </c>
    </row>
    <row r="17">
      <c r="A17" s="5" t="inlineStr">
        <is>
          <t>Xero Chart</t>
        </is>
      </c>
      <c r="B17" t="inlineStr">
        <is>
          <t>The Xero chart of accounts to import</t>
        </is>
      </c>
    </row>
    <row r="18">
      <c r="A18" s="5" t="inlineStr">
        <is>
          <t>Tax Review</t>
        </is>
      </c>
      <c r="B18" t="inlineStr">
        <is>
          <t>Accounts whose QBO default tax code changes in Xero</t>
        </is>
      </c>
    </row>
    <row r="19">
      <c r="A19" s="5" t="inlineStr">
        <is>
          <t>Contacts</t>
        </is>
      </c>
      <c r="B19" t="inlineStr">
        <is>
          <t>Every QBO customer and supplier record and the Xero contact it becomes</t>
        </is>
      </c>
    </row>
    <row r="20">
      <c r="A20" s="5" t="inlineStr">
        <is>
          <t>Xero Contacts</t>
        </is>
      </c>
      <c r="B20" t="inlineStr">
        <is>
          <t>One contact per business (customers and suppliers together)</t>
        </is>
      </c>
    </row>
    <row r="21">
      <c r="A21" s="5" t="inlineStr">
        <is>
          <t>Items</t>
        </is>
      </c>
      <c r="B21" t="inlineStr">
        <is>
          <t>Products and services mapped to Xero accounts</t>
        </is>
      </c>
    </row>
    <row r="22">
      <c r="A22" s="5" t="inlineStr">
        <is>
          <t>Open AR</t>
        </is>
      </c>
      <c r="B22" t="inlineStr">
        <is>
          <t>Open invoices, credit memos and unapplied payments at 30 Sep 2026, as Xero import rows</t>
        </is>
      </c>
    </row>
    <row r="23">
      <c r="A23" s="5" t="inlineStr">
        <is>
          <t>Open AP</t>
        </is>
      </c>
      <c r="B23" t="inlineStr">
        <is>
          <t>Open bills and supplier credits at 30 Sep 2026</t>
        </is>
      </c>
    </row>
    <row r="24">
      <c r="A24" s="5" t="inlineStr">
        <is>
          <t>Bank Rec</t>
        </is>
      </c>
      <c r="B24" t="inlineStr">
        <is>
          <t>QBO book balance = statement + unreconciled items, per account</t>
        </is>
      </c>
    </row>
    <row r="25">
      <c r="A25" s="5" t="inlineStr">
        <is>
          <t>Bank Items</t>
        </is>
      </c>
      <c r="B25" t="inlineStr">
        <is>
          <t>Unreconciled bank items at 30 Sep 2026</t>
        </is>
      </c>
    </row>
    <row r="26">
      <c r="A26" s="5" t="inlineStr">
        <is>
          <t>Undeposited Funds</t>
        </is>
      </c>
      <c r="B26" t="inlineStr">
        <is>
          <t>Payments still sitting in Undeposited Funds</t>
        </is>
      </c>
    </row>
    <row r="27">
      <c r="A27" s="5" t="inlineStr">
        <is>
          <t>Uncategorised</t>
        </is>
      </c>
      <c r="B27" t="inlineStr">
        <is>
          <t>Bank-feed lines left in Uncategorised Expense</t>
        </is>
      </c>
    </row>
    <row r="28">
      <c r="A28" s="5" t="inlineStr">
        <is>
          <t>Pre-cutover Journals</t>
        </is>
      </c>
      <c r="B28" t="inlineStr">
        <is>
          <t>Journals to post in QBO before the final TB</t>
        </is>
      </c>
    </row>
    <row r="29">
      <c r="A29" s="5" t="inlineStr">
        <is>
          <t>Adjusted TB</t>
        </is>
      </c>
      <c r="B29" t="inlineStr">
        <is>
          <t>30 Sep TB after the pre-cutover journals</t>
        </is>
      </c>
    </row>
    <row r="30">
      <c r="A30" s="5" t="inlineStr">
        <is>
          <t>Conversion Balances</t>
        </is>
      </c>
      <c r="B30" t="inlineStr">
        <is>
          <t>What goes into Xero conversion balances at 30 Sep 2026</t>
        </is>
      </c>
    </row>
    <row r="31">
      <c r="A31" s="5" t="inlineStr">
        <is>
          <t>Xero TB Check</t>
        </is>
      </c>
      <c r="B31" t="inlineStr">
        <is>
          <t>Xero after every import vs adjusted QBO, by account</t>
        </is>
      </c>
    </row>
    <row r="32">
      <c r="A32" s="5" t="inlineStr">
        <is>
          <t>P&amp;L by Month</t>
        </is>
      </c>
      <c r="B32" t="inlineStr">
        <is>
          <t>QBO profit and loss by month, Oct 2024 to Sep 2026 (24 months)</t>
        </is>
      </c>
    </row>
    <row r="33">
      <c r="A33" s="5" t="inlineStr">
        <is>
          <t>History Journals</t>
        </is>
      </c>
      <c r="B33" t="inlineStr">
        <is>
          <t>Comparative journals Oct 2024 to Jun 2026 for Xero, with the 30 June clears</t>
        </is>
      </c>
    </row>
    <row r="34">
      <c r="A34" s="5" t="inlineStr">
        <is>
          <t>Cutover Checklist</t>
        </is>
      </c>
      <c r="B34" t="inlineStr">
        <is>
          <t>Steps, owners and go-live gates</t>
        </is>
      </c>
    </row>
    <row r="35">
      <c r="A35" s="5" t="inlineStr">
        <is>
          <t>Exceptions</t>
        </is>
      </c>
      <c r="B35" t="inlineStr">
        <is>
          <t>Everything that needs a person</t>
        </is>
      </c>
    </row>
    <row r="36">
      <c r="A36" s="5" t="inlineStr">
        <is>
          <t>Controls</t>
        </is>
      </c>
      <c r="B36" t="inlineStr">
        <is>
          <t>Formula checks, all must PASS</t>
        </is>
      </c>
    </row>
    <row r="37">
      <c r="A37" s="5" t="inlineStr">
        <is>
          <t>Test Log</t>
        </is>
      </c>
      <c r="B37" t="inlineStr">
        <is>
          <t>Engine tests against the answer key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64" customWidth="1" min="2" max="2"/>
    <col width="16" customWidth="1" min="3" max="3"/>
  </cols>
  <sheetData>
    <row r="1">
      <c r="A1" s="6" t="inlineStr">
        <is>
          <t>Dashboard (all formulas)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Area</t>
        </is>
      </c>
      <c r="B4" s="7" t="inlineStr">
        <is>
          <t>Measure</t>
        </is>
      </c>
      <c r="C4" s="7" t="inlineStr">
        <is>
          <t>Value</t>
        </is>
      </c>
    </row>
    <row r="5">
      <c r="A5" t="inlineStr">
        <is>
          <t>Scope</t>
        </is>
      </c>
      <c r="B5" t="inlineStr">
        <is>
          <t>QBO accounts</t>
        </is>
      </c>
      <c r="C5" s="8">
        <f>COUNTA('Account Map'!$A$5:$A$90)</f>
        <v>86</v>
      </c>
    </row>
    <row r="6">
      <c r="A6" t="inlineStr">
        <is>
          <t>Scope</t>
        </is>
      </c>
      <c r="B6" t="inlineStr">
        <is>
          <t>Xero accounts</t>
        </is>
      </c>
      <c r="C6" s="8">
        <f>COUNTA('Xero Chart'!$A$5:$A$79)</f>
        <v>75</v>
      </c>
    </row>
    <row r="7">
      <c r="A7" t="inlineStr">
        <is>
          <t>Scope</t>
        </is>
      </c>
      <c r="B7" t="inlineStr">
        <is>
          <t>Jul-Sep sales (ex GST, before J1)</t>
        </is>
      </c>
      <c r="C7" s="8">
        <f>-(SUMIFS('QBO GL'!$G$5:$G$3941,'QBO GL'!$F$5:$F$3941,"Joinery sales",'QBO GL'!$B$5:$B$3941,"&gt;"&amp;DATE(2026,6,30))+SUMIFS('QBO GL'!$G$5:$G$3941,'QBO GL'!$F$5:$F$3941,"Shopfitting contracts",'QBO GL'!$B$5:$B$3941,"&gt;"&amp;DATE(2026,6,30))+SUMIFS('QBO GL'!$G$5:$G$3941,'QBO GL'!$F$5:$F$3941,"Installation labour",'QBO GL'!$B$5:$B$3941,"&gt;"&amp;DATE(2026,6,30))+SUMIFS('QBO GL'!$G$5:$G$3941,'QBO GL'!$F$5:$F$3941,"Design &amp; drafting fees",'QBO GL'!$B$5:$B$3941,"&gt;"&amp;DATE(2026,6,30)))</f>
        <v>1259052.38</v>
      </c>
    </row>
    <row r="8">
      <c r="A8" t="inlineStr">
        <is>
          <t>Contacts</t>
        </is>
      </c>
      <c r="B8" t="inlineStr">
        <is>
          <t>QBO customer and supplier records</t>
        </is>
      </c>
      <c r="C8" s="8">
        <f>COUNTA('Contacts'!$A$5:$A$484)</f>
        <v>480</v>
      </c>
    </row>
    <row r="9">
      <c r="A9" t="inlineStr">
        <is>
          <t>Contacts</t>
        </is>
      </c>
      <c r="B9" t="inlineStr">
        <is>
          <t>Xero contacts</t>
        </is>
      </c>
      <c r="C9" s="8">
        <f>COUNTA('Xero Contacts'!$A$5:$A$453)</f>
        <v>449</v>
      </c>
    </row>
    <row r="10">
      <c r="A10" t="inlineStr">
        <is>
          <t>Contacts</t>
        </is>
      </c>
      <c r="B10" t="inlineStr">
        <is>
          <t>Duplicates merged</t>
        </is>
      </c>
      <c r="C10" s="8">
        <f>COUNTIF('Contacts'!$G$5:$G$484,"Merge*")</f>
        <v>31</v>
      </c>
    </row>
    <row r="11">
      <c r="A11" t="inlineStr">
        <is>
          <t>Contacts</t>
        </is>
      </c>
      <c r="B11" t="inlineStr">
        <is>
          <t xml:space="preserve">  of which customer and supplier records of one business</t>
        </is>
      </c>
      <c r="C11" s="8">
        <f>COUNTIFS('Contacts'!$G$5:$G$484,"Merge*",'Contacts'!$B$5:$B$484,"Supplier",'Contacts'!$F$5:$F$484,"C*")</f>
        <v>9</v>
      </c>
    </row>
    <row r="12">
      <c r="A12" t="inlineStr">
        <is>
          <t>Open items</t>
        </is>
      </c>
      <c r="B12" t="inlineStr">
        <is>
          <t>Open receivables (Xero aged receivables at 30 Sep)</t>
        </is>
      </c>
      <c r="C12" s="8">
        <f>SUM('Open AR'!$K$5:$K$139)</f>
        <v>742980.26</v>
      </c>
    </row>
    <row r="13">
      <c r="A13" t="inlineStr">
        <is>
          <t>Open items</t>
        </is>
      </c>
      <c r="B13" t="inlineStr">
        <is>
          <t>Open payables</t>
        </is>
      </c>
      <c r="C13" s="8">
        <f>-SUM('Open AP'!$K$5:$K$194)</f>
        <v>221290.43</v>
      </c>
    </row>
    <row r="14">
      <c r="A14" t="inlineStr">
        <is>
          <t>Open items</t>
        </is>
      </c>
      <c r="B14" t="inlineStr">
        <is>
          <t>Open items moved onto a merged contact</t>
        </is>
      </c>
      <c r="C14" s="8">
        <f>COUNTIF('Open AR'!$J$5:$J$139,"Yes")+COUNTIF('Open AP'!$J$5:$J$194,"Yes")</f>
        <v>2</v>
      </c>
    </row>
    <row r="15">
      <c r="A15" t="inlineStr">
        <is>
          <t>Clean-up</t>
        </is>
      </c>
      <c r="B15" t="inlineStr">
        <is>
          <t>Receipts counted twice</t>
        </is>
      </c>
      <c r="C15" s="8">
        <f>COUNTIF('Undeposited Funds'!$F$5:$F$8,"Banked*")</f>
        <v>4</v>
      </c>
    </row>
    <row r="16">
      <c r="A16" t="inlineStr">
        <is>
          <t>Clean-up</t>
        </is>
      </c>
      <c r="B16" t="inlineStr">
        <is>
          <t xml:space="preserve">  amount (incl GST)</t>
        </is>
      </c>
      <c r="C16" s="8">
        <f>SUMIFS('Undeposited Funds'!$D$5:$D$8,'Undeposited Funds'!$F$5:$F$8,"Banked*")</f>
        <v>26618.67</v>
      </c>
    </row>
    <row r="17">
      <c r="A17" t="inlineStr">
        <is>
          <t>Clean-up</t>
        </is>
      </c>
      <c r="B17" t="inlineStr">
        <is>
          <t xml:space="preserve">  income overstated (ex GST)</t>
        </is>
      </c>
      <c r="C17" s="8">
        <f>SUM('Undeposited Funds'!$I$5:$I$8)</f>
        <v>24198.79</v>
      </c>
    </row>
    <row r="18">
      <c r="A18" t="inlineStr">
        <is>
          <t>Clean-up</t>
        </is>
      </c>
      <c r="B18" t="inlineStr">
        <is>
          <t xml:space="preserve">  GST overstated</t>
        </is>
      </c>
      <c r="C18" s="8">
        <f>SUM('Undeposited Funds'!$J$5:$J$8)</f>
        <v>2419.88</v>
      </c>
    </row>
    <row r="19">
      <c r="A19" t="inlineStr">
        <is>
          <t>Clean-up</t>
        </is>
      </c>
      <c r="B19" t="inlineStr">
        <is>
          <t>Uncategorised lines recoded by payee rule</t>
        </is>
      </c>
      <c r="C19" s="8">
        <f>COUNTIF('Uncategorised'!$E$5:$E$18,"?*")</f>
        <v>11</v>
      </c>
    </row>
    <row r="20">
      <c r="A20" t="inlineStr">
        <is>
          <t>Clean-up</t>
        </is>
      </c>
      <c r="B20" t="inlineStr">
        <is>
          <t>Uncategorised lines for the owner</t>
        </is>
      </c>
      <c r="C20" s="8">
        <f>COUNTIF('Uncategorised'!$E$5:$E$18,"")</f>
        <v>3</v>
      </c>
    </row>
    <row r="21">
      <c r="A21" t="inlineStr">
        <is>
          <t>Clean-up</t>
        </is>
      </c>
      <c r="B21" t="inlineStr">
        <is>
          <t xml:space="preserve">  GST credits found on recoded lines</t>
        </is>
      </c>
      <c r="C21" s="8">
        <f>SUM('Uncategorised'!$H$5:$H$18)</f>
        <v>390.8</v>
      </c>
    </row>
    <row r="22">
      <c r="A22" t="inlineStr">
        <is>
          <t>Clean-up</t>
        </is>
      </c>
      <c r="B22" t="inlineStr">
        <is>
          <t>Opening Balance Equity cleared</t>
        </is>
      </c>
      <c r="C22" s="8">
        <f>-SUMIFS('Pre-cutover Journals'!$D$5:$D$51,'Pre-cutover Journals'!$C$5:$C$51,"Retained Earnings")</f>
        <v>3412.5</v>
      </c>
    </row>
    <row r="23">
      <c r="A23" t="inlineStr">
        <is>
          <t>Tax</t>
        </is>
      </c>
      <c r="B23" t="inlineStr">
        <is>
          <t>Default tax codes changed</t>
        </is>
      </c>
      <c r="C23" s="8">
        <f>COUNTA('Tax Review'!$A$5:$A$12)</f>
        <v>8</v>
      </c>
    </row>
    <row r="24">
      <c r="A24" t="inlineStr">
        <is>
          <t>Bank</t>
        </is>
      </c>
      <c r="B24" t="inlineStr">
        <is>
          <t>Unreconciled bank items carried in</t>
        </is>
      </c>
      <c r="C24" s="8">
        <f>COUNTA('Bank Items'!$A$5:$A$26)</f>
        <v>22</v>
      </c>
    </row>
    <row r="25">
      <c r="A25" t="inlineStr">
        <is>
          <t>Bank</t>
        </is>
      </c>
      <c r="B25" t="inlineStr">
        <is>
          <t xml:space="preserve">  over 30 days old</t>
        </is>
      </c>
      <c r="C25" s="8">
        <f>COUNTIF('Bank Items'!$I$5:$I$26,"&gt;30")</f>
        <v>2</v>
      </c>
    </row>
    <row r="26">
      <c r="A26" t="inlineStr">
        <is>
          <t>Tie-out</t>
        </is>
      </c>
      <c r="B26" t="inlineStr">
        <is>
          <t>Accounts where Xero differs from QBO</t>
        </is>
      </c>
      <c r="C26" s="8">
        <f>SUMPRODUCT(--(ABS('Xero TB Check'!$I$5:$I$79)&gt;0.005))</f>
        <v>0</v>
      </c>
    </row>
    <row r="27">
      <c r="A27" t="inlineStr">
        <is>
          <t>Tie-out</t>
        </is>
      </c>
      <c r="B27" t="inlineStr">
        <is>
          <t>Conversion balances total</t>
        </is>
      </c>
      <c r="C27" s="8">
        <f>ROUND(SUM('Conversion Balances'!$E$5:$E$79),2)</f>
        <v>0</v>
      </c>
    </row>
    <row r="28">
      <c r="A28" t="inlineStr">
        <is>
          <t>Cutover</t>
        </is>
      </c>
      <c r="B28" t="inlineStr">
        <is>
          <t>Gates passed (of 10)</t>
        </is>
      </c>
      <c r="C28" s="8">
        <f>COUNTIF('Cutover Checklist'!$F$5:$F$14,"PASS")</f>
        <v>8</v>
      </c>
    </row>
    <row r="29">
      <c r="A29" t="inlineStr">
        <is>
          <t>Exceptions</t>
        </is>
      </c>
      <c r="B29" t="inlineStr">
        <is>
          <t>Open exceptions</t>
        </is>
      </c>
      <c r="C29" s="8">
        <f>COUNTIF('Exceptions'!$G$5:$G$23,"Open")</f>
        <v>19</v>
      </c>
    </row>
    <row r="30">
      <c r="A30" t="inlineStr">
        <is>
          <t>Controls</t>
        </is>
      </c>
      <c r="B30" t="inlineStr">
        <is>
          <t>Controls passed</t>
        </is>
      </c>
      <c r="C30" s="8">
        <f>Controls!C42</f>
        <v>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13" customWidth="1" min="3" max="3"/>
    <col width="18" customWidth="1" min="4" max="4"/>
    <col width="10" customWidth="1" min="5" max="5"/>
    <col width="14" customWidth="1" min="6" max="6"/>
  </cols>
  <sheetData>
    <row r="1">
      <c r="A1" s="6" t="inlineStr">
        <is>
          <t>Xero chart of accounts (import file)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Code</t>
        </is>
      </c>
      <c r="B4" s="7" t="inlineStr">
        <is>
          <t>Name</t>
        </is>
      </c>
      <c r="C4" s="7" t="inlineStr">
        <is>
          <t>Type</t>
        </is>
      </c>
      <c r="D4" s="7" t="inlineStr">
        <is>
          <t>Default tax</t>
        </is>
      </c>
      <c r="E4" s="7" t="inlineStr">
        <is>
          <t>QBO accounts mapped</t>
        </is>
      </c>
      <c r="F4" s="7" t="inlineStr">
        <is>
          <t>Adjusted balance</t>
        </is>
      </c>
    </row>
    <row r="5">
      <c r="A5" t="inlineStr">
        <is>
          <t>090</t>
        </is>
      </c>
      <c r="B5" t="inlineStr">
        <is>
          <t>Business Cheque Account</t>
        </is>
      </c>
      <c r="C5" t="inlineStr">
        <is>
          <t>BANK</t>
        </is>
      </c>
      <c r="D5" t="inlineStr">
        <is>
          <t>BAS Excluded</t>
        </is>
      </c>
      <c r="E5">
        <f>COUNTIF('Account Map'!$E$5:$E$90,A5)</f>
        <v>1</v>
      </c>
      <c r="F5" s="9">
        <f>SUMIFS('Adjusted TB'!$E$5:$E$90,'Adjusted TB'!$F$5:$F$90,A5)</f>
        <v>504301.08</v>
      </c>
    </row>
    <row r="6">
      <c r="A6" t="inlineStr">
        <is>
          <t>091</t>
        </is>
      </c>
      <c r="B6" t="inlineStr">
        <is>
          <t>Business Savings Account</t>
        </is>
      </c>
      <c r="C6" t="inlineStr">
        <is>
          <t>BANK</t>
        </is>
      </c>
      <c r="D6" t="inlineStr">
        <is>
          <t>BAS Excluded</t>
        </is>
      </c>
      <c r="E6">
        <f>COUNTIF('Account Map'!$E$5:$E$90,A6)</f>
        <v>1</v>
      </c>
      <c r="F6" s="9">
        <f>SUMIFS('Adjusted TB'!$E$5:$E$90,'Adjusted TB'!$F$5:$F$90,A6)</f>
        <v>61620</v>
      </c>
    </row>
    <row r="7">
      <c r="A7" t="inlineStr">
        <is>
          <t>092</t>
        </is>
      </c>
      <c r="B7" t="inlineStr">
        <is>
          <t>Business Visa</t>
        </is>
      </c>
      <c r="C7" t="inlineStr">
        <is>
          <t>BANK</t>
        </is>
      </c>
      <c r="D7" t="inlineStr">
        <is>
          <t>BAS Excluded</t>
        </is>
      </c>
      <c r="E7">
        <f>COUNTIF('Account Map'!$E$5:$E$90,A7)</f>
        <v>1</v>
      </c>
      <c r="F7" s="9">
        <f>SUMIFS('Adjusted TB'!$E$5:$E$90,'Adjusted TB'!$F$5:$F$90,A7)</f>
        <v>-30589.41</v>
      </c>
    </row>
    <row r="8">
      <c r="A8" t="inlineStr">
        <is>
          <t>610</t>
        </is>
      </c>
      <c r="B8" t="inlineStr">
        <is>
          <t>Accounts Receivable</t>
        </is>
      </c>
      <c r="C8" t="inlineStr">
        <is>
          <t>CURRENT</t>
        </is>
      </c>
      <c r="D8" t="inlineStr">
        <is>
          <t>BAS Excluded</t>
        </is>
      </c>
      <c r="E8">
        <f>COUNTIF('Account Map'!$E$5:$E$90,A8)</f>
        <v>1</v>
      </c>
      <c r="F8" s="9">
        <f>SUMIFS('Adjusted TB'!$E$5:$E$90,'Adjusted TB'!$F$5:$F$90,A8)</f>
        <v>742980.26</v>
      </c>
    </row>
    <row r="9">
      <c r="A9" t="inlineStr">
        <is>
          <t>615</t>
        </is>
      </c>
      <c r="B9" t="inlineStr">
        <is>
          <t>Undeposited payments (clearing)</t>
        </is>
      </c>
      <c r="C9" t="inlineStr">
        <is>
          <t>CURRENT</t>
        </is>
      </c>
      <c r="D9" t="inlineStr">
        <is>
          <t>BAS Excluded</t>
        </is>
      </c>
      <c r="E9">
        <f>COUNTIF('Account Map'!$E$5:$E$90,A9)</f>
        <v>1</v>
      </c>
      <c r="F9" s="9">
        <f>SUMIFS('Adjusted TB'!$E$5:$E$90,'Adjusted TB'!$F$5:$F$90,A9)</f>
        <v>0</v>
      </c>
    </row>
    <row r="10">
      <c r="A10" t="inlineStr">
        <is>
          <t>620</t>
        </is>
      </c>
      <c r="B10" t="inlineStr">
        <is>
          <t>Prepayments</t>
        </is>
      </c>
      <c r="C10" t="inlineStr">
        <is>
          <t>CURRENT</t>
        </is>
      </c>
      <c r="D10" t="inlineStr">
        <is>
          <t>BAS Excluded</t>
        </is>
      </c>
      <c r="E10">
        <f>COUNTIF('Account Map'!$E$5:$E$90,A10)</f>
        <v>2</v>
      </c>
      <c r="F10" s="9">
        <f>SUMIFS('Adjusted TB'!$E$5:$E$90,'Adjusted TB'!$F$5:$F$90,A10)</f>
        <v>8690</v>
      </c>
    </row>
    <row r="11">
      <c r="A11" t="inlineStr">
        <is>
          <t>630</t>
        </is>
      </c>
      <c r="B11" t="inlineStr">
        <is>
          <t>Inventory</t>
        </is>
      </c>
      <c r="C11" t="inlineStr">
        <is>
          <t>INVENTORY</t>
        </is>
      </c>
      <c r="D11" t="inlineStr">
        <is>
          <t>BAS Excluded</t>
        </is>
      </c>
      <c r="E11">
        <f>COUNTIF('Account Map'!$E$5:$E$90,A11)</f>
        <v>1</v>
      </c>
      <c r="F11" s="9">
        <f>SUMIFS('Adjusted TB'!$E$5:$E$90,'Adjusted TB'!$F$5:$F$90,A11)</f>
        <v>38420.55</v>
      </c>
    </row>
    <row r="12">
      <c r="A12" t="inlineStr">
        <is>
          <t>631</t>
        </is>
      </c>
      <c r="B12" t="inlineStr">
        <is>
          <t>Work in progress</t>
        </is>
      </c>
      <c r="C12" t="inlineStr">
        <is>
          <t>CURRENT</t>
        </is>
      </c>
      <c r="D12" t="inlineStr">
        <is>
          <t>BAS Excluded</t>
        </is>
      </c>
      <c r="E12">
        <f>COUNTIF('Account Map'!$E$5:$E$90,A12)</f>
        <v>1</v>
      </c>
      <c r="F12" s="9">
        <f>SUMIFS('Adjusted TB'!$E$5:$E$90,'Adjusted TB'!$F$5:$F$90,A12)</f>
        <v>22150</v>
      </c>
    </row>
    <row r="13">
      <c r="A13" t="inlineStr">
        <is>
          <t>632</t>
        </is>
      </c>
      <c r="B13" t="inlineStr">
        <is>
          <t>Rental bond</t>
        </is>
      </c>
      <c r="C13" t="inlineStr">
        <is>
          <t>CURRENT</t>
        </is>
      </c>
      <c r="D13" t="inlineStr">
        <is>
          <t>BAS Excluded</t>
        </is>
      </c>
      <c r="E13">
        <f>COUNTIF('Account Map'!$E$5:$E$90,A13)</f>
        <v>1</v>
      </c>
      <c r="F13" s="9">
        <f>SUMIFS('Adjusted TB'!$E$5:$E$90,'Adjusted TB'!$F$5:$F$90,A13)</f>
        <v>18000</v>
      </c>
    </row>
    <row r="14">
      <c r="A14" t="inlineStr">
        <is>
          <t>710</t>
        </is>
      </c>
      <c r="B14" t="inlineStr">
        <is>
          <t>Plant and equipment</t>
        </is>
      </c>
      <c r="C14" t="inlineStr">
        <is>
          <t>FIXED</t>
        </is>
      </c>
      <c r="D14" t="inlineStr">
        <is>
          <t>GST on Capital</t>
        </is>
      </c>
      <c r="E14">
        <f>COUNTIF('Account Map'!$E$5:$E$90,A14)</f>
        <v>1</v>
      </c>
      <c r="F14" s="9">
        <f>SUMIFS('Adjusted TB'!$E$5:$E$90,'Adjusted TB'!$F$5:$F$90,A14)</f>
        <v>286400</v>
      </c>
    </row>
    <row r="15">
      <c r="A15" t="inlineStr">
        <is>
          <t>711</t>
        </is>
      </c>
      <c r="B15" t="inlineStr">
        <is>
          <t>Less accumulated depreciation on plant and equipment</t>
        </is>
      </c>
      <c r="C15" t="inlineStr">
        <is>
          <t>FIXED</t>
        </is>
      </c>
      <c r="D15" t="inlineStr">
        <is>
          <t>BAS Excluded</t>
        </is>
      </c>
      <c r="E15">
        <f>COUNTIF('Account Map'!$E$5:$E$90,A15)</f>
        <v>1</v>
      </c>
      <c r="F15" s="9">
        <f>SUMIFS('Adjusted TB'!$E$5:$E$90,'Adjusted TB'!$F$5:$F$90,A15)</f>
        <v>-126810</v>
      </c>
    </row>
    <row r="16">
      <c r="A16" t="inlineStr">
        <is>
          <t>720</t>
        </is>
      </c>
      <c r="B16" t="inlineStr">
        <is>
          <t>Motor vehicles</t>
        </is>
      </c>
      <c r="C16" t="inlineStr">
        <is>
          <t>FIXED</t>
        </is>
      </c>
      <c r="D16" t="inlineStr">
        <is>
          <t>GST on Capital</t>
        </is>
      </c>
      <c r="E16">
        <f>COUNTIF('Account Map'!$E$5:$E$90,A16)</f>
        <v>1</v>
      </c>
      <c r="F16" s="9">
        <f>SUMIFS('Adjusted TB'!$E$5:$E$90,'Adjusted TB'!$F$5:$F$90,A16)</f>
        <v>142500</v>
      </c>
    </row>
    <row r="17">
      <c r="A17" t="inlineStr">
        <is>
          <t>721</t>
        </is>
      </c>
      <c r="B17" t="inlineStr">
        <is>
          <t>Less accumulated depreciation on motor vehicles</t>
        </is>
      </c>
      <c r="C17" t="inlineStr">
        <is>
          <t>FIXED</t>
        </is>
      </c>
      <c r="D17" t="inlineStr">
        <is>
          <t>BAS Excluded</t>
        </is>
      </c>
      <c r="E17">
        <f>COUNTIF('Account Map'!$E$5:$E$90,A17)</f>
        <v>1</v>
      </c>
      <c r="F17" s="9">
        <f>SUMIFS('Adjusted TB'!$E$5:$E$90,'Adjusted TB'!$F$5:$F$90,A17)</f>
        <v>-66925</v>
      </c>
    </row>
    <row r="18">
      <c r="A18" t="inlineStr">
        <is>
          <t>730</t>
        </is>
      </c>
      <c r="B18" t="inlineStr">
        <is>
          <t>Computer equipment</t>
        </is>
      </c>
      <c r="C18" t="inlineStr">
        <is>
          <t>FIXED</t>
        </is>
      </c>
      <c r="D18" t="inlineStr">
        <is>
          <t>GST on Capital</t>
        </is>
      </c>
      <c r="E18">
        <f>COUNTIF('Account Map'!$E$5:$E$90,A18)</f>
        <v>1</v>
      </c>
      <c r="F18" s="9">
        <f>SUMIFS('Adjusted TB'!$E$5:$E$90,'Adjusted TB'!$F$5:$F$90,A18)</f>
        <v>18640</v>
      </c>
    </row>
    <row r="19">
      <c r="A19" t="inlineStr">
        <is>
          <t>731</t>
        </is>
      </c>
      <c r="B19" t="inlineStr">
        <is>
          <t>Less accumulated depreciation on computer equipment</t>
        </is>
      </c>
      <c r="C19" t="inlineStr">
        <is>
          <t>FIXED</t>
        </is>
      </c>
      <c r="D19" t="inlineStr">
        <is>
          <t>BAS Excluded</t>
        </is>
      </c>
      <c r="E19">
        <f>COUNTIF('Account Map'!$E$5:$E$90,A19)</f>
        <v>1</v>
      </c>
      <c r="F19" s="9">
        <f>SUMIFS('Adjusted TB'!$E$5:$E$90,'Adjusted TB'!$F$5:$F$90,A19)</f>
        <v>-12029</v>
      </c>
    </row>
    <row r="20">
      <c r="A20" t="inlineStr">
        <is>
          <t>800</t>
        </is>
      </c>
      <c r="B20" t="inlineStr">
        <is>
          <t>Accounts Payable</t>
        </is>
      </c>
      <c r="C20" t="inlineStr">
        <is>
          <t>CURRLIAB</t>
        </is>
      </c>
      <c r="D20" t="inlineStr">
        <is>
          <t>BAS Excluded</t>
        </is>
      </c>
      <c r="E20">
        <f>COUNTIF('Account Map'!$E$5:$E$90,A20)</f>
        <v>1</v>
      </c>
      <c r="F20" s="9">
        <f>SUMIFS('Adjusted TB'!$E$5:$E$90,'Adjusted TB'!$F$5:$F$90,A20)</f>
        <v>-221290.43</v>
      </c>
    </row>
    <row r="21">
      <c r="A21" t="inlineStr">
        <is>
          <t>820</t>
        </is>
      </c>
      <c r="B21" t="inlineStr">
        <is>
          <t>GST</t>
        </is>
      </c>
      <c r="C21" t="inlineStr">
        <is>
          <t>CURRLIAB</t>
        </is>
      </c>
      <c r="D21" t="inlineStr">
        <is>
          <t>BAS Excluded</t>
        </is>
      </c>
      <c r="E21">
        <f>COUNTIF('Account Map'!$E$5:$E$90,A21)</f>
        <v>2</v>
      </c>
      <c r="F21" s="9">
        <f>SUMIFS('Adjusted TB'!$E$5:$E$90,'Adjusted TB'!$F$5:$F$90,A21)</f>
        <v>-67024.61</v>
      </c>
    </row>
    <row r="22">
      <c r="A22" t="inlineStr">
        <is>
          <t>825</t>
        </is>
      </c>
      <c r="B22" t="inlineStr">
        <is>
          <t>PAYG Withholdings Payable</t>
        </is>
      </c>
      <c r="C22" t="inlineStr">
        <is>
          <t>CURRLIAB</t>
        </is>
      </c>
      <c r="D22" t="inlineStr">
        <is>
          <t>BAS Excluded</t>
        </is>
      </c>
      <c r="E22">
        <f>COUNTIF('Account Map'!$E$5:$E$90,A22)</f>
        <v>1</v>
      </c>
      <c r="F22" s="9">
        <f>SUMIFS('Adjusted TB'!$E$5:$E$90,'Adjusted TB'!$F$5:$F$90,A22)</f>
        <v>-36892.08</v>
      </c>
    </row>
    <row r="23">
      <c r="A23" t="inlineStr">
        <is>
          <t>826</t>
        </is>
      </c>
      <c r="B23" t="inlineStr">
        <is>
          <t>Superannuation Payable</t>
        </is>
      </c>
      <c r="C23" t="inlineStr">
        <is>
          <t>CURRLIAB</t>
        </is>
      </c>
      <c r="D23" t="inlineStr">
        <is>
          <t>BAS Excluded</t>
        </is>
      </c>
      <c r="E23">
        <f>COUNTIF('Account Map'!$E$5:$E$90,A23)</f>
        <v>1</v>
      </c>
      <c r="F23" s="9">
        <f>SUMIFS('Adjusted TB'!$E$5:$E$90,'Adjusted TB'!$F$5:$F$90,A23)</f>
        <v>-23300.25</v>
      </c>
    </row>
    <row r="24">
      <c r="A24" t="inlineStr">
        <is>
          <t>827</t>
        </is>
      </c>
      <c r="B24" t="inlineStr">
        <is>
          <t>Accrued expenses</t>
        </is>
      </c>
      <c r="C24" t="inlineStr">
        <is>
          <t>CURRLIAB</t>
        </is>
      </c>
      <c r="D24" t="inlineStr">
        <is>
          <t>BAS Excluded</t>
        </is>
      </c>
      <c r="E24">
        <f>COUNTIF('Account Map'!$E$5:$E$90,A24)</f>
        <v>1</v>
      </c>
      <c r="F24" s="9">
        <f>SUMIFS('Adjusted TB'!$E$5:$E$90,'Adjusted TB'!$F$5:$F$90,A24)</f>
        <v>-4200</v>
      </c>
    </row>
    <row r="25">
      <c r="A25" t="inlineStr">
        <is>
          <t>835</t>
        </is>
      </c>
      <c r="B25" t="inlineStr">
        <is>
          <t>Customer deposits</t>
        </is>
      </c>
      <c r="C25" t="inlineStr">
        <is>
          <t>CURRLIAB</t>
        </is>
      </c>
      <c r="D25" t="inlineStr">
        <is>
          <t>BAS Excluded</t>
        </is>
      </c>
      <c r="E25">
        <f>COUNTIF('Account Map'!$E$5:$E$90,A25)</f>
        <v>1</v>
      </c>
      <c r="F25" s="9">
        <f>SUMIFS('Adjusted TB'!$E$5:$E$90,'Adjusted TB'!$F$5:$F$90,A25)</f>
        <v>-36500</v>
      </c>
    </row>
    <row r="26">
      <c r="A26" t="inlineStr">
        <is>
          <t>840</t>
        </is>
      </c>
      <c r="B26" t="inlineStr">
        <is>
          <t>Historical Adjustment</t>
        </is>
      </c>
      <c r="C26" t="inlineStr">
        <is>
          <t>CURRLIAB</t>
        </is>
      </c>
      <c r="D26" t="inlineStr">
        <is>
          <t>BAS Excluded</t>
        </is>
      </c>
      <c r="E26">
        <f>COUNTIF('Account Map'!$E$5:$E$90,A26)</f>
        <v>0</v>
      </c>
      <c r="F26" s="9">
        <f>SUMIFS('Adjusted TB'!$E$5:$E$90,'Adjusted TB'!$F$5:$F$90,A26)</f>
        <v>0</v>
      </c>
    </row>
    <row r="27">
      <c r="A27" t="inlineStr">
        <is>
          <t>850</t>
        </is>
      </c>
      <c r="B27" t="inlineStr">
        <is>
          <t>Suspense</t>
        </is>
      </c>
      <c r="C27" t="inlineStr">
        <is>
          <t>CURRLIAB</t>
        </is>
      </c>
      <c r="D27" t="inlineStr">
        <is>
          <t>BAS Excluded</t>
        </is>
      </c>
      <c r="E27">
        <f>COUNTIF('Account Map'!$E$5:$E$90,A27)</f>
        <v>3</v>
      </c>
      <c r="F27" s="9">
        <f>SUMIFS('Adjusted TB'!$E$5:$E$90,'Adjusted TB'!$F$5:$F$90,A27)</f>
        <v>1011.29</v>
      </c>
    </row>
    <row r="28">
      <c r="A28" t="inlineStr">
        <is>
          <t>855</t>
        </is>
      </c>
      <c r="B28" t="inlineStr">
        <is>
          <t>Conversion clearing (open items)</t>
        </is>
      </c>
      <c r="C28" t="inlineStr">
        <is>
          <t>CURRLIAB</t>
        </is>
      </c>
      <c r="D28" t="inlineStr">
        <is>
          <t>BAS Excluded</t>
        </is>
      </c>
      <c r="E28">
        <f>COUNTIF('Account Map'!$E$5:$E$90,A28)</f>
        <v>0</v>
      </c>
      <c r="F28" s="9">
        <f>SUMIFS('Adjusted TB'!$E$5:$E$90,'Adjusted TB'!$F$5:$F$90,A28)</f>
        <v>0</v>
      </c>
    </row>
    <row r="29">
      <c r="A29" t="inlineStr">
        <is>
          <t>860</t>
        </is>
      </c>
      <c r="B29" t="inlineStr">
        <is>
          <t>Rounding</t>
        </is>
      </c>
      <c r="C29" t="inlineStr">
        <is>
          <t>CURRLIAB</t>
        </is>
      </c>
      <c r="D29" t="inlineStr">
        <is>
          <t>BAS Excluded</t>
        </is>
      </c>
      <c r="E29">
        <f>COUNTIF('Account Map'!$E$5:$E$90,A29)</f>
        <v>1</v>
      </c>
      <c r="F29" s="9">
        <f>SUMIFS('Adjusted TB'!$E$5:$E$90,'Adjusted TB'!$F$5:$F$90,A29)</f>
        <v>0</v>
      </c>
    </row>
    <row r="30">
      <c r="A30" t="inlineStr">
        <is>
          <t>880</t>
        </is>
      </c>
      <c r="B30" t="inlineStr">
        <is>
          <t>Owner A Drawings</t>
        </is>
      </c>
      <c r="C30" t="inlineStr">
        <is>
          <t>EQUITY</t>
        </is>
      </c>
      <c r="D30" t="inlineStr">
        <is>
          <t>BAS Excluded</t>
        </is>
      </c>
      <c r="E30">
        <f>COUNTIF('Account Map'!$E$5:$E$90,A30)</f>
        <v>1</v>
      </c>
      <c r="F30" s="9">
        <f>SUMIFS('Adjusted TB'!$E$5:$E$90,'Adjusted TB'!$F$5:$F$90,A30)</f>
        <v>18000</v>
      </c>
    </row>
    <row r="31">
      <c r="A31" t="inlineStr">
        <is>
          <t>900</t>
        </is>
      </c>
      <c r="B31" t="inlineStr">
        <is>
          <t>Equipment loan</t>
        </is>
      </c>
      <c r="C31" t="inlineStr">
        <is>
          <t>TERMLIAB</t>
        </is>
      </c>
      <c r="D31" t="inlineStr">
        <is>
          <t>BAS Excluded</t>
        </is>
      </c>
      <c r="E31">
        <f>COUNTIF('Account Map'!$E$5:$E$90,A31)</f>
        <v>1</v>
      </c>
      <c r="F31" s="9">
        <f>SUMIFS('Adjusted TB'!$E$5:$E$90,'Adjusted TB'!$F$5:$F$90,A31)</f>
        <v>-90760.6</v>
      </c>
    </row>
    <row r="32">
      <c r="A32" t="inlineStr">
        <is>
          <t>901</t>
        </is>
      </c>
      <c r="B32" t="inlineStr">
        <is>
          <t>Vehicle finance</t>
        </is>
      </c>
      <c r="C32" t="inlineStr">
        <is>
          <t>TERMLIAB</t>
        </is>
      </c>
      <c r="D32" t="inlineStr">
        <is>
          <t>BAS Excluded</t>
        </is>
      </c>
      <c r="E32">
        <f>COUNTIF('Account Map'!$E$5:$E$90,A32)</f>
        <v>1</v>
      </c>
      <c r="F32" s="9">
        <f>SUMIFS('Adjusted TB'!$E$5:$E$90,'Adjusted TB'!$F$5:$F$90,A32)</f>
        <v>-54395.8</v>
      </c>
    </row>
    <row r="33">
      <c r="A33" t="inlineStr">
        <is>
          <t>960</t>
        </is>
      </c>
      <c r="B33" t="inlineStr">
        <is>
          <t>Retained Earnings</t>
        </is>
      </c>
      <c r="C33" t="inlineStr">
        <is>
          <t>EQUITY</t>
        </is>
      </c>
      <c r="D33" t="inlineStr">
        <is>
          <t>BAS Excluded</t>
        </is>
      </c>
      <c r="E33">
        <f>COUNTIF('Account Map'!$E$5:$E$90,A33)</f>
        <v>2</v>
      </c>
      <c r="F33" s="9">
        <f>SUMIFS('Adjusted TB'!$E$5:$E$90,'Adjusted TB'!$F$5:$F$90,A33)</f>
        <v>-655262.99</v>
      </c>
    </row>
    <row r="34">
      <c r="A34" t="inlineStr">
        <is>
          <t>970</t>
        </is>
      </c>
      <c r="B34" t="inlineStr">
        <is>
          <t>Owner A Share Capital</t>
        </is>
      </c>
      <c r="C34" t="inlineStr">
        <is>
          <t>EQUITY</t>
        </is>
      </c>
      <c r="D34" t="inlineStr">
        <is>
          <t>BAS Excluded</t>
        </is>
      </c>
      <c r="E34">
        <f>COUNTIF('Account Map'!$E$5:$E$90,A34)</f>
        <v>1</v>
      </c>
      <c r="F34" s="9">
        <f>SUMIFS('Adjusted TB'!$E$5:$E$90,'Adjusted TB'!$F$5:$F$90,A34)</f>
        <v>-100</v>
      </c>
    </row>
    <row r="35">
      <c r="A35" t="inlineStr">
        <is>
          <t>200</t>
        </is>
      </c>
      <c r="B35" t="inlineStr">
        <is>
          <t>Joinery sales</t>
        </is>
      </c>
      <c r="C35" t="inlineStr">
        <is>
          <t>REVENUE</t>
        </is>
      </c>
      <c r="D35" t="inlineStr">
        <is>
          <t>GST on Income</t>
        </is>
      </c>
      <c r="E35">
        <f>COUNTIF('Account Map'!$E$5:$E$90,A35)</f>
        <v>1</v>
      </c>
      <c r="F35" s="9">
        <f>SUMIFS('Adjusted TB'!$E$5:$E$90,'Adjusted TB'!$F$5:$F$90,A35)</f>
        <v>-310417.15</v>
      </c>
    </row>
    <row r="36">
      <c r="A36" t="inlineStr">
        <is>
          <t>201</t>
        </is>
      </c>
      <c r="B36" t="inlineStr">
        <is>
          <t>Shopfitting contracts</t>
        </is>
      </c>
      <c r="C36" t="inlineStr">
        <is>
          <t>REVENUE</t>
        </is>
      </c>
      <c r="D36" t="inlineStr">
        <is>
          <t>GST on Income</t>
        </is>
      </c>
      <c r="E36">
        <f>COUNTIF('Account Map'!$E$5:$E$90,A36)</f>
        <v>1</v>
      </c>
      <c r="F36" s="9">
        <f>SUMIFS('Adjusted TB'!$E$5:$E$90,'Adjusted TB'!$F$5:$F$90,A36)</f>
        <v>-808005.11</v>
      </c>
    </row>
    <row r="37">
      <c r="A37" t="inlineStr">
        <is>
          <t>202</t>
        </is>
      </c>
      <c r="B37" t="inlineStr">
        <is>
          <t>Installation labour</t>
        </is>
      </c>
      <c r="C37" t="inlineStr">
        <is>
          <t>REVENUE</t>
        </is>
      </c>
      <c r="D37" t="inlineStr">
        <is>
          <t>GST on Income</t>
        </is>
      </c>
      <c r="E37">
        <f>COUNTIF('Account Map'!$E$5:$E$90,A37)</f>
        <v>1</v>
      </c>
      <c r="F37" s="9">
        <f>SUMIFS('Adjusted TB'!$E$5:$E$90,'Adjusted TB'!$F$5:$F$90,A37)</f>
        <v>-41624.32</v>
      </c>
    </row>
    <row r="38">
      <c r="A38" t="inlineStr">
        <is>
          <t>203</t>
        </is>
      </c>
      <c r="B38" t="inlineStr">
        <is>
          <t>Design and drafting fees</t>
        </is>
      </c>
      <c r="C38" t="inlineStr">
        <is>
          <t>REVENUE</t>
        </is>
      </c>
      <c r="D38" t="inlineStr">
        <is>
          <t>GST on Income</t>
        </is>
      </c>
      <c r="E38">
        <f>COUNTIF('Account Map'!$E$5:$E$90,A38)</f>
        <v>1</v>
      </c>
      <c r="F38" s="9">
        <f>SUMIFS('Adjusted TB'!$E$5:$E$90,'Adjusted TB'!$F$5:$F$90,A38)</f>
        <v>-74807.01</v>
      </c>
    </row>
    <row r="39">
      <c r="A39" t="inlineStr">
        <is>
          <t>205</t>
        </is>
      </c>
      <c r="B39" t="inlineStr">
        <is>
          <t>Discounts given</t>
        </is>
      </c>
      <c r="C39" t="inlineStr">
        <is>
          <t>REVENUE</t>
        </is>
      </c>
      <c r="D39" t="inlineStr">
        <is>
          <t>GST on Income</t>
        </is>
      </c>
      <c r="E39">
        <f>COUNTIF('Account Map'!$E$5:$E$90,A39)</f>
        <v>1</v>
      </c>
      <c r="F39" s="9">
        <f>SUMIFS('Adjusted TB'!$E$5:$E$90,'Adjusted TB'!$F$5:$F$90,A39)</f>
        <v>0</v>
      </c>
    </row>
    <row r="40">
      <c r="A40" t="inlineStr">
        <is>
          <t>260</t>
        </is>
      </c>
      <c r="B40" t="inlineStr">
        <is>
          <t>Other revenue</t>
        </is>
      </c>
      <c r="C40" t="inlineStr">
        <is>
          <t>REVENUE</t>
        </is>
      </c>
      <c r="D40" t="inlineStr">
        <is>
          <t>GST on Income</t>
        </is>
      </c>
      <c r="E40">
        <f>COUNTIF('Account Map'!$E$5:$E$90,A40)</f>
        <v>2</v>
      </c>
      <c r="F40" s="9">
        <f>SUMIFS('Adjusted TB'!$E$5:$E$90,'Adjusted TB'!$F$5:$F$90,A40)</f>
        <v>0</v>
      </c>
    </row>
    <row r="41">
      <c r="A41" t="inlineStr">
        <is>
          <t>270</t>
        </is>
      </c>
      <c r="B41" t="inlineStr">
        <is>
          <t>Interest income</t>
        </is>
      </c>
      <c r="C41" t="inlineStr">
        <is>
          <t>OTHERINCOME</t>
        </is>
      </c>
      <c r="D41" t="inlineStr">
        <is>
          <t>Input Taxed</t>
        </is>
      </c>
      <c r="E41">
        <f>COUNTIF('Account Map'!$E$5:$E$90,A41)</f>
        <v>1</v>
      </c>
      <c r="F41" s="9">
        <f>SUMIFS('Adjusted TB'!$E$5:$E$90,'Adjusted TB'!$F$5:$F$90,A41)</f>
        <v>-1620</v>
      </c>
    </row>
    <row r="42">
      <c r="A42" t="inlineStr">
        <is>
          <t>310</t>
        </is>
      </c>
      <c r="B42" t="inlineStr">
        <is>
          <t>Timber and board</t>
        </is>
      </c>
      <c r="C42" t="inlineStr">
        <is>
          <t>DIRECTCOSTS</t>
        </is>
      </c>
      <c r="D42" t="inlineStr">
        <is>
          <t>GST on Expenses</t>
        </is>
      </c>
      <c r="E42">
        <f>COUNTIF('Account Map'!$E$5:$E$90,A42)</f>
        <v>1</v>
      </c>
      <c r="F42" s="9">
        <f>SUMIFS('Adjusted TB'!$E$5:$E$90,'Adjusted TB'!$F$5:$F$90,A42)</f>
        <v>134399.15</v>
      </c>
    </row>
    <row r="43">
      <c r="A43" t="inlineStr">
        <is>
          <t>311</t>
        </is>
      </c>
      <c r="B43" t="inlineStr">
        <is>
          <t>Hardware and fittings</t>
        </is>
      </c>
      <c r="C43" t="inlineStr">
        <is>
          <t>DIRECTCOSTS</t>
        </is>
      </c>
      <c r="D43" t="inlineStr">
        <is>
          <t>GST on Expenses</t>
        </is>
      </c>
      <c r="E43">
        <f>COUNTIF('Account Map'!$E$5:$E$90,A43)</f>
        <v>1</v>
      </c>
      <c r="F43" s="9">
        <f>SUMIFS('Adjusted TB'!$E$5:$E$90,'Adjusted TB'!$F$5:$F$90,A43)</f>
        <v>41457.73</v>
      </c>
    </row>
    <row r="44">
      <c r="A44" t="inlineStr">
        <is>
          <t>312</t>
        </is>
      </c>
      <c r="B44" t="inlineStr">
        <is>
          <t>Benchtops (outsourced)</t>
        </is>
      </c>
      <c r="C44" t="inlineStr">
        <is>
          <t>DIRECTCOSTS</t>
        </is>
      </c>
      <c r="D44" t="inlineStr">
        <is>
          <t>GST on Expenses</t>
        </is>
      </c>
      <c r="E44">
        <f>COUNTIF('Account Map'!$E$5:$E$90,A44)</f>
        <v>1</v>
      </c>
      <c r="F44" s="9">
        <f>SUMIFS('Adjusted TB'!$E$5:$E$90,'Adjusted TB'!$F$5:$F$90,A44)</f>
        <v>12217.04</v>
      </c>
    </row>
    <row r="45">
      <c r="A45" t="inlineStr">
        <is>
          <t>313</t>
        </is>
      </c>
      <c r="B45" t="inlineStr">
        <is>
          <t>Subcontractors</t>
        </is>
      </c>
      <c r="C45" t="inlineStr">
        <is>
          <t>DIRECTCOSTS</t>
        </is>
      </c>
      <c r="D45" t="inlineStr">
        <is>
          <t>GST on Expenses</t>
        </is>
      </c>
      <c r="E45">
        <f>COUNTIF('Account Map'!$E$5:$E$90,A45)</f>
        <v>1</v>
      </c>
      <c r="F45" s="9">
        <f>SUMIFS('Adjusted TB'!$E$5:$E$90,'Adjusted TB'!$F$5:$F$90,A45)</f>
        <v>82310.98</v>
      </c>
    </row>
    <row r="46">
      <c r="A46" t="inlineStr">
        <is>
          <t>314</t>
        </is>
      </c>
      <c r="B46" t="inlineStr">
        <is>
          <t>Freight and cartage</t>
        </is>
      </c>
      <c r="C46" t="inlineStr">
        <is>
          <t>DIRECTCOSTS</t>
        </is>
      </c>
      <c r="D46" t="inlineStr">
        <is>
          <t>GST on Expenses</t>
        </is>
      </c>
      <c r="E46">
        <f>COUNTIF('Account Map'!$E$5:$E$90,A46)</f>
        <v>1</v>
      </c>
      <c r="F46" s="9">
        <f>SUMIFS('Adjusted TB'!$E$5:$E$90,'Adjusted TB'!$F$5:$F$90,A46)</f>
        <v>39697.4</v>
      </c>
    </row>
    <row r="47">
      <c r="A47" t="inlineStr">
        <is>
          <t>315</t>
        </is>
      </c>
      <c r="B47" t="inlineStr">
        <is>
          <t>Equipment hire</t>
        </is>
      </c>
      <c r="C47" t="inlineStr">
        <is>
          <t>DIRECTCOSTS</t>
        </is>
      </c>
      <c r="D47" t="inlineStr">
        <is>
          <t>GST on Expenses</t>
        </is>
      </c>
      <c r="E47">
        <f>COUNTIF('Account Map'!$E$5:$E$90,A47)</f>
        <v>1</v>
      </c>
      <c r="F47" s="9">
        <f>SUMIFS('Adjusted TB'!$E$5:$E$90,'Adjusted TB'!$F$5:$F$90,A47)</f>
        <v>7239.08</v>
      </c>
    </row>
    <row r="48">
      <c r="A48" t="inlineStr">
        <is>
          <t>400</t>
        </is>
      </c>
      <c r="B48" t="inlineStr">
        <is>
          <t>Advertising and marketing</t>
        </is>
      </c>
      <c r="C48" t="inlineStr">
        <is>
          <t>EXPENSE</t>
        </is>
      </c>
      <c r="D48" t="inlineStr">
        <is>
          <t>GST on Expenses</t>
        </is>
      </c>
      <c r="E48">
        <f>COUNTIF('Account Map'!$E$5:$E$90,A48)</f>
        <v>2</v>
      </c>
      <c r="F48" s="9">
        <f>SUMIFS('Adjusted TB'!$E$5:$E$90,'Adjusted TB'!$F$5:$F$90,A48)</f>
        <v>9175.18</v>
      </c>
    </row>
    <row r="49">
      <c r="A49" t="inlineStr">
        <is>
          <t>404</t>
        </is>
      </c>
      <c r="B49" t="inlineStr">
        <is>
          <t>Bank fees</t>
        </is>
      </c>
      <c r="C49" t="inlineStr">
        <is>
          <t>EXPENSE</t>
        </is>
      </c>
      <c r="D49" t="inlineStr">
        <is>
          <t>GST Free Expenses</t>
        </is>
      </c>
      <c r="E49">
        <f>COUNTIF('Account Map'!$E$5:$E$90,A49)</f>
        <v>1</v>
      </c>
      <c r="F49" s="9">
        <f>SUMIFS('Adjusted TB'!$E$5:$E$90,'Adjusted TB'!$F$5:$F$90,A49)</f>
        <v>144</v>
      </c>
    </row>
    <row r="50">
      <c r="A50" t="inlineStr">
        <is>
          <t>405</t>
        </is>
      </c>
      <c r="B50" t="inlineStr">
        <is>
          <t>Merchant fees</t>
        </is>
      </c>
      <c r="C50" t="inlineStr">
        <is>
          <t>EXPENSE</t>
        </is>
      </c>
      <c r="D50" t="inlineStr">
        <is>
          <t>GST on Expenses</t>
        </is>
      </c>
      <c r="E50">
        <f>COUNTIF('Account Map'!$E$5:$E$90,A50)</f>
        <v>1</v>
      </c>
      <c r="F50" s="9">
        <f>SUMIFS('Adjusted TB'!$E$5:$E$90,'Adjusted TB'!$F$5:$F$90,A50)</f>
        <v>0</v>
      </c>
    </row>
    <row r="51">
      <c r="A51" t="inlineStr">
        <is>
          <t>408</t>
        </is>
      </c>
      <c r="B51" t="inlineStr">
        <is>
          <t>Cleaning</t>
        </is>
      </c>
      <c r="C51" t="inlineStr">
        <is>
          <t>EXPENSE</t>
        </is>
      </c>
      <c r="D51" t="inlineStr">
        <is>
          <t>GST on Expenses</t>
        </is>
      </c>
      <c r="E51">
        <f>COUNTIF('Account Map'!$E$5:$E$90,A51)</f>
        <v>1</v>
      </c>
      <c r="F51" s="9">
        <f>SUMIFS('Adjusted TB'!$E$5:$E$90,'Adjusted TB'!$F$5:$F$90,A51)</f>
        <v>5688.79</v>
      </c>
    </row>
    <row r="52">
      <c r="A52" t="inlineStr">
        <is>
          <t>412</t>
        </is>
      </c>
      <c r="B52" t="inlineStr">
        <is>
          <t>Consulting and accounting</t>
        </is>
      </c>
      <c r="C52" t="inlineStr">
        <is>
          <t>EXPENSE</t>
        </is>
      </c>
      <c r="D52" t="inlineStr">
        <is>
          <t>GST on Expenses</t>
        </is>
      </c>
      <c r="E52">
        <f>COUNTIF('Account Map'!$E$5:$E$90,A52)</f>
        <v>1</v>
      </c>
      <c r="F52" s="9">
        <f>SUMIFS('Adjusted TB'!$E$5:$E$90,'Adjusted TB'!$F$5:$F$90,A52)</f>
        <v>4378.41</v>
      </c>
    </row>
    <row r="53">
      <c r="A53" t="inlineStr">
        <is>
          <t>416</t>
        </is>
      </c>
      <c r="B53" t="inlineStr">
        <is>
          <t>Depreciation</t>
        </is>
      </c>
      <c r="C53" t="inlineStr">
        <is>
          <t>DEPRECIATN</t>
        </is>
      </c>
      <c r="D53" t="inlineStr">
        <is>
          <t>BAS Excluded</t>
        </is>
      </c>
      <c r="E53">
        <f>COUNTIF('Account Map'!$E$5:$E$90,A53)</f>
        <v>1</v>
      </c>
      <c r="F53" s="9">
        <f>SUMIFS('Adjusted TB'!$E$5:$E$90,'Adjusted TB'!$F$5:$F$90,A53)</f>
        <v>14955</v>
      </c>
    </row>
    <row r="54">
      <c r="A54" t="inlineStr">
        <is>
          <t>420</t>
        </is>
      </c>
      <c r="B54" t="inlineStr">
        <is>
          <t>Entertainment</t>
        </is>
      </c>
      <c r="C54" t="inlineStr">
        <is>
          <t>EXPENSE</t>
        </is>
      </c>
      <c r="D54" t="inlineStr">
        <is>
          <t>GST on Expenses</t>
        </is>
      </c>
      <c r="E54">
        <f>COUNTIF('Account Map'!$E$5:$E$90,A54)</f>
        <v>1</v>
      </c>
      <c r="F54" s="9">
        <f>SUMIFS('Adjusted TB'!$E$5:$E$90,'Adjusted TB'!$F$5:$F$90,A54)</f>
        <v>2254.94</v>
      </c>
    </row>
    <row r="55">
      <c r="A55" t="inlineStr">
        <is>
          <t>429</t>
        </is>
      </c>
      <c r="B55" t="inlineStr">
        <is>
          <t>General expenses</t>
        </is>
      </c>
      <c r="C55" t="inlineStr">
        <is>
          <t>EXPENSE</t>
        </is>
      </c>
      <c r="D55" t="inlineStr">
        <is>
          <t>GST on Expenses</t>
        </is>
      </c>
      <c r="E55">
        <f>COUNTIF('Account Map'!$E$5:$E$90,A55)</f>
        <v>1</v>
      </c>
      <c r="F55" s="9">
        <f>SUMIFS('Adjusted TB'!$E$5:$E$90,'Adjusted TB'!$F$5:$F$90,A55)</f>
        <v>8199.29</v>
      </c>
    </row>
    <row r="56">
      <c r="A56" t="inlineStr">
        <is>
          <t>433</t>
        </is>
      </c>
      <c r="B56" t="inlineStr">
        <is>
          <t>Insurance</t>
        </is>
      </c>
      <c r="C56" t="inlineStr">
        <is>
          <t>EXPENSE</t>
        </is>
      </c>
      <c r="D56" t="inlineStr">
        <is>
          <t>GST on Expenses</t>
        </is>
      </c>
      <c r="E56">
        <f>COUNTIF('Account Map'!$E$5:$E$90,A56)</f>
        <v>1</v>
      </c>
      <c r="F56" s="9">
        <f>SUMIFS('Adjusted TB'!$E$5:$E$90,'Adjusted TB'!$F$5:$F$90,A56)</f>
        <v>851.52</v>
      </c>
    </row>
    <row r="57">
      <c r="A57" t="inlineStr">
        <is>
          <t>434</t>
        </is>
      </c>
      <c r="B57" t="inlineStr">
        <is>
          <t>Workcover</t>
        </is>
      </c>
      <c r="C57" t="inlineStr">
        <is>
          <t>EXPENSE</t>
        </is>
      </c>
      <c r="D57" t="inlineStr">
        <is>
          <t>GST Free Expenses</t>
        </is>
      </c>
      <c r="E57">
        <f>COUNTIF('Account Map'!$E$5:$E$90,A57)</f>
        <v>1</v>
      </c>
      <c r="F57" s="9">
        <f>SUMIFS('Adjusted TB'!$E$5:$E$90,'Adjusted TB'!$F$5:$F$90,A57)</f>
        <v>623.48</v>
      </c>
    </row>
    <row r="58">
      <c r="A58" t="inlineStr">
        <is>
          <t>437</t>
        </is>
      </c>
      <c r="B58" t="inlineStr">
        <is>
          <t>Interest expense</t>
        </is>
      </c>
      <c r="C58" t="inlineStr">
        <is>
          <t>EXPENSE</t>
        </is>
      </c>
      <c r="D58" t="inlineStr">
        <is>
          <t>GST Free Expenses</t>
        </is>
      </c>
      <c r="E58">
        <f>COUNTIF('Account Map'!$E$5:$E$90,A58)</f>
        <v>1</v>
      </c>
      <c r="F58" s="9">
        <f>SUMIFS('Adjusted TB'!$E$5:$E$90,'Adjusted TB'!$F$5:$F$90,A58)</f>
        <v>2666.4</v>
      </c>
    </row>
    <row r="59">
      <c r="A59" t="inlineStr">
        <is>
          <t>441</t>
        </is>
      </c>
      <c r="B59" t="inlineStr">
        <is>
          <t>Legal expenses</t>
        </is>
      </c>
      <c r="C59" t="inlineStr">
        <is>
          <t>EXPENSE</t>
        </is>
      </c>
      <c r="D59" t="inlineStr">
        <is>
          <t>GST on Expenses</t>
        </is>
      </c>
      <c r="E59">
        <f>COUNTIF('Account Map'!$E$5:$E$90,A59)</f>
        <v>1</v>
      </c>
      <c r="F59" s="9">
        <f>SUMIFS('Adjusted TB'!$E$5:$E$90,'Adjusted TB'!$F$5:$F$90,A59)</f>
        <v>6287.43</v>
      </c>
    </row>
    <row r="60">
      <c r="A60" t="inlineStr">
        <is>
          <t>445</t>
        </is>
      </c>
      <c r="B60" t="inlineStr">
        <is>
          <t>Light, power, heating</t>
        </is>
      </c>
      <c r="C60" t="inlineStr">
        <is>
          <t>EXPENSE</t>
        </is>
      </c>
      <c r="D60" t="inlineStr">
        <is>
          <t>GST on Expenses</t>
        </is>
      </c>
      <c r="E60">
        <f>COUNTIF('Account Map'!$E$5:$E$90,A60)</f>
        <v>1</v>
      </c>
      <c r="F60" s="9">
        <f>SUMIFS('Adjusted TB'!$E$5:$E$90,'Adjusted TB'!$F$5:$F$90,A60)</f>
        <v>4845.06</v>
      </c>
    </row>
    <row r="61">
      <c r="A61" t="inlineStr">
        <is>
          <t>449</t>
        </is>
      </c>
      <c r="B61" t="inlineStr">
        <is>
          <t>Motor vehicle expenses</t>
        </is>
      </c>
      <c r="C61" t="inlineStr">
        <is>
          <t>EXPENSE</t>
        </is>
      </c>
      <c r="D61" t="inlineStr">
        <is>
          <t>GST on Expenses</t>
        </is>
      </c>
      <c r="E61">
        <f>COUNTIF('Account Map'!$E$5:$E$90,A61)</f>
        <v>3</v>
      </c>
      <c r="F61" s="9">
        <f>SUMIFS('Adjusted TB'!$E$5:$E$90,'Adjusted TB'!$F$5:$F$90,A61)</f>
        <v>13573.14</v>
      </c>
    </row>
    <row r="62">
      <c r="A62" t="inlineStr">
        <is>
          <t>450</t>
        </is>
      </c>
      <c r="B62" t="inlineStr">
        <is>
          <t>Motor vehicle registration and insurance</t>
        </is>
      </c>
      <c r="C62" t="inlineStr">
        <is>
          <t>EXPENSE</t>
        </is>
      </c>
      <c r="D62" t="inlineStr">
        <is>
          <t>GST Free Expenses</t>
        </is>
      </c>
      <c r="E62">
        <f>COUNTIF('Account Map'!$E$5:$E$90,A62)</f>
        <v>1</v>
      </c>
      <c r="F62" s="9">
        <f>SUMIFS('Adjusted TB'!$E$5:$E$90,'Adjusted TB'!$F$5:$F$90,A62)</f>
        <v>1883.59</v>
      </c>
    </row>
    <row r="63">
      <c r="A63" t="inlineStr">
        <is>
          <t>453</t>
        </is>
      </c>
      <c r="B63" t="inlineStr">
        <is>
          <t>Office expenses</t>
        </is>
      </c>
      <c r="C63" t="inlineStr">
        <is>
          <t>EXPENSE</t>
        </is>
      </c>
      <c r="D63" t="inlineStr">
        <is>
          <t>GST on Expenses</t>
        </is>
      </c>
      <c r="E63">
        <f>COUNTIF('Account Map'!$E$5:$E$90,A63)</f>
        <v>2</v>
      </c>
      <c r="F63" s="9">
        <f>SUMIFS('Adjusted TB'!$E$5:$E$90,'Adjusted TB'!$F$5:$F$90,A63)</f>
        <v>17929.07</v>
      </c>
    </row>
    <row r="64">
      <c r="A64" t="inlineStr">
        <is>
          <t>461</t>
        </is>
      </c>
      <c r="B64" t="inlineStr">
        <is>
          <t>Printing and stationery</t>
        </is>
      </c>
      <c r="C64" t="inlineStr">
        <is>
          <t>EXPENSE</t>
        </is>
      </c>
      <c r="D64" t="inlineStr">
        <is>
          <t>GST on Expenses</t>
        </is>
      </c>
      <c r="E64">
        <f>COUNTIF('Account Map'!$E$5:$E$90,A64)</f>
        <v>1</v>
      </c>
      <c r="F64" s="9">
        <f>SUMIFS('Adjusted TB'!$E$5:$E$90,'Adjusted TB'!$F$5:$F$90,A64)</f>
        <v>0</v>
      </c>
    </row>
    <row r="65">
      <c r="A65" t="inlineStr">
        <is>
          <t>469</t>
        </is>
      </c>
      <c r="B65" t="inlineStr">
        <is>
          <t>Rent</t>
        </is>
      </c>
      <c r="C65" t="inlineStr">
        <is>
          <t>EXPENSE</t>
        </is>
      </c>
      <c r="D65" t="inlineStr">
        <is>
          <t>GST on Expenses</t>
        </is>
      </c>
      <c r="E65">
        <f>COUNTIF('Account Map'!$E$5:$E$90,A65)</f>
        <v>1</v>
      </c>
      <c r="F65" s="9">
        <f>SUMIFS('Adjusted TB'!$E$5:$E$90,'Adjusted TB'!$F$5:$F$90,A65)</f>
        <v>32707.45</v>
      </c>
    </row>
    <row r="66">
      <c r="A66" t="inlineStr">
        <is>
          <t>473</t>
        </is>
      </c>
      <c r="B66" t="inlineStr">
        <is>
          <t>Repairs and maintenance</t>
        </is>
      </c>
      <c r="C66" t="inlineStr">
        <is>
          <t>EXPENSE</t>
        </is>
      </c>
      <c r="D66" t="inlineStr">
        <is>
          <t>GST on Expenses</t>
        </is>
      </c>
      <c r="E66">
        <f>COUNTIF('Account Map'!$E$5:$E$90,A66)</f>
        <v>1</v>
      </c>
      <c r="F66" s="9">
        <f>SUMIFS('Adjusted TB'!$E$5:$E$90,'Adjusted TB'!$F$5:$F$90,A66)</f>
        <v>44527.23</v>
      </c>
    </row>
    <row r="67">
      <c r="A67" t="inlineStr">
        <is>
          <t>474</t>
        </is>
      </c>
      <c r="B67" t="inlineStr">
        <is>
          <t>Small tools</t>
        </is>
      </c>
      <c r="C67" t="inlineStr">
        <is>
          <t>EXPENSE</t>
        </is>
      </c>
      <c r="D67" t="inlineStr">
        <is>
          <t>GST on Expenses</t>
        </is>
      </c>
      <c r="E67">
        <f>COUNTIF('Account Map'!$E$5:$E$90,A67)</f>
        <v>1</v>
      </c>
      <c r="F67" s="9">
        <f>SUMIFS('Adjusted TB'!$E$5:$E$90,'Adjusted TB'!$F$5:$F$90,A67)</f>
        <v>37087.67</v>
      </c>
    </row>
    <row r="68">
      <c r="A68" t="inlineStr">
        <is>
          <t>477</t>
        </is>
      </c>
      <c r="B68" t="inlineStr">
        <is>
          <t>Wages and salaries</t>
        </is>
      </c>
      <c r="C68" t="inlineStr">
        <is>
          <t>EXPENSE</t>
        </is>
      </c>
      <c r="D68" t="inlineStr">
        <is>
          <t>BAS Excluded</t>
        </is>
      </c>
      <c r="E68">
        <f>COUNTIF('Account Map'!$E$5:$E$90,A68)</f>
        <v>1</v>
      </c>
      <c r="F68" s="9">
        <f>SUMIFS('Adjusted TB'!$E$5:$E$90,'Adjusted TB'!$F$5:$F$90,A68)</f>
        <v>194168.85</v>
      </c>
    </row>
    <row r="69">
      <c r="A69" t="inlineStr">
        <is>
          <t>478</t>
        </is>
      </c>
      <c r="B69" t="inlineStr">
        <is>
          <t>Superannuation</t>
        </is>
      </c>
      <c r="C69" t="inlineStr">
        <is>
          <t>EXPENSE</t>
        </is>
      </c>
      <c r="D69" t="inlineStr">
        <is>
          <t>BAS Excluded</t>
        </is>
      </c>
      <c r="E69">
        <f>COUNTIF('Account Map'!$E$5:$E$90,A69)</f>
        <v>1</v>
      </c>
      <c r="F69" s="9">
        <f>SUMIFS('Adjusted TB'!$E$5:$E$90,'Adjusted TB'!$F$5:$F$90,A69)</f>
        <v>23300.25</v>
      </c>
    </row>
    <row r="70">
      <c r="A70" t="inlineStr">
        <is>
          <t>479</t>
        </is>
      </c>
      <c r="B70" t="inlineStr">
        <is>
          <t>Staff amenities</t>
        </is>
      </c>
      <c r="C70" t="inlineStr">
        <is>
          <t>EXPENSE</t>
        </is>
      </c>
      <c r="D70" t="inlineStr">
        <is>
          <t>GST on Expenses</t>
        </is>
      </c>
      <c r="E70">
        <f>COUNTIF('Account Map'!$E$5:$E$90,A70)</f>
        <v>1</v>
      </c>
      <c r="F70" s="9">
        <f>SUMIFS('Adjusted TB'!$E$5:$E$90,'Adjusted TB'!$F$5:$F$90,A70)</f>
        <v>5681.63</v>
      </c>
    </row>
    <row r="71">
      <c r="A71" t="inlineStr">
        <is>
          <t>480</t>
        </is>
      </c>
      <c r="B71" t="inlineStr">
        <is>
          <t>Protective clothing</t>
        </is>
      </c>
      <c r="C71" t="inlineStr">
        <is>
          <t>EXPENSE</t>
        </is>
      </c>
      <c r="D71" t="inlineStr">
        <is>
          <t>GST on Expenses</t>
        </is>
      </c>
      <c r="E71">
        <f>COUNTIF('Account Map'!$E$5:$E$90,A71)</f>
        <v>1</v>
      </c>
      <c r="F71" s="9">
        <f>SUMIFS('Adjusted TB'!$E$5:$E$90,'Adjusted TB'!$F$5:$F$90,A71)</f>
        <v>3376.66</v>
      </c>
    </row>
    <row r="72">
      <c r="A72" t="inlineStr">
        <is>
          <t>481</t>
        </is>
      </c>
      <c r="B72" t="inlineStr">
        <is>
          <t>Training</t>
        </is>
      </c>
      <c r="C72" t="inlineStr">
        <is>
          <t>EXPENSE</t>
        </is>
      </c>
      <c r="D72" t="inlineStr">
        <is>
          <t>GST on Expenses</t>
        </is>
      </c>
      <c r="E72">
        <f>COUNTIF('Account Map'!$E$5:$E$90,A72)</f>
        <v>1</v>
      </c>
      <c r="F72" s="9">
        <f>SUMIFS('Adjusted TB'!$E$5:$E$90,'Adjusted TB'!$F$5:$F$90,A72)</f>
        <v>4562.77</v>
      </c>
    </row>
    <row r="73">
      <c r="A73" t="inlineStr">
        <is>
          <t>485</t>
        </is>
      </c>
      <c r="B73" t="inlineStr">
        <is>
          <t>Subscriptions and software</t>
        </is>
      </c>
      <c r="C73" t="inlineStr">
        <is>
          <t>EXPENSE</t>
        </is>
      </c>
      <c r="D73" t="inlineStr">
        <is>
          <t>GST on Expenses</t>
        </is>
      </c>
      <c r="E73">
        <f>COUNTIF('Account Map'!$E$5:$E$90,A73)</f>
        <v>2</v>
      </c>
      <c r="F73" s="9">
        <f>SUMIFS('Adjusted TB'!$E$5:$E$90,'Adjusted TB'!$F$5:$F$90,A73)</f>
        <v>16580.99</v>
      </c>
    </row>
    <row r="74">
      <c r="A74" t="inlineStr">
        <is>
          <t>489</t>
        </is>
      </c>
      <c r="B74" t="inlineStr">
        <is>
          <t>Telephone and internet</t>
        </is>
      </c>
      <c r="C74" t="inlineStr">
        <is>
          <t>EXPENSE</t>
        </is>
      </c>
      <c r="D74" t="inlineStr">
        <is>
          <t>GST on Expenses</t>
        </is>
      </c>
      <c r="E74">
        <f>COUNTIF('Account Map'!$E$5:$E$90,A74)</f>
        <v>3</v>
      </c>
      <c r="F74" s="9">
        <f>SUMIFS('Adjusted TB'!$E$5:$E$90,'Adjusted TB'!$F$5:$F$90,A74)</f>
        <v>12574</v>
      </c>
    </row>
    <row r="75">
      <c r="A75" t="inlineStr">
        <is>
          <t>493</t>
        </is>
      </c>
      <c r="B75" t="inlineStr">
        <is>
          <t>Travel - national</t>
        </is>
      </c>
      <c r="C75" t="inlineStr">
        <is>
          <t>EXPENSE</t>
        </is>
      </c>
      <c r="D75" t="inlineStr">
        <is>
          <t>GST on Expenses</t>
        </is>
      </c>
      <c r="E75">
        <f>COUNTIF('Account Map'!$E$5:$E$90,A75)</f>
        <v>1</v>
      </c>
      <c r="F75" s="9">
        <f>SUMIFS('Adjusted TB'!$E$5:$E$90,'Adjusted TB'!$F$5:$F$90,A75)</f>
        <v>10261.02</v>
      </c>
    </row>
    <row r="76">
      <c r="A76" t="inlineStr">
        <is>
          <t>494</t>
        </is>
      </c>
      <c r="B76" t="inlineStr">
        <is>
          <t>Waste removal</t>
        </is>
      </c>
      <c r="C76" t="inlineStr">
        <is>
          <t>EXPENSE</t>
        </is>
      </c>
      <c r="D76" t="inlineStr">
        <is>
          <t>GST on Expenses</t>
        </is>
      </c>
      <c r="E76">
        <f>COUNTIF('Account Map'!$E$5:$E$90,A76)</f>
        <v>1</v>
      </c>
      <c r="F76" s="9">
        <f>SUMIFS('Adjusted TB'!$E$5:$E$90,'Adjusted TB'!$F$5:$F$90,A76)</f>
        <v>1796.53</v>
      </c>
    </row>
    <row r="77">
      <c r="A77" t="inlineStr">
        <is>
          <t>495</t>
        </is>
      </c>
      <c r="B77" t="inlineStr">
        <is>
          <t>Licences and permits</t>
        </is>
      </c>
      <c r="C77" t="inlineStr">
        <is>
          <t>EXPENSE</t>
        </is>
      </c>
      <c r="D77" t="inlineStr">
        <is>
          <t>GST Free Expenses</t>
        </is>
      </c>
      <c r="E77">
        <f>COUNTIF('Account Map'!$E$5:$E$90,A77)</f>
        <v>1</v>
      </c>
      <c r="F77" s="9">
        <f>SUMIFS('Adjusted TB'!$E$5:$E$90,'Adjusted TB'!$F$5:$F$90,A77)</f>
        <v>2438.85</v>
      </c>
    </row>
    <row r="78">
      <c r="A78" t="inlineStr">
        <is>
          <t>496</t>
        </is>
      </c>
      <c r="B78" t="inlineStr">
        <is>
          <t>Donations</t>
        </is>
      </c>
      <c r="C78" t="inlineStr">
        <is>
          <t>EXPENSE</t>
        </is>
      </c>
      <c r="D78" t="inlineStr">
        <is>
          <t>GST Free Expenses</t>
        </is>
      </c>
      <c r="E78">
        <f>COUNTIF('Account Map'!$E$5:$E$90,A78)</f>
        <v>1</v>
      </c>
      <c r="F78" s="9">
        <f>SUMIFS('Adjusted TB'!$E$5:$E$90,'Adjusted TB'!$F$5:$F$90,A78)</f>
        <v>0</v>
      </c>
    </row>
    <row r="79">
      <c r="A79" t="inlineStr">
        <is>
          <t>497</t>
        </is>
      </c>
      <c r="B79" t="inlineStr">
        <is>
          <t>Fines and penalties</t>
        </is>
      </c>
      <c r="C79" t="inlineStr">
        <is>
          <t>EXPENSE</t>
        </is>
      </c>
      <c r="D79" t="inlineStr">
        <is>
          <t>BAS Excluded</t>
        </is>
      </c>
      <c r="E79">
        <f>COUNTIF('Account Map'!$E$5:$E$90,A79)</f>
        <v>1</v>
      </c>
      <c r="F79" s="9">
        <f>SUMIFS('Adjusted TB'!$E$5:$E$90,'Adjusted TB'!$F$5:$F$90,A79)</f>
        <v>0</v>
      </c>
    </row>
  </sheetData>
  <autoFilter ref="A4:F7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9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7" customWidth="1" min="3" max="3"/>
    <col width="10" customWidth="1" min="4" max="4"/>
    <col width="7" customWidth="1" min="5" max="5"/>
    <col width="40" customWidth="1" min="6" max="6"/>
    <col width="12" customWidth="1" min="7" max="7"/>
    <col width="18" customWidth="1" min="8" max="8"/>
    <col width="8" customWidth="1" min="9" max="9"/>
    <col width="7" customWidth="1" min="10" max="10"/>
    <col width="14" customWidth="1" min="11" max="11"/>
    <col width="46" customWidth="1" min="12" max="12"/>
  </cols>
  <sheetData>
    <row r="1">
      <c r="A1" s="6" t="inlineStr">
        <is>
          <t>QBO account to Xero code (rules in engine.py; edit column E to change a mapping)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QBO account</t>
        </is>
      </c>
      <c r="B4" s="7" t="inlineStr">
        <is>
          <t>QBO type</t>
        </is>
      </c>
      <c r="C4" s="7" t="inlineStr">
        <is>
          <t>Active</t>
        </is>
      </c>
      <c r="D4" s="7" t="inlineStr">
        <is>
          <t>QBO default tax</t>
        </is>
      </c>
      <c r="E4" s="7" t="inlineStr">
        <is>
          <t>Xero code</t>
        </is>
      </c>
      <c r="F4" s="7" t="inlineStr">
        <is>
          <t>Xero name</t>
        </is>
      </c>
      <c r="G4" s="7" t="inlineStr">
        <is>
          <t>Xero type</t>
        </is>
      </c>
      <c r="H4" s="7" t="inlineStr">
        <is>
          <t>Xero default tax</t>
        </is>
      </c>
      <c r="I4" s="7" t="inlineStr">
        <is>
          <t>Tax changes</t>
        </is>
      </c>
      <c r="J4" s="7" t="inlineStr">
        <is>
          <t>Type fits</t>
        </is>
      </c>
      <c r="K4" s="7" t="inlineStr">
        <is>
          <t>Balance 30 Sep</t>
        </is>
      </c>
      <c r="L4" s="7" t="inlineStr">
        <is>
          <t>Note</t>
        </is>
      </c>
    </row>
    <row r="5">
      <c r="A5" t="inlineStr">
        <is>
          <t>ANZ Business Cheque</t>
        </is>
      </c>
      <c r="B5" t="inlineStr">
        <is>
          <t>Bank</t>
        </is>
      </c>
      <c r="C5" t="inlineStr">
        <is>
          <t>Yes</t>
        </is>
      </c>
      <c r="D5" t="inlineStr">
        <is>
          <t>(none)</t>
        </is>
      </c>
      <c r="E5" t="inlineStr">
        <is>
          <t>090</t>
        </is>
      </c>
      <c r="F5" t="str">
        <f>INDEX('Xero Chart'!$B$5:$B$79,MATCH(E5,'Xero Chart'!$A$5:$A$79,0))</f>
        <v>Business Cheque Account</v>
      </c>
      <c r="G5" t="str">
        <f>INDEX('Xero Chart'!$C$5:$C$79,MATCH(E5,'Xero Chart'!$A$5:$A$79,0))</f>
        <v>BANK</v>
      </c>
      <c r="H5" t="str">
        <f>INDEX('Xero Chart'!$D$5:$D$79,MATCH(E5,'Xero Chart'!$A$5:$A$79,0))</f>
        <v>BAS Excluded</v>
      </c>
      <c r="I5" t="inlineStr">
        <is>
          <t>No</t>
        </is>
      </c>
      <c r="J5" t="n">
        <v>1</v>
      </c>
      <c r="K5" s="9">
        <f>INDEX('TB Roll-forward'!$E$5:$E$90,MATCH(A5,'TB Roll-forward'!$A$5:$A$90,0))</f>
        <v>504301.08</v>
      </c>
      <c r="L5" t="inlineStr"/>
    </row>
    <row r="6">
      <c r="A6" t="inlineStr">
        <is>
          <t>ANZ Online Saver</t>
        </is>
      </c>
      <c r="B6" t="inlineStr">
        <is>
          <t>Bank</t>
        </is>
      </c>
      <c r="C6" t="inlineStr">
        <is>
          <t>Yes</t>
        </is>
      </c>
      <c r="D6" t="inlineStr">
        <is>
          <t>(none)</t>
        </is>
      </c>
      <c r="E6" t="inlineStr">
        <is>
          <t>091</t>
        </is>
      </c>
      <c r="F6" t="str">
        <f>INDEX('Xero Chart'!$B$5:$B$79,MATCH(E6,'Xero Chart'!$A$5:$A$79,0))</f>
        <v>Business Savings Account</v>
      </c>
      <c r="G6" t="str">
        <f>INDEX('Xero Chart'!$C$5:$C$79,MATCH(E6,'Xero Chart'!$A$5:$A$79,0))</f>
        <v>BANK</v>
      </c>
      <c r="H6" t="str">
        <f>INDEX('Xero Chart'!$D$5:$D$79,MATCH(E6,'Xero Chart'!$A$5:$A$79,0))</f>
        <v>BAS Excluded</v>
      </c>
      <c r="I6" t="inlineStr">
        <is>
          <t>No</t>
        </is>
      </c>
      <c r="J6" t="n">
        <v>1</v>
      </c>
      <c r="K6" s="9">
        <f>INDEX('TB Roll-forward'!$E$5:$E$90,MATCH(A6,'TB Roll-forward'!$A$5:$A$90,0))</f>
        <v>61620</v>
      </c>
      <c r="L6" t="inlineStr"/>
    </row>
    <row r="7">
      <c r="A7" t="inlineStr">
        <is>
          <t>Undeposited Funds</t>
        </is>
      </c>
      <c r="B7" t="inlineStr">
        <is>
          <t>Other Current Assets</t>
        </is>
      </c>
      <c r="C7" t="inlineStr">
        <is>
          <t>Yes</t>
        </is>
      </c>
      <c r="D7" t="inlineStr">
        <is>
          <t>(none)</t>
        </is>
      </c>
      <c r="E7" t="inlineStr">
        <is>
          <t>615</t>
        </is>
      </c>
      <c r="F7" t="str">
        <f>INDEX('Xero Chart'!$B$5:$B$79,MATCH(E7,'Xero Chart'!$A$5:$A$79,0))</f>
        <v>Undeposited payments (clearing)</v>
      </c>
      <c r="G7" t="str">
        <f>INDEX('Xero Chart'!$C$5:$C$79,MATCH(E7,'Xero Chart'!$A$5:$A$79,0))</f>
        <v>CURRENT</v>
      </c>
      <c r="H7" t="str">
        <f>INDEX('Xero Chart'!$D$5:$D$79,MATCH(E7,'Xero Chart'!$A$5:$A$79,0))</f>
        <v>BAS Excluded</v>
      </c>
      <c r="I7" t="inlineStr">
        <is>
          <t>No</t>
        </is>
      </c>
      <c r="J7" t="n">
        <v>1</v>
      </c>
      <c r="K7" s="9">
        <f>INDEX('TB Roll-forward'!$E$5:$E$90,MATCH(A7,'TB Roll-forward'!$A$5:$A$90,0))</f>
        <v>26618.67</v>
      </c>
      <c r="L7" t="inlineStr"/>
    </row>
    <row r="8">
      <c r="A8" t="inlineStr">
        <is>
          <t>Accounts Receivable (A/R)</t>
        </is>
      </c>
      <c r="B8" t="inlineStr">
        <is>
          <t>Accounts receivable (A/R)</t>
        </is>
      </c>
      <c r="C8" t="inlineStr">
        <is>
          <t>Yes</t>
        </is>
      </c>
      <c r="D8" t="inlineStr">
        <is>
          <t>(none)</t>
        </is>
      </c>
      <c r="E8" t="inlineStr">
        <is>
          <t>610</t>
        </is>
      </c>
      <c r="F8" t="str">
        <f>INDEX('Xero Chart'!$B$5:$B$79,MATCH(E8,'Xero Chart'!$A$5:$A$79,0))</f>
        <v>Accounts Receivable</v>
      </c>
      <c r="G8" t="str">
        <f>INDEX('Xero Chart'!$C$5:$C$79,MATCH(E8,'Xero Chart'!$A$5:$A$79,0))</f>
        <v>CURRENT</v>
      </c>
      <c r="H8" t="str">
        <f>INDEX('Xero Chart'!$D$5:$D$79,MATCH(E8,'Xero Chart'!$A$5:$A$79,0))</f>
        <v>BAS Excluded</v>
      </c>
      <c r="I8" t="inlineStr">
        <is>
          <t>No</t>
        </is>
      </c>
      <c r="J8" t="n">
        <v>1</v>
      </c>
      <c r="K8" s="9">
        <f>INDEX('TB Roll-forward'!$E$5:$E$90,MATCH(A8,'TB Roll-forward'!$A$5:$A$90,0))</f>
        <v>742980.26</v>
      </c>
      <c r="L8" t="inlineStr"/>
    </row>
    <row r="9">
      <c r="A9" t="inlineStr">
        <is>
          <t>Prepayments</t>
        </is>
      </c>
      <c r="B9" t="inlineStr">
        <is>
          <t>Other Current Assets</t>
        </is>
      </c>
      <c r="C9" t="inlineStr">
        <is>
          <t>Yes</t>
        </is>
      </c>
      <c r="D9" t="inlineStr">
        <is>
          <t>(none)</t>
        </is>
      </c>
      <c r="E9" t="inlineStr">
        <is>
          <t>620</t>
        </is>
      </c>
      <c r="F9" t="str">
        <f>INDEX('Xero Chart'!$B$5:$B$79,MATCH(E9,'Xero Chart'!$A$5:$A$79,0))</f>
        <v>Prepayments</v>
      </c>
      <c r="G9" t="str">
        <f>INDEX('Xero Chart'!$C$5:$C$79,MATCH(E9,'Xero Chart'!$A$5:$A$79,0))</f>
        <v>CURRENT</v>
      </c>
      <c r="H9" t="str">
        <f>INDEX('Xero Chart'!$D$5:$D$79,MATCH(E9,'Xero Chart'!$A$5:$A$79,0))</f>
        <v>BAS Excluded</v>
      </c>
      <c r="I9" t="inlineStr">
        <is>
          <t>No</t>
        </is>
      </c>
      <c r="J9" t="n">
        <v>1</v>
      </c>
      <c r="K9" s="9">
        <f>INDEX('TB Roll-forward'!$E$5:$E$90,MATCH(A9,'TB Roll-forward'!$A$5:$A$90,0))</f>
        <v>6840</v>
      </c>
      <c r="L9" t="inlineStr">
        <is>
          <t>Merged with other QBO accounts</t>
        </is>
      </c>
    </row>
    <row r="10">
      <c r="A10" t="inlineStr">
        <is>
          <t>Prepaid insurance (old)</t>
        </is>
      </c>
      <c r="B10" t="inlineStr">
        <is>
          <t>Other Current Assets</t>
        </is>
      </c>
      <c r="C10" t="inlineStr">
        <is>
          <t>No</t>
        </is>
      </c>
      <c r="D10" t="inlineStr">
        <is>
          <t>(none)</t>
        </is>
      </c>
      <c r="E10" t="inlineStr">
        <is>
          <t>620</t>
        </is>
      </c>
      <c r="F10" t="str">
        <f>INDEX('Xero Chart'!$B$5:$B$79,MATCH(E10,'Xero Chart'!$A$5:$A$79,0))</f>
        <v>Prepayments</v>
      </c>
      <c r="G10" t="str">
        <f>INDEX('Xero Chart'!$C$5:$C$79,MATCH(E10,'Xero Chart'!$A$5:$A$79,0))</f>
        <v>CURRENT</v>
      </c>
      <c r="H10" t="str">
        <f>INDEX('Xero Chart'!$D$5:$D$79,MATCH(E10,'Xero Chart'!$A$5:$A$79,0))</f>
        <v>BAS Excluded</v>
      </c>
      <c r="I10" t="inlineStr">
        <is>
          <t>No</t>
        </is>
      </c>
      <c r="J10" t="n">
        <v>1</v>
      </c>
      <c r="K10" s="9">
        <f>INDEX('TB Roll-forward'!$E$5:$E$90,MATCH(A10,'TB Roll-forward'!$A$5:$A$90,0))</f>
        <v>1850</v>
      </c>
      <c r="L10" t="inlineStr">
        <is>
          <t>Inactive in QBO but holds a balance; Merged with other QBO accounts</t>
        </is>
      </c>
    </row>
    <row r="11">
      <c r="A11" t="inlineStr">
        <is>
          <t>Stock on hand</t>
        </is>
      </c>
      <c r="B11" t="inlineStr">
        <is>
          <t>Other Current Assets</t>
        </is>
      </c>
      <c r="C11" t="inlineStr">
        <is>
          <t>Yes</t>
        </is>
      </c>
      <c r="D11" t="inlineStr">
        <is>
          <t>(none)</t>
        </is>
      </c>
      <c r="E11" t="inlineStr">
        <is>
          <t>630</t>
        </is>
      </c>
      <c r="F11" t="str">
        <f>INDEX('Xero Chart'!$B$5:$B$79,MATCH(E11,'Xero Chart'!$A$5:$A$79,0))</f>
        <v>Inventory</v>
      </c>
      <c r="G11" t="str">
        <f>INDEX('Xero Chart'!$C$5:$C$79,MATCH(E11,'Xero Chart'!$A$5:$A$79,0))</f>
        <v>INVENTORY</v>
      </c>
      <c r="H11" t="str">
        <f>INDEX('Xero Chart'!$D$5:$D$79,MATCH(E11,'Xero Chart'!$A$5:$A$79,0))</f>
        <v>BAS Excluded</v>
      </c>
      <c r="I11" t="inlineStr">
        <is>
          <t>No</t>
        </is>
      </c>
      <c r="J11" t="n">
        <v>1</v>
      </c>
      <c r="K11" s="9">
        <f>INDEX('TB Roll-forward'!$E$5:$E$90,MATCH(A11,'TB Roll-forward'!$A$5:$A$90,0))</f>
        <v>38420.55</v>
      </c>
      <c r="L11" t="inlineStr"/>
    </row>
    <row r="12">
      <c r="A12" t="inlineStr">
        <is>
          <t>Work in progress</t>
        </is>
      </c>
      <c r="B12" t="inlineStr">
        <is>
          <t>Other Current Assets</t>
        </is>
      </c>
      <c r="C12" t="inlineStr">
        <is>
          <t>Yes</t>
        </is>
      </c>
      <c r="D12" t="inlineStr">
        <is>
          <t>(none)</t>
        </is>
      </c>
      <c r="E12" t="inlineStr">
        <is>
          <t>631</t>
        </is>
      </c>
      <c r="F12" t="str">
        <f>INDEX('Xero Chart'!$B$5:$B$79,MATCH(E12,'Xero Chart'!$A$5:$A$79,0))</f>
        <v>Work in progress</v>
      </c>
      <c r="G12" t="str">
        <f>INDEX('Xero Chart'!$C$5:$C$79,MATCH(E12,'Xero Chart'!$A$5:$A$79,0))</f>
        <v>CURRENT</v>
      </c>
      <c r="H12" t="str">
        <f>INDEX('Xero Chart'!$D$5:$D$79,MATCH(E12,'Xero Chart'!$A$5:$A$79,0))</f>
        <v>BAS Excluded</v>
      </c>
      <c r="I12" t="inlineStr">
        <is>
          <t>No</t>
        </is>
      </c>
      <c r="J12" t="n">
        <v>1</v>
      </c>
      <c r="K12" s="9">
        <f>INDEX('TB Roll-forward'!$E$5:$E$90,MATCH(A12,'TB Roll-forward'!$A$5:$A$90,0))</f>
        <v>22150</v>
      </c>
      <c r="L12" t="inlineStr"/>
    </row>
    <row r="13">
      <c r="A13" t="inlineStr">
        <is>
          <t>Rental bond</t>
        </is>
      </c>
      <c r="B13" t="inlineStr">
        <is>
          <t>Other Current Assets</t>
        </is>
      </c>
      <c r="C13" t="inlineStr">
        <is>
          <t>Yes</t>
        </is>
      </c>
      <c r="D13" t="inlineStr">
        <is>
          <t>(none)</t>
        </is>
      </c>
      <c r="E13" t="inlineStr">
        <is>
          <t>632</t>
        </is>
      </c>
      <c r="F13" t="str">
        <f>INDEX('Xero Chart'!$B$5:$B$79,MATCH(E13,'Xero Chart'!$A$5:$A$79,0))</f>
        <v>Rental bond</v>
      </c>
      <c r="G13" t="str">
        <f>INDEX('Xero Chart'!$C$5:$C$79,MATCH(E13,'Xero Chart'!$A$5:$A$79,0))</f>
        <v>CURRENT</v>
      </c>
      <c r="H13" t="str">
        <f>INDEX('Xero Chart'!$D$5:$D$79,MATCH(E13,'Xero Chart'!$A$5:$A$79,0))</f>
        <v>BAS Excluded</v>
      </c>
      <c r="I13" t="inlineStr">
        <is>
          <t>No</t>
        </is>
      </c>
      <c r="J13" t="n">
        <v>1</v>
      </c>
      <c r="K13" s="9">
        <f>INDEX('TB Roll-forward'!$E$5:$E$90,MATCH(A13,'TB Roll-forward'!$A$5:$A$90,0))</f>
        <v>18000</v>
      </c>
      <c r="L13" t="inlineStr"/>
    </row>
    <row r="14">
      <c r="A14" t="inlineStr">
        <is>
          <t>Plant &amp; equipment</t>
        </is>
      </c>
      <c r="B14" t="inlineStr">
        <is>
          <t>Fixed Assets</t>
        </is>
      </c>
      <c r="C14" t="inlineStr">
        <is>
          <t>Yes</t>
        </is>
      </c>
      <c r="D14" t="inlineStr">
        <is>
          <t>(none)</t>
        </is>
      </c>
      <c r="E14" t="inlineStr">
        <is>
          <t>710</t>
        </is>
      </c>
      <c r="F14" t="str">
        <f>INDEX('Xero Chart'!$B$5:$B$79,MATCH(E14,'Xero Chart'!$A$5:$A$79,0))</f>
        <v>Plant and equipment</v>
      </c>
      <c r="G14" t="str">
        <f>INDEX('Xero Chart'!$C$5:$C$79,MATCH(E14,'Xero Chart'!$A$5:$A$79,0))</f>
        <v>FIXED</v>
      </c>
      <c r="H14" t="str">
        <f>INDEX('Xero Chart'!$D$5:$D$79,MATCH(E14,'Xero Chart'!$A$5:$A$79,0))</f>
        <v>GST on Capital</v>
      </c>
      <c r="I14" t="inlineStr">
        <is>
          <t>No</t>
        </is>
      </c>
      <c r="J14" t="n">
        <v>1</v>
      </c>
      <c r="K14" s="9">
        <f>INDEX('TB Roll-forward'!$E$5:$E$90,MATCH(A14,'TB Roll-forward'!$A$5:$A$90,0))</f>
        <v>286400</v>
      </c>
      <c r="L14" t="inlineStr"/>
    </row>
    <row r="15">
      <c r="A15" t="inlineStr">
        <is>
          <t>Plant &amp; equipment:Accumulated depreciation</t>
        </is>
      </c>
      <c r="B15" t="inlineStr">
        <is>
          <t>Fixed Assets</t>
        </is>
      </c>
      <c r="C15" t="inlineStr">
        <is>
          <t>Yes</t>
        </is>
      </c>
      <c r="D15" t="inlineStr">
        <is>
          <t>(none)</t>
        </is>
      </c>
      <c r="E15" t="inlineStr">
        <is>
          <t>711</t>
        </is>
      </c>
      <c r="F15" t="str">
        <f>INDEX('Xero Chart'!$B$5:$B$79,MATCH(E15,'Xero Chart'!$A$5:$A$79,0))</f>
        <v>Less accumulated depreciation on plant and equipment</v>
      </c>
      <c r="G15" t="str">
        <f>INDEX('Xero Chart'!$C$5:$C$79,MATCH(E15,'Xero Chart'!$A$5:$A$79,0))</f>
        <v>FIXED</v>
      </c>
      <c r="H15" t="str">
        <f>INDEX('Xero Chart'!$D$5:$D$79,MATCH(E15,'Xero Chart'!$A$5:$A$79,0))</f>
        <v>BAS Excluded</v>
      </c>
      <c r="I15" t="inlineStr">
        <is>
          <t>No</t>
        </is>
      </c>
      <c r="J15" t="n">
        <v>1</v>
      </c>
      <c r="K15" s="9">
        <f>INDEX('TB Roll-forward'!$E$5:$E$90,MATCH(A15,'TB Roll-forward'!$A$5:$A$90,0))</f>
        <v>-126810</v>
      </c>
      <c r="L15" t="inlineStr">
        <is>
          <t>QBO sub-account flattened</t>
        </is>
      </c>
    </row>
    <row r="16">
      <c r="A16" t="inlineStr">
        <is>
          <t>Motor vehicles</t>
        </is>
      </c>
      <c r="B16" t="inlineStr">
        <is>
          <t>Fixed Assets</t>
        </is>
      </c>
      <c r="C16" t="inlineStr">
        <is>
          <t>Yes</t>
        </is>
      </c>
      <c r="D16" t="inlineStr">
        <is>
          <t>(none)</t>
        </is>
      </c>
      <c r="E16" t="inlineStr">
        <is>
          <t>720</t>
        </is>
      </c>
      <c r="F16" t="str">
        <f>INDEX('Xero Chart'!$B$5:$B$79,MATCH(E16,'Xero Chart'!$A$5:$A$79,0))</f>
        <v>Motor vehicles</v>
      </c>
      <c r="G16" t="str">
        <f>INDEX('Xero Chart'!$C$5:$C$79,MATCH(E16,'Xero Chart'!$A$5:$A$79,0))</f>
        <v>FIXED</v>
      </c>
      <c r="H16" t="str">
        <f>INDEX('Xero Chart'!$D$5:$D$79,MATCH(E16,'Xero Chart'!$A$5:$A$79,0))</f>
        <v>GST on Capital</v>
      </c>
      <c r="I16" t="inlineStr">
        <is>
          <t>No</t>
        </is>
      </c>
      <c r="J16" t="n">
        <v>1</v>
      </c>
      <c r="K16" s="9">
        <f>INDEX('TB Roll-forward'!$E$5:$E$90,MATCH(A16,'TB Roll-forward'!$A$5:$A$90,0))</f>
        <v>142500</v>
      </c>
      <c r="L16" t="inlineStr"/>
    </row>
    <row r="17">
      <c r="A17" t="inlineStr">
        <is>
          <t>Motor vehicles:Accumulated depreciation</t>
        </is>
      </c>
      <c r="B17" t="inlineStr">
        <is>
          <t>Fixed Assets</t>
        </is>
      </c>
      <c r="C17" t="inlineStr">
        <is>
          <t>Yes</t>
        </is>
      </c>
      <c r="D17" t="inlineStr">
        <is>
          <t>(none)</t>
        </is>
      </c>
      <c r="E17" t="inlineStr">
        <is>
          <t>721</t>
        </is>
      </c>
      <c r="F17" t="str">
        <f>INDEX('Xero Chart'!$B$5:$B$79,MATCH(E17,'Xero Chart'!$A$5:$A$79,0))</f>
        <v>Less accumulated depreciation on motor vehicles</v>
      </c>
      <c r="G17" t="str">
        <f>INDEX('Xero Chart'!$C$5:$C$79,MATCH(E17,'Xero Chart'!$A$5:$A$79,0))</f>
        <v>FIXED</v>
      </c>
      <c r="H17" t="str">
        <f>INDEX('Xero Chart'!$D$5:$D$79,MATCH(E17,'Xero Chart'!$A$5:$A$79,0))</f>
        <v>BAS Excluded</v>
      </c>
      <c r="I17" t="inlineStr">
        <is>
          <t>No</t>
        </is>
      </c>
      <c r="J17" t="n">
        <v>1</v>
      </c>
      <c r="K17" s="9">
        <f>INDEX('TB Roll-forward'!$E$5:$E$90,MATCH(A17,'TB Roll-forward'!$A$5:$A$90,0))</f>
        <v>-66925</v>
      </c>
      <c r="L17" t="inlineStr">
        <is>
          <t>QBO sub-account flattened</t>
        </is>
      </c>
    </row>
    <row r="18">
      <c r="A18" t="inlineStr">
        <is>
          <t>Computer equipment</t>
        </is>
      </c>
      <c r="B18" t="inlineStr">
        <is>
          <t>Fixed Assets</t>
        </is>
      </c>
      <c r="C18" t="inlineStr">
        <is>
          <t>Yes</t>
        </is>
      </c>
      <c r="D18" t="inlineStr">
        <is>
          <t>(none)</t>
        </is>
      </c>
      <c r="E18" t="inlineStr">
        <is>
          <t>730</t>
        </is>
      </c>
      <c r="F18" t="str">
        <f>INDEX('Xero Chart'!$B$5:$B$79,MATCH(E18,'Xero Chart'!$A$5:$A$79,0))</f>
        <v>Computer equipment</v>
      </c>
      <c r="G18" t="str">
        <f>INDEX('Xero Chart'!$C$5:$C$79,MATCH(E18,'Xero Chart'!$A$5:$A$79,0))</f>
        <v>FIXED</v>
      </c>
      <c r="H18" t="str">
        <f>INDEX('Xero Chart'!$D$5:$D$79,MATCH(E18,'Xero Chart'!$A$5:$A$79,0))</f>
        <v>GST on Capital</v>
      </c>
      <c r="I18" t="inlineStr">
        <is>
          <t>No</t>
        </is>
      </c>
      <c r="J18" t="n">
        <v>1</v>
      </c>
      <c r="K18" s="9">
        <f>INDEX('TB Roll-forward'!$E$5:$E$90,MATCH(A18,'TB Roll-forward'!$A$5:$A$90,0))</f>
        <v>18640</v>
      </c>
      <c r="L18" t="inlineStr"/>
    </row>
    <row r="19">
      <c r="A19" t="inlineStr">
        <is>
          <t>Accum. depn - computers</t>
        </is>
      </c>
      <c r="B19" t="inlineStr">
        <is>
          <t>Fixed Assets</t>
        </is>
      </c>
      <c r="C19" t="inlineStr">
        <is>
          <t>Yes</t>
        </is>
      </c>
      <c r="D19" t="inlineStr">
        <is>
          <t>(none)</t>
        </is>
      </c>
      <c r="E19" t="inlineStr">
        <is>
          <t>731</t>
        </is>
      </c>
      <c r="F19" t="str">
        <f>INDEX('Xero Chart'!$B$5:$B$79,MATCH(E19,'Xero Chart'!$A$5:$A$79,0))</f>
        <v>Less accumulated depreciation on computer equipment</v>
      </c>
      <c r="G19" t="str">
        <f>INDEX('Xero Chart'!$C$5:$C$79,MATCH(E19,'Xero Chart'!$A$5:$A$79,0))</f>
        <v>FIXED</v>
      </c>
      <c r="H19" t="str">
        <f>INDEX('Xero Chart'!$D$5:$D$79,MATCH(E19,'Xero Chart'!$A$5:$A$79,0))</f>
        <v>BAS Excluded</v>
      </c>
      <c r="I19" t="inlineStr">
        <is>
          <t>No</t>
        </is>
      </c>
      <c r="J19" t="n">
        <v>1</v>
      </c>
      <c r="K19" s="9">
        <f>INDEX('TB Roll-forward'!$E$5:$E$90,MATCH(A19,'TB Roll-forward'!$A$5:$A$90,0))</f>
        <v>-12029</v>
      </c>
      <c r="L19" t="inlineStr"/>
    </row>
    <row r="20">
      <c r="A20" t="inlineStr">
        <is>
          <t>Accounts Payable (A/P)</t>
        </is>
      </c>
      <c r="B20" t="inlineStr">
        <is>
          <t>Accounts payable (A/P)</t>
        </is>
      </c>
      <c r="C20" t="inlineStr">
        <is>
          <t>Yes</t>
        </is>
      </c>
      <c r="D20" t="inlineStr">
        <is>
          <t>(none)</t>
        </is>
      </c>
      <c r="E20" t="inlineStr">
        <is>
          <t>800</t>
        </is>
      </c>
      <c r="F20" t="str">
        <f>INDEX('Xero Chart'!$B$5:$B$79,MATCH(E20,'Xero Chart'!$A$5:$A$79,0))</f>
        <v>Accounts Payable</v>
      </c>
      <c r="G20" t="str">
        <f>INDEX('Xero Chart'!$C$5:$C$79,MATCH(E20,'Xero Chart'!$A$5:$A$79,0))</f>
        <v>CURRLIAB</v>
      </c>
      <c r="H20" t="str">
        <f>INDEX('Xero Chart'!$D$5:$D$79,MATCH(E20,'Xero Chart'!$A$5:$A$79,0))</f>
        <v>BAS Excluded</v>
      </c>
      <c r="I20" t="inlineStr">
        <is>
          <t>No</t>
        </is>
      </c>
      <c r="J20" t="n">
        <v>1</v>
      </c>
      <c r="K20" s="9">
        <f>INDEX('TB Roll-forward'!$E$5:$E$90,MATCH(A20,'TB Roll-forward'!$A$5:$A$90,0))</f>
        <v>-221290.43</v>
      </c>
      <c r="L20" t="inlineStr"/>
    </row>
    <row r="21">
      <c r="A21" t="inlineStr">
        <is>
          <t>ANZ Business Visa</t>
        </is>
      </c>
      <c r="B21" t="inlineStr">
        <is>
          <t>Credit Card</t>
        </is>
      </c>
      <c r="C21" t="inlineStr">
        <is>
          <t>Yes</t>
        </is>
      </c>
      <c r="D21" t="inlineStr">
        <is>
          <t>(none)</t>
        </is>
      </c>
      <c r="E21" t="inlineStr">
        <is>
          <t>092</t>
        </is>
      </c>
      <c r="F21" t="str">
        <f>INDEX('Xero Chart'!$B$5:$B$79,MATCH(E21,'Xero Chart'!$A$5:$A$79,0))</f>
        <v>Business Visa</v>
      </c>
      <c r="G21" t="str">
        <f>INDEX('Xero Chart'!$C$5:$C$79,MATCH(E21,'Xero Chart'!$A$5:$A$79,0))</f>
        <v>BANK</v>
      </c>
      <c r="H21" t="str">
        <f>INDEX('Xero Chart'!$D$5:$D$79,MATCH(E21,'Xero Chart'!$A$5:$A$79,0))</f>
        <v>BAS Excluded</v>
      </c>
      <c r="I21" t="inlineStr">
        <is>
          <t>No</t>
        </is>
      </c>
      <c r="J21" t="n">
        <v>1</v>
      </c>
      <c r="K21" s="9">
        <f>INDEX('TB Roll-forward'!$E$5:$E$90,MATCH(A21,'TB Roll-forward'!$A$5:$A$90,0))</f>
        <v>-30589.41</v>
      </c>
      <c r="L21" t="inlineStr"/>
    </row>
    <row r="22">
      <c r="A22" t="inlineStr">
        <is>
          <t>GST Payable</t>
        </is>
      </c>
      <c r="B22" t="inlineStr">
        <is>
          <t>Other Current Liabilities</t>
        </is>
      </c>
      <c r="C22" t="inlineStr">
        <is>
          <t>Yes</t>
        </is>
      </c>
      <c r="D22" t="inlineStr">
        <is>
          <t>(none)</t>
        </is>
      </c>
      <c r="E22" t="inlineStr">
        <is>
          <t>820</t>
        </is>
      </c>
      <c r="F22" t="str">
        <f>INDEX('Xero Chart'!$B$5:$B$79,MATCH(E22,'Xero Chart'!$A$5:$A$79,0))</f>
        <v>GST</v>
      </c>
      <c r="G22" t="str">
        <f>INDEX('Xero Chart'!$C$5:$C$79,MATCH(E22,'Xero Chart'!$A$5:$A$79,0))</f>
        <v>CURRLIAB</v>
      </c>
      <c r="H22" t="str">
        <f>INDEX('Xero Chart'!$D$5:$D$79,MATCH(E22,'Xero Chart'!$A$5:$A$79,0))</f>
        <v>BAS Excluded</v>
      </c>
      <c r="I22" t="inlineStr">
        <is>
          <t>No</t>
        </is>
      </c>
      <c r="J22" t="n">
        <v>1</v>
      </c>
      <c r="K22" s="9">
        <f>INDEX('TB Roll-forward'!$E$5:$E$90,MATCH(A22,'TB Roll-forward'!$A$5:$A$90,0))</f>
        <v>-69835.29</v>
      </c>
      <c r="L22" t="inlineStr">
        <is>
          <t>Merged with other QBO accounts</t>
        </is>
      </c>
    </row>
    <row r="23">
      <c r="A23" t="inlineStr">
        <is>
          <t>GST Liabilities Payable</t>
        </is>
      </c>
      <c r="B23" t="inlineStr">
        <is>
          <t>Other Current Liabilities</t>
        </is>
      </c>
      <c r="C23" t="inlineStr">
        <is>
          <t>Yes</t>
        </is>
      </c>
      <c r="D23" t="inlineStr">
        <is>
          <t>(none)</t>
        </is>
      </c>
      <c r="E23" t="inlineStr">
        <is>
          <t>820</t>
        </is>
      </c>
      <c r="F23" t="str">
        <f>INDEX('Xero Chart'!$B$5:$B$79,MATCH(E23,'Xero Chart'!$A$5:$A$79,0))</f>
        <v>GST</v>
      </c>
      <c r="G23" t="str">
        <f>INDEX('Xero Chart'!$C$5:$C$79,MATCH(E23,'Xero Chart'!$A$5:$A$79,0))</f>
        <v>CURRLIAB</v>
      </c>
      <c r="H23" t="str">
        <f>INDEX('Xero Chart'!$D$5:$D$79,MATCH(E23,'Xero Chart'!$A$5:$A$79,0))</f>
        <v>BAS Excluded</v>
      </c>
      <c r="I23" t="inlineStr">
        <is>
          <t>No</t>
        </is>
      </c>
      <c r="J23" t="n">
        <v>1</v>
      </c>
      <c r="K23" s="9">
        <f>INDEX('TB Roll-forward'!$E$5:$E$90,MATCH(A23,'TB Roll-forward'!$A$5:$A$90,0))</f>
        <v>0</v>
      </c>
      <c r="L23" t="inlineStr">
        <is>
          <t>Merged with other QBO accounts</t>
        </is>
      </c>
    </row>
    <row r="24">
      <c r="A24" t="inlineStr">
        <is>
          <t>PAYG Withholdings Payable</t>
        </is>
      </c>
      <c r="B24" t="inlineStr">
        <is>
          <t>Other Current Liabilities</t>
        </is>
      </c>
      <c r="C24" t="inlineStr">
        <is>
          <t>Yes</t>
        </is>
      </c>
      <c r="D24" t="inlineStr">
        <is>
          <t>(none)</t>
        </is>
      </c>
      <c r="E24" t="inlineStr">
        <is>
          <t>825</t>
        </is>
      </c>
      <c r="F24" t="str">
        <f>INDEX('Xero Chart'!$B$5:$B$79,MATCH(E24,'Xero Chart'!$A$5:$A$79,0))</f>
        <v>PAYG Withholdings Payable</v>
      </c>
      <c r="G24" t="str">
        <f>INDEX('Xero Chart'!$C$5:$C$79,MATCH(E24,'Xero Chart'!$A$5:$A$79,0))</f>
        <v>CURRLIAB</v>
      </c>
      <c r="H24" t="str">
        <f>INDEX('Xero Chart'!$D$5:$D$79,MATCH(E24,'Xero Chart'!$A$5:$A$79,0))</f>
        <v>BAS Excluded</v>
      </c>
      <c r="I24" t="inlineStr">
        <is>
          <t>No</t>
        </is>
      </c>
      <c r="J24" t="n">
        <v>1</v>
      </c>
      <c r="K24" s="9">
        <f>INDEX('TB Roll-forward'!$E$5:$E$90,MATCH(A24,'TB Roll-forward'!$A$5:$A$90,0))</f>
        <v>-36892.08</v>
      </c>
      <c r="L24" t="inlineStr"/>
    </row>
    <row r="25">
      <c r="A25" t="inlineStr">
        <is>
          <t>Superannuation Payable</t>
        </is>
      </c>
      <c r="B25" t="inlineStr">
        <is>
          <t>Other Current Liabilities</t>
        </is>
      </c>
      <c r="C25" t="inlineStr">
        <is>
          <t>Yes</t>
        </is>
      </c>
      <c r="D25" t="inlineStr">
        <is>
          <t>(none)</t>
        </is>
      </c>
      <c r="E25" t="inlineStr">
        <is>
          <t>826</t>
        </is>
      </c>
      <c r="F25" t="str">
        <f>INDEX('Xero Chart'!$B$5:$B$79,MATCH(E25,'Xero Chart'!$A$5:$A$79,0))</f>
        <v>Superannuation Payable</v>
      </c>
      <c r="G25" t="str">
        <f>INDEX('Xero Chart'!$C$5:$C$79,MATCH(E25,'Xero Chart'!$A$5:$A$79,0))</f>
        <v>CURRLIAB</v>
      </c>
      <c r="H25" t="str">
        <f>INDEX('Xero Chart'!$D$5:$D$79,MATCH(E25,'Xero Chart'!$A$5:$A$79,0))</f>
        <v>BAS Excluded</v>
      </c>
      <c r="I25" t="inlineStr">
        <is>
          <t>No</t>
        </is>
      </c>
      <c r="J25" t="n">
        <v>1</v>
      </c>
      <c r="K25" s="9">
        <f>INDEX('TB Roll-forward'!$E$5:$E$90,MATCH(A25,'TB Roll-forward'!$A$5:$A$90,0))</f>
        <v>-23300.25</v>
      </c>
      <c r="L25" t="inlineStr"/>
    </row>
    <row r="26">
      <c r="A26" t="inlineStr">
        <is>
          <t>Accrued expenses</t>
        </is>
      </c>
      <c r="B26" t="inlineStr">
        <is>
          <t>Other Current Liabilities</t>
        </is>
      </c>
      <c r="C26" t="inlineStr">
        <is>
          <t>Yes</t>
        </is>
      </c>
      <c r="D26" t="inlineStr">
        <is>
          <t>(none)</t>
        </is>
      </c>
      <c r="E26" t="inlineStr">
        <is>
          <t>827</t>
        </is>
      </c>
      <c r="F26" t="str">
        <f>INDEX('Xero Chart'!$B$5:$B$79,MATCH(E26,'Xero Chart'!$A$5:$A$79,0))</f>
        <v>Accrued expenses</v>
      </c>
      <c r="G26" t="str">
        <f>INDEX('Xero Chart'!$C$5:$C$79,MATCH(E26,'Xero Chart'!$A$5:$A$79,0))</f>
        <v>CURRLIAB</v>
      </c>
      <c r="H26" t="str">
        <f>INDEX('Xero Chart'!$D$5:$D$79,MATCH(E26,'Xero Chart'!$A$5:$A$79,0))</f>
        <v>BAS Excluded</v>
      </c>
      <c r="I26" t="inlineStr">
        <is>
          <t>No</t>
        </is>
      </c>
      <c r="J26" t="n">
        <v>1</v>
      </c>
      <c r="K26" s="9">
        <f>INDEX('TB Roll-forward'!$E$5:$E$90,MATCH(A26,'TB Roll-forward'!$A$5:$A$90,0))</f>
        <v>-4200</v>
      </c>
      <c r="L26" t="inlineStr"/>
    </row>
    <row r="27">
      <c r="A27" t="inlineStr">
        <is>
          <t>Customer deposits</t>
        </is>
      </c>
      <c r="B27" t="inlineStr">
        <is>
          <t>Other Current Liabilities</t>
        </is>
      </c>
      <c r="C27" t="inlineStr">
        <is>
          <t>Yes</t>
        </is>
      </c>
      <c r="D27" t="inlineStr">
        <is>
          <t>(none)</t>
        </is>
      </c>
      <c r="E27" t="inlineStr">
        <is>
          <t>835</t>
        </is>
      </c>
      <c r="F27" t="str">
        <f>INDEX('Xero Chart'!$B$5:$B$79,MATCH(E27,'Xero Chart'!$A$5:$A$79,0))</f>
        <v>Customer deposits</v>
      </c>
      <c r="G27" t="str">
        <f>INDEX('Xero Chart'!$C$5:$C$79,MATCH(E27,'Xero Chart'!$A$5:$A$79,0))</f>
        <v>CURRLIAB</v>
      </c>
      <c r="H27" t="str">
        <f>INDEX('Xero Chart'!$D$5:$D$79,MATCH(E27,'Xero Chart'!$A$5:$A$79,0))</f>
        <v>BAS Excluded</v>
      </c>
      <c r="I27" t="inlineStr">
        <is>
          <t>No</t>
        </is>
      </c>
      <c r="J27" t="n">
        <v>1</v>
      </c>
      <c r="K27" s="9">
        <f>INDEX('TB Roll-forward'!$E$5:$E$90,MATCH(A27,'TB Roll-forward'!$A$5:$A$90,0))</f>
        <v>-36500</v>
      </c>
      <c r="L27" t="inlineStr"/>
    </row>
    <row r="28">
      <c r="A28" t="inlineStr">
        <is>
          <t>Equipment loan - Westpac</t>
        </is>
      </c>
      <c r="B28" t="inlineStr">
        <is>
          <t>Long Term Liabilities</t>
        </is>
      </c>
      <c r="C28" t="inlineStr">
        <is>
          <t>Yes</t>
        </is>
      </c>
      <c r="D28" t="inlineStr">
        <is>
          <t>(none)</t>
        </is>
      </c>
      <c r="E28" t="inlineStr">
        <is>
          <t>900</t>
        </is>
      </c>
      <c r="F28" t="str">
        <f>INDEX('Xero Chart'!$B$5:$B$79,MATCH(E28,'Xero Chart'!$A$5:$A$79,0))</f>
        <v>Equipment loan</v>
      </c>
      <c r="G28" t="str">
        <f>INDEX('Xero Chart'!$C$5:$C$79,MATCH(E28,'Xero Chart'!$A$5:$A$79,0))</f>
        <v>TERMLIAB</v>
      </c>
      <c r="H28" t="str">
        <f>INDEX('Xero Chart'!$D$5:$D$79,MATCH(E28,'Xero Chart'!$A$5:$A$79,0))</f>
        <v>BAS Excluded</v>
      </c>
      <c r="I28" t="inlineStr">
        <is>
          <t>No</t>
        </is>
      </c>
      <c r="J28" t="n">
        <v>1</v>
      </c>
      <c r="K28" s="9">
        <f>INDEX('TB Roll-forward'!$E$5:$E$90,MATCH(A28,'TB Roll-forward'!$A$5:$A$90,0))</f>
        <v>-90760.6</v>
      </c>
      <c r="L28" t="inlineStr"/>
    </row>
    <row r="29">
      <c r="A29" t="inlineStr">
        <is>
          <t>Vehicle finance</t>
        </is>
      </c>
      <c r="B29" t="inlineStr">
        <is>
          <t>Long Term Liabilities</t>
        </is>
      </c>
      <c r="C29" t="inlineStr">
        <is>
          <t>Yes</t>
        </is>
      </c>
      <c r="D29" t="inlineStr">
        <is>
          <t>(none)</t>
        </is>
      </c>
      <c r="E29" t="inlineStr">
        <is>
          <t>901</t>
        </is>
      </c>
      <c r="F29" t="str">
        <f>INDEX('Xero Chart'!$B$5:$B$79,MATCH(E29,'Xero Chart'!$A$5:$A$79,0))</f>
        <v>Vehicle finance</v>
      </c>
      <c r="G29" t="str">
        <f>INDEX('Xero Chart'!$C$5:$C$79,MATCH(E29,'Xero Chart'!$A$5:$A$79,0))</f>
        <v>TERMLIAB</v>
      </c>
      <c r="H29" t="str">
        <f>INDEX('Xero Chart'!$D$5:$D$79,MATCH(E29,'Xero Chart'!$A$5:$A$79,0))</f>
        <v>BAS Excluded</v>
      </c>
      <c r="I29" t="inlineStr">
        <is>
          <t>No</t>
        </is>
      </c>
      <c r="J29" t="n">
        <v>1</v>
      </c>
      <c r="K29" s="9">
        <f>INDEX('TB Roll-forward'!$E$5:$E$90,MATCH(A29,'TB Roll-forward'!$A$5:$A$90,0))</f>
        <v>-54395.8</v>
      </c>
      <c r="L29" t="inlineStr"/>
    </row>
    <row r="30">
      <c r="A30" t="inlineStr">
        <is>
          <t>Opening Balance Equity</t>
        </is>
      </c>
      <c r="B30" t="inlineStr">
        <is>
          <t>Equity</t>
        </is>
      </c>
      <c r="C30" t="inlineStr">
        <is>
          <t>Yes</t>
        </is>
      </c>
      <c r="D30" t="inlineStr">
        <is>
          <t>(none)</t>
        </is>
      </c>
      <c r="E30" t="inlineStr">
        <is>
          <t>960</t>
        </is>
      </c>
      <c r="F30" t="str">
        <f>INDEX('Xero Chart'!$B$5:$B$79,MATCH(E30,'Xero Chart'!$A$5:$A$79,0))</f>
        <v>Retained Earnings</v>
      </c>
      <c r="G30" t="str">
        <f>INDEX('Xero Chart'!$C$5:$C$79,MATCH(E30,'Xero Chart'!$A$5:$A$79,0))</f>
        <v>EQUITY</v>
      </c>
      <c r="H30" t="str">
        <f>INDEX('Xero Chart'!$D$5:$D$79,MATCH(E30,'Xero Chart'!$A$5:$A$79,0))</f>
        <v>BAS Excluded</v>
      </c>
      <c r="I30" t="inlineStr">
        <is>
          <t>No</t>
        </is>
      </c>
      <c r="J30" t="n">
        <v>1</v>
      </c>
      <c r="K30" s="9">
        <f>INDEX('TB Roll-forward'!$E$5:$E$90,MATCH(A30,'TB Roll-forward'!$A$5:$A$90,0))</f>
        <v>-3412.5</v>
      </c>
      <c r="L30" t="inlineStr">
        <is>
          <t>Merged with other QBO accounts</t>
        </is>
      </c>
    </row>
    <row r="31">
      <c r="A31" t="inlineStr">
        <is>
          <t>Retained Earnings</t>
        </is>
      </c>
      <c r="B31" t="inlineStr">
        <is>
          <t>Equity</t>
        </is>
      </c>
      <c r="C31" t="inlineStr">
        <is>
          <t>Yes</t>
        </is>
      </c>
      <c r="D31" t="inlineStr">
        <is>
          <t>(none)</t>
        </is>
      </c>
      <c r="E31" t="inlineStr">
        <is>
          <t>960</t>
        </is>
      </c>
      <c r="F31" t="str">
        <f>INDEX('Xero Chart'!$B$5:$B$79,MATCH(E31,'Xero Chart'!$A$5:$A$79,0))</f>
        <v>Retained Earnings</v>
      </c>
      <c r="G31" t="str">
        <f>INDEX('Xero Chart'!$C$5:$C$79,MATCH(E31,'Xero Chart'!$A$5:$A$79,0))</f>
        <v>EQUITY</v>
      </c>
      <c r="H31" t="str">
        <f>INDEX('Xero Chart'!$D$5:$D$79,MATCH(E31,'Xero Chart'!$A$5:$A$79,0))</f>
        <v>BAS Excluded</v>
      </c>
      <c r="I31" t="inlineStr">
        <is>
          <t>No</t>
        </is>
      </c>
      <c r="J31" t="n">
        <v>1</v>
      </c>
      <c r="K31" s="9">
        <f>INDEX('TB Roll-forward'!$E$5:$E$90,MATCH(A31,'TB Roll-forward'!$A$5:$A$90,0))</f>
        <v>-651850.49</v>
      </c>
      <c r="L31" t="inlineStr">
        <is>
          <t>Merged with other QBO accounts</t>
        </is>
      </c>
    </row>
    <row r="32">
      <c r="A32" t="inlineStr">
        <is>
          <t>Owner's drawings</t>
        </is>
      </c>
      <c r="B32" t="inlineStr">
        <is>
          <t>Equity</t>
        </is>
      </c>
      <c r="C32" t="inlineStr">
        <is>
          <t>Yes</t>
        </is>
      </c>
      <c r="D32" t="inlineStr">
        <is>
          <t>(none)</t>
        </is>
      </c>
      <c r="E32" t="inlineStr">
        <is>
          <t>880</t>
        </is>
      </c>
      <c r="F32" t="str">
        <f>INDEX('Xero Chart'!$B$5:$B$79,MATCH(E32,'Xero Chart'!$A$5:$A$79,0))</f>
        <v>Owner A Drawings</v>
      </c>
      <c r="G32" t="str">
        <f>INDEX('Xero Chart'!$C$5:$C$79,MATCH(E32,'Xero Chart'!$A$5:$A$79,0))</f>
        <v>EQUITY</v>
      </c>
      <c r="H32" t="str">
        <f>INDEX('Xero Chart'!$D$5:$D$79,MATCH(E32,'Xero Chart'!$A$5:$A$79,0))</f>
        <v>BAS Excluded</v>
      </c>
      <c r="I32" t="inlineStr">
        <is>
          <t>No</t>
        </is>
      </c>
      <c r="J32" t="n">
        <v>1</v>
      </c>
      <c r="K32" s="9">
        <f>INDEX('TB Roll-forward'!$E$5:$E$90,MATCH(A32,'TB Roll-forward'!$A$5:$A$90,0))</f>
        <v>18000</v>
      </c>
      <c r="L32" t="inlineStr"/>
    </row>
    <row r="33">
      <c r="A33" t="inlineStr">
        <is>
          <t>Share capital</t>
        </is>
      </c>
      <c r="B33" t="inlineStr">
        <is>
          <t>Equity</t>
        </is>
      </c>
      <c r="C33" t="inlineStr">
        <is>
          <t>Yes</t>
        </is>
      </c>
      <c r="D33" t="inlineStr">
        <is>
          <t>(none)</t>
        </is>
      </c>
      <c r="E33" t="inlineStr">
        <is>
          <t>970</t>
        </is>
      </c>
      <c r="F33" t="str">
        <f>INDEX('Xero Chart'!$B$5:$B$79,MATCH(E33,'Xero Chart'!$A$5:$A$79,0))</f>
        <v>Owner A Share Capital</v>
      </c>
      <c r="G33" t="str">
        <f>INDEX('Xero Chart'!$C$5:$C$79,MATCH(E33,'Xero Chart'!$A$5:$A$79,0))</f>
        <v>EQUITY</v>
      </c>
      <c r="H33" t="str">
        <f>INDEX('Xero Chart'!$D$5:$D$79,MATCH(E33,'Xero Chart'!$A$5:$A$79,0))</f>
        <v>BAS Excluded</v>
      </c>
      <c r="I33" t="inlineStr">
        <is>
          <t>No</t>
        </is>
      </c>
      <c r="J33" t="n">
        <v>1</v>
      </c>
      <c r="K33" s="9">
        <f>INDEX('TB Roll-forward'!$E$5:$E$90,MATCH(A33,'TB Roll-forward'!$A$5:$A$90,0))</f>
        <v>-100</v>
      </c>
      <c r="L33" t="inlineStr"/>
    </row>
    <row r="34">
      <c r="A34" t="inlineStr">
        <is>
          <t>Joinery sales</t>
        </is>
      </c>
      <c r="B34" t="inlineStr">
        <is>
          <t>Income</t>
        </is>
      </c>
      <c r="C34" t="inlineStr">
        <is>
          <t>Yes</t>
        </is>
      </c>
      <c r="D34" t="inlineStr">
        <is>
          <t>GST</t>
        </is>
      </c>
      <c r="E34" t="inlineStr">
        <is>
          <t>200</t>
        </is>
      </c>
      <c r="F34" t="str">
        <f>INDEX('Xero Chart'!$B$5:$B$79,MATCH(E34,'Xero Chart'!$A$5:$A$79,0))</f>
        <v>Joinery sales</v>
      </c>
      <c r="G34" t="str">
        <f>INDEX('Xero Chart'!$C$5:$C$79,MATCH(E34,'Xero Chart'!$A$5:$A$79,0))</f>
        <v>REVENUE</v>
      </c>
      <c r="H34" t="str">
        <f>INDEX('Xero Chart'!$D$5:$D$79,MATCH(E34,'Xero Chart'!$A$5:$A$79,0))</f>
        <v>GST on Income</v>
      </c>
      <c r="I34" t="inlineStr">
        <is>
          <t>No</t>
        </is>
      </c>
      <c r="J34" t="n">
        <v>1</v>
      </c>
      <c r="K34" s="9">
        <f>INDEX('TB Roll-forward'!$E$5:$E$90,MATCH(A34,'TB Roll-forward'!$A$5:$A$90,0))</f>
        <v>-334615.94</v>
      </c>
      <c r="L34" t="inlineStr"/>
    </row>
    <row r="35">
      <c r="A35" t="inlineStr">
        <is>
          <t>Shopfitting contracts</t>
        </is>
      </c>
      <c r="B35" t="inlineStr">
        <is>
          <t>Income</t>
        </is>
      </c>
      <c r="C35" t="inlineStr">
        <is>
          <t>Yes</t>
        </is>
      </c>
      <c r="D35" t="inlineStr">
        <is>
          <t>GST</t>
        </is>
      </c>
      <c r="E35" t="inlineStr">
        <is>
          <t>201</t>
        </is>
      </c>
      <c r="F35" t="str">
        <f>INDEX('Xero Chart'!$B$5:$B$79,MATCH(E35,'Xero Chart'!$A$5:$A$79,0))</f>
        <v>Shopfitting contracts</v>
      </c>
      <c r="G35" t="str">
        <f>INDEX('Xero Chart'!$C$5:$C$79,MATCH(E35,'Xero Chart'!$A$5:$A$79,0))</f>
        <v>REVENUE</v>
      </c>
      <c r="H35" t="str">
        <f>INDEX('Xero Chart'!$D$5:$D$79,MATCH(E35,'Xero Chart'!$A$5:$A$79,0))</f>
        <v>GST on Income</v>
      </c>
      <c r="I35" t="inlineStr">
        <is>
          <t>No</t>
        </is>
      </c>
      <c r="J35" t="n">
        <v>1</v>
      </c>
      <c r="K35" s="9">
        <f>INDEX('TB Roll-forward'!$E$5:$E$90,MATCH(A35,'TB Roll-forward'!$A$5:$A$90,0))</f>
        <v>-808005.11</v>
      </c>
      <c r="L35" t="inlineStr"/>
    </row>
    <row r="36">
      <c r="A36" t="inlineStr">
        <is>
          <t>Installation labour</t>
        </is>
      </c>
      <c r="B36" t="inlineStr">
        <is>
          <t>Income</t>
        </is>
      </c>
      <c r="C36" t="inlineStr">
        <is>
          <t>Yes</t>
        </is>
      </c>
      <c r="D36" t="inlineStr">
        <is>
          <t>GST</t>
        </is>
      </c>
      <c r="E36" t="inlineStr">
        <is>
          <t>202</t>
        </is>
      </c>
      <c r="F36" t="str">
        <f>INDEX('Xero Chart'!$B$5:$B$79,MATCH(E36,'Xero Chart'!$A$5:$A$79,0))</f>
        <v>Installation labour</v>
      </c>
      <c r="G36" t="str">
        <f>INDEX('Xero Chart'!$C$5:$C$79,MATCH(E36,'Xero Chart'!$A$5:$A$79,0))</f>
        <v>REVENUE</v>
      </c>
      <c r="H36" t="str">
        <f>INDEX('Xero Chart'!$D$5:$D$79,MATCH(E36,'Xero Chart'!$A$5:$A$79,0))</f>
        <v>GST on Income</v>
      </c>
      <c r="I36" t="inlineStr">
        <is>
          <t>No</t>
        </is>
      </c>
      <c r="J36" t="n">
        <v>1</v>
      </c>
      <c r="K36" s="9">
        <f>INDEX('TB Roll-forward'!$E$5:$E$90,MATCH(A36,'TB Roll-forward'!$A$5:$A$90,0))</f>
        <v>-41624.32</v>
      </c>
      <c r="L36" t="inlineStr"/>
    </row>
    <row r="37">
      <c r="A37" t="inlineStr">
        <is>
          <t>Design &amp; drafting fees</t>
        </is>
      </c>
      <c r="B37" t="inlineStr">
        <is>
          <t>Income</t>
        </is>
      </c>
      <c r="C37" t="inlineStr">
        <is>
          <t>Yes</t>
        </is>
      </c>
      <c r="D37" t="inlineStr">
        <is>
          <t>GST</t>
        </is>
      </c>
      <c r="E37" t="inlineStr">
        <is>
          <t>203</t>
        </is>
      </c>
      <c r="F37" t="str">
        <f>INDEX('Xero Chart'!$B$5:$B$79,MATCH(E37,'Xero Chart'!$A$5:$A$79,0))</f>
        <v>Design and drafting fees</v>
      </c>
      <c r="G37" t="str">
        <f>INDEX('Xero Chart'!$C$5:$C$79,MATCH(E37,'Xero Chart'!$A$5:$A$79,0))</f>
        <v>REVENUE</v>
      </c>
      <c r="H37" t="str">
        <f>INDEX('Xero Chart'!$D$5:$D$79,MATCH(E37,'Xero Chart'!$A$5:$A$79,0))</f>
        <v>GST on Income</v>
      </c>
      <c r="I37" t="inlineStr">
        <is>
          <t>No</t>
        </is>
      </c>
      <c r="J37" t="n">
        <v>1</v>
      </c>
      <c r="K37" s="9">
        <f>INDEX('TB Roll-forward'!$E$5:$E$90,MATCH(A37,'TB Roll-forward'!$A$5:$A$90,0))</f>
        <v>-74807.01</v>
      </c>
      <c r="L37" t="inlineStr"/>
    </row>
    <row r="38">
      <c r="A38" t="inlineStr">
        <is>
          <t>Sales - other</t>
        </is>
      </c>
      <c r="B38" t="inlineStr">
        <is>
          <t>Income</t>
        </is>
      </c>
      <c r="C38" t="inlineStr">
        <is>
          <t>No</t>
        </is>
      </c>
      <c r="D38" t="inlineStr">
        <is>
          <t>GST</t>
        </is>
      </c>
      <c r="E38" t="inlineStr">
        <is>
          <t>260</t>
        </is>
      </c>
      <c r="F38" t="str">
        <f>INDEX('Xero Chart'!$B$5:$B$79,MATCH(E38,'Xero Chart'!$A$5:$A$79,0))</f>
        <v>Other revenue</v>
      </c>
      <c r="G38" t="str">
        <f>INDEX('Xero Chart'!$C$5:$C$79,MATCH(E38,'Xero Chart'!$A$5:$A$79,0))</f>
        <v>REVENUE</v>
      </c>
      <c r="H38" t="str">
        <f>INDEX('Xero Chart'!$D$5:$D$79,MATCH(E38,'Xero Chart'!$A$5:$A$79,0))</f>
        <v>GST on Income</v>
      </c>
      <c r="I38" t="inlineStr">
        <is>
          <t>No</t>
        </is>
      </c>
      <c r="J38" t="n">
        <v>1</v>
      </c>
      <c r="K38" s="9">
        <f>INDEX('TB Roll-forward'!$E$5:$E$90,MATCH(A38,'TB Roll-forward'!$A$5:$A$90,0))</f>
        <v>0</v>
      </c>
      <c r="L38" t="inlineStr">
        <is>
          <t>Merged with other QBO accounts</t>
        </is>
      </c>
    </row>
    <row r="39">
      <c r="A39" t="inlineStr">
        <is>
          <t>Discounts given</t>
        </is>
      </c>
      <c r="B39" t="inlineStr">
        <is>
          <t>Income</t>
        </is>
      </c>
      <c r="C39" t="inlineStr">
        <is>
          <t>Yes</t>
        </is>
      </c>
      <c r="D39" t="inlineStr">
        <is>
          <t>GST</t>
        </is>
      </c>
      <c r="E39" t="inlineStr">
        <is>
          <t>205</t>
        </is>
      </c>
      <c r="F39" t="str">
        <f>INDEX('Xero Chart'!$B$5:$B$79,MATCH(E39,'Xero Chart'!$A$5:$A$79,0))</f>
        <v>Discounts given</v>
      </c>
      <c r="G39" t="str">
        <f>INDEX('Xero Chart'!$C$5:$C$79,MATCH(E39,'Xero Chart'!$A$5:$A$79,0))</f>
        <v>REVENUE</v>
      </c>
      <c r="H39" t="str">
        <f>INDEX('Xero Chart'!$D$5:$D$79,MATCH(E39,'Xero Chart'!$A$5:$A$79,0))</f>
        <v>GST on Income</v>
      </c>
      <c r="I39" t="inlineStr">
        <is>
          <t>No</t>
        </is>
      </c>
      <c r="J39" t="n">
        <v>1</v>
      </c>
      <c r="K39" s="9">
        <f>INDEX('TB Roll-forward'!$E$5:$E$90,MATCH(A39,'TB Roll-forward'!$A$5:$A$90,0))</f>
        <v>0</v>
      </c>
      <c r="L39" t="inlineStr"/>
    </row>
    <row r="40">
      <c r="A40" t="inlineStr">
        <is>
          <t>Interest income</t>
        </is>
      </c>
      <c r="B40" t="inlineStr">
        <is>
          <t>Other Income</t>
        </is>
      </c>
      <c r="C40" t="inlineStr">
        <is>
          <t>Yes</t>
        </is>
      </c>
      <c r="D40" t="inlineStr">
        <is>
          <t>GST</t>
        </is>
      </c>
      <c r="E40" t="inlineStr">
        <is>
          <t>270</t>
        </is>
      </c>
      <c r="F40" t="str">
        <f>INDEX('Xero Chart'!$B$5:$B$79,MATCH(E40,'Xero Chart'!$A$5:$A$79,0))</f>
        <v>Interest income</v>
      </c>
      <c r="G40" t="str">
        <f>INDEX('Xero Chart'!$C$5:$C$79,MATCH(E40,'Xero Chart'!$A$5:$A$79,0))</f>
        <v>OTHERINCOME</v>
      </c>
      <c r="H40" t="str">
        <f>INDEX('Xero Chart'!$D$5:$D$79,MATCH(E40,'Xero Chart'!$A$5:$A$79,0))</f>
        <v>Input Taxed</v>
      </c>
      <c r="I40" t="inlineStr">
        <is>
          <t>Yes</t>
        </is>
      </c>
      <c r="J40" t="n">
        <v>1</v>
      </c>
      <c r="K40" s="9">
        <f>INDEX('TB Roll-forward'!$E$5:$E$90,MATCH(A40,'TB Roll-forward'!$A$5:$A$90,0))</f>
        <v>-1620</v>
      </c>
      <c r="L40" t="inlineStr"/>
    </row>
    <row r="41">
      <c r="A41" t="inlineStr">
        <is>
          <t>Other income</t>
        </is>
      </c>
      <c r="B41" t="inlineStr">
        <is>
          <t>Other Income</t>
        </is>
      </c>
      <c r="C41" t="inlineStr">
        <is>
          <t>Yes</t>
        </is>
      </c>
      <c r="D41" t="inlineStr">
        <is>
          <t>GST</t>
        </is>
      </c>
      <c r="E41" t="inlineStr">
        <is>
          <t>260</t>
        </is>
      </c>
      <c r="F41" t="str">
        <f>INDEX('Xero Chart'!$B$5:$B$79,MATCH(E41,'Xero Chart'!$A$5:$A$79,0))</f>
        <v>Other revenue</v>
      </c>
      <c r="G41" t="str">
        <f>INDEX('Xero Chart'!$C$5:$C$79,MATCH(E41,'Xero Chart'!$A$5:$A$79,0))</f>
        <v>REVENUE</v>
      </c>
      <c r="H41" t="str">
        <f>INDEX('Xero Chart'!$D$5:$D$79,MATCH(E41,'Xero Chart'!$A$5:$A$79,0))</f>
        <v>GST on Income</v>
      </c>
      <c r="I41" t="inlineStr">
        <is>
          <t>No</t>
        </is>
      </c>
      <c r="J41" t="n">
        <v>1</v>
      </c>
      <c r="K41" s="9">
        <f>INDEX('TB Roll-forward'!$E$5:$E$90,MATCH(A41,'TB Roll-forward'!$A$5:$A$90,0))</f>
        <v>0</v>
      </c>
      <c r="L41" t="inlineStr">
        <is>
          <t>Merged with other QBO accounts</t>
        </is>
      </c>
    </row>
    <row r="42">
      <c r="A42" t="inlineStr">
        <is>
          <t>Timber &amp; board</t>
        </is>
      </c>
      <c r="B42" t="inlineStr">
        <is>
          <t>Cost of Goods Sold</t>
        </is>
      </c>
      <c r="C42" t="inlineStr">
        <is>
          <t>Yes</t>
        </is>
      </c>
      <c r="D42" t="inlineStr">
        <is>
          <t>GST</t>
        </is>
      </c>
      <c r="E42" t="inlineStr">
        <is>
          <t>310</t>
        </is>
      </c>
      <c r="F42" t="str">
        <f>INDEX('Xero Chart'!$B$5:$B$79,MATCH(E42,'Xero Chart'!$A$5:$A$79,0))</f>
        <v>Timber and board</v>
      </c>
      <c r="G42" t="str">
        <f>INDEX('Xero Chart'!$C$5:$C$79,MATCH(E42,'Xero Chart'!$A$5:$A$79,0))</f>
        <v>DIRECTCOSTS</v>
      </c>
      <c r="H42" t="str">
        <f>INDEX('Xero Chart'!$D$5:$D$79,MATCH(E42,'Xero Chart'!$A$5:$A$79,0))</f>
        <v>GST on Expenses</v>
      </c>
      <c r="I42" t="inlineStr">
        <is>
          <t>No</t>
        </is>
      </c>
      <c r="J42" t="n">
        <v>1</v>
      </c>
      <c r="K42" s="9">
        <f>INDEX('TB Roll-forward'!$E$5:$E$90,MATCH(A42,'TB Roll-forward'!$A$5:$A$90,0))</f>
        <v>134399.15</v>
      </c>
      <c r="L42" t="inlineStr"/>
    </row>
    <row r="43">
      <c r="A43" t="inlineStr">
        <is>
          <t>Hardware &amp; fittings</t>
        </is>
      </c>
      <c r="B43" t="inlineStr">
        <is>
          <t>Cost of Goods Sold</t>
        </is>
      </c>
      <c r="C43" t="inlineStr">
        <is>
          <t>Yes</t>
        </is>
      </c>
      <c r="D43" t="inlineStr">
        <is>
          <t>GST</t>
        </is>
      </c>
      <c r="E43" t="inlineStr">
        <is>
          <t>311</t>
        </is>
      </c>
      <c r="F43" t="str">
        <f>INDEX('Xero Chart'!$B$5:$B$79,MATCH(E43,'Xero Chart'!$A$5:$A$79,0))</f>
        <v>Hardware and fittings</v>
      </c>
      <c r="G43" t="str">
        <f>INDEX('Xero Chart'!$C$5:$C$79,MATCH(E43,'Xero Chart'!$A$5:$A$79,0))</f>
        <v>DIRECTCOSTS</v>
      </c>
      <c r="H43" t="str">
        <f>INDEX('Xero Chart'!$D$5:$D$79,MATCH(E43,'Xero Chart'!$A$5:$A$79,0))</f>
        <v>GST on Expenses</v>
      </c>
      <c r="I43" t="inlineStr">
        <is>
          <t>No</t>
        </is>
      </c>
      <c r="J43" t="n">
        <v>1</v>
      </c>
      <c r="K43" s="9">
        <f>INDEX('TB Roll-forward'!$E$5:$E$90,MATCH(A43,'TB Roll-forward'!$A$5:$A$90,0))</f>
        <v>41072.47</v>
      </c>
      <c r="L43" t="inlineStr"/>
    </row>
    <row r="44">
      <c r="A44" t="inlineStr">
        <is>
          <t>Benchtops (outsourced)</t>
        </is>
      </c>
      <c r="B44" t="inlineStr">
        <is>
          <t>Cost of Goods Sold</t>
        </is>
      </c>
      <c r="C44" t="inlineStr">
        <is>
          <t>Yes</t>
        </is>
      </c>
      <c r="D44" t="inlineStr">
        <is>
          <t>GST</t>
        </is>
      </c>
      <c r="E44" t="inlineStr">
        <is>
          <t>312</t>
        </is>
      </c>
      <c r="F44" t="str">
        <f>INDEX('Xero Chart'!$B$5:$B$79,MATCH(E44,'Xero Chart'!$A$5:$A$79,0))</f>
        <v>Benchtops (outsourced)</v>
      </c>
      <c r="G44" t="str">
        <f>INDEX('Xero Chart'!$C$5:$C$79,MATCH(E44,'Xero Chart'!$A$5:$A$79,0))</f>
        <v>DIRECTCOSTS</v>
      </c>
      <c r="H44" t="str">
        <f>INDEX('Xero Chart'!$D$5:$D$79,MATCH(E44,'Xero Chart'!$A$5:$A$79,0))</f>
        <v>GST on Expenses</v>
      </c>
      <c r="I44" t="inlineStr">
        <is>
          <t>No</t>
        </is>
      </c>
      <c r="J44" t="n">
        <v>1</v>
      </c>
      <c r="K44" s="9">
        <f>INDEX('TB Roll-forward'!$E$5:$E$90,MATCH(A44,'TB Roll-forward'!$A$5:$A$90,0))</f>
        <v>12217.04</v>
      </c>
      <c r="L44" t="inlineStr"/>
    </row>
    <row r="45">
      <c r="A45" t="inlineStr">
        <is>
          <t>Subcontractors</t>
        </is>
      </c>
      <c r="B45" t="inlineStr">
        <is>
          <t>Cost of Goods Sold</t>
        </is>
      </c>
      <c r="C45" t="inlineStr">
        <is>
          <t>Yes</t>
        </is>
      </c>
      <c r="D45" t="inlineStr">
        <is>
          <t>GST</t>
        </is>
      </c>
      <c r="E45" t="inlineStr">
        <is>
          <t>313</t>
        </is>
      </c>
      <c r="F45" t="str">
        <f>INDEX('Xero Chart'!$B$5:$B$79,MATCH(E45,'Xero Chart'!$A$5:$A$79,0))</f>
        <v>Subcontractors</v>
      </c>
      <c r="G45" t="str">
        <f>INDEX('Xero Chart'!$C$5:$C$79,MATCH(E45,'Xero Chart'!$A$5:$A$79,0))</f>
        <v>DIRECTCOSTS</v>
      </c>
      <c r="H45" t="str">
        <f>INDEX('Xero Chart'!$D$5:$D$79,MATCH(E45,'Xero Chart'!$A$5:$A$79,0))</f>
        <v>GST on Expenses</v>
      </c>
      <c r="I45" t="inlineStr">
        <is>
          <t>No</t>
        </is>
      </c>
      <c r="J45" t="n">
        <v>1</v>
      </c>
      <c r="K45" s="9">
        <f>INDEX('TB Roll-forward'!$E$5:$E$90,MATCH(A45,'TB Roll-forward'!$A$5:$A$90,0))</f>
        <v>82310.98</v>
      </c>
      <c r="L45" t="inlineStr"/>
    </row>
    <row r="46">
      <c r="A46" t="inlineStr">
        <is>
          <t>Freight &amp; cartage</t>
        </is>
      </c>
      <c r="B46" t="inlineStr">
        <is>
          <t>Cost of Goods Sold</t>
        </is>
      </c>
      <c r="C46" t="inlineStr">
        <is>
          <t>Yes</t>
        </is>
      </c>
      <c r="D46" t="inlineStr">
        <is>
          <t>GST</t>
        </is>
      </c>
      <c r="E46" t="inlineStr">
        <is>
          <t>314</t>
        </is>
      </c>
      <c r="F46" t="str">
        <f>INDEX('Xero Chart'!$B$5:$B$79,MATCH(E46,'Xero Chart'!$A$5:$A$79,0))</f>
        <v>Freight and cartage</v>
      </c>
      <c r="G46" t="str">
        <f>INDEX('Xero Chart'!$C$5:$C$79,MATCH(E46,'Xero Chart'!$A$5:$A$79,0))</f>
        <v>DIRECTCOSTS</v>
      </c>
      <c r="H46" t="str">
        <f>INDEX('Xero Chart'!$D$5:$D$79,MATCH(E46,'Xero Chart'!$A$5:$A$79,0))</f>
        <v>GST on Expenses</v>
      </c>
      <c r="I46" t="inlineStr">
        <is>
          <t>No</t>
        </is>
      </c>
      <c r="J46" t="n">
        <v>1</v>
      </c>
      <c r="K46" s="9">
        <f>INDEX('TB Roll-forward'!$E$5:$E$90,MATCH(A46,'TB Roll-forward'!$A$5:$A$90,0))</f>
        <v>39697.4</v>
      </c>
      <c r="L46" t="inlineStr"/>
    </row>
    <row r="47">
      <c r="A47" t="inlineStr">
        <is>
          <t>Equipment hire</t>
        </is>
      </c>
      <c r="B47" t="inlineStr">
        <is>
          <t>Cost of Goods Sold</t>
        </is>
      </c>
      <c r="C47" t="inlineStr">
        <is>
          <t>Yes</t>
        </is>
      </c>
      <c r="D47" t="inlineStr">
        <is>
          <t>GST</t>
        </is>
      </c>
      <c r="E47" t="inlineStr">
        <is>
          <t>315</t>
        </is>
      </c>
      <c r="F47" t="str">
        <f>INDEX('Xero Chart'!$B$5:$B$79,MATCH(E47,'Xero Chart'!$A$5:$A$79,0))</f>
        <v>Equipment hire</v>
      </c>
      <c r="G47" t="str">
        <f>INDEX('Xero Chart'!$C$5:$C$79,MATCH(E47,'Xero Chart'!$A$5:$A$79,0))</f>
        <v>DIRECTCOSTS</v>
      </c>
      <c r="H47" t="str">
        <f>INDEX('Xero Chart'!$D$5:$D$79,MATCH(E47,'Xero Chart'!$A$5:$A$79,0))</f>
        <v>GST on Expenses</v>
      </c>
      <c r="I47" t="inlineStr">
        <is>
          <t>No</t>
        </is>
      </c>
      <c r="J47" t="n">
        <v>1</v>
      </c>
      <c r="K47" s="9">
        <f>INDEX('TB Roll-forward'!$E$5:$E$90,MATCH(A47,'TB Roll-forward'!$A$5:$A$90,0))</f>
        <v>7239.08</v>
      </c>
      <c r="L47" t="inlineStr"/>
    </row>
    <row r="48">
      <c r="A48" t="inlineStr">
        <is>
          <t>Advertising</t>
        </is>
      </c>
      <c r="B48" t="inlineStr">
        <is>
          <t>Expenses</t>
        </is>
      </c>
      <c r="C48" t="inlineStr">
        <is>
          <t>Yes</t>
        </is>
      </c>
      <c r="D48" t="inlineStr">
        <is>
          <t>GST</t>
        </is>
      </c>
      <c r="E48" t="inlineStr">
        <is>
          <t>400</t>
        </is>
      </c>
      <c r="F48" t="str">
        <f>INDEX('Xero Chart'!$B$5:$B$79,MATCH(E48,'Xero Chart'!$A$5:$A$79,0))</f>
        <v>Advertising and marketing</v>
      </c>
      <c r="G48" t="str">
        <f>INDEX('Xero Chart'!$C$5:$C$79,MATCH(E48,'Xero Chart'!$A$5:$A$79,0))</f>
        <v>EXPENSE</v>
      </c>
      <c r="H48" t="str">
        <f>INDEX('Xero Chart'!$D$5:$D$79,MATCH(E48,'Xero Chart'!$A$5:$A$79,0))</f>
        <v>GST on Expenses</v>
      </c>
      <c r="I48" t="inlineStr">
        <is>
          <t>No</t>
        </is>
      </c>
      <c r="J48" t="n">
        <v>1</v>
      </c>
      <c r="K48" s="9">
        <f>INDEX('TB Roll-forward'!$E$5:$E$90,MATCH(A48,'TB Roll-forward'!$A$5:$A$90,0))</f>
        <v>6244.18</v>
      </c>
      <c r="L48" t="inlineStr">
        <is>
          <t>Merged with other QBO accounts</t>
        </is>
      </c>
    </row>
    <row r="49">
      <c r="A49" t="inlineStr">
        <is>
          <t>Marketing</t>
        </is>
      </c>
      <c r="B49" t="inlineStr">
        <is>
          <t>Expenses</t>
        </is>
      </c>
      <c r="C49" t="inlineStr">
        <is>
          <t>Yes</t>
        </is>
      </c>
      <c r="D49" t="inlineStr">
        <is>
          <t>GST</t>
        </is>
      </c>
      <c r="E49" t="inlineStr">
        <is>
          <t>400</t>
        </is>
      </c>
      <c r="F49" t="str">
        <f>INDEX('Xero Chart'!$B$5:$B$79,MATCH(E49,'Xero Chart'!$A$5:$A$79,0))</f>
        <v>Advertising and marketing</v>
      </c>
      <c r="G49" t="str">
        <f>INDEX('Xero Chart'!$C$5:$C$79,MATCH(E49,'Xero Chart'!$A$5:$A$79,0))</f>
        <v>EXPENSE</v>
      </c>
      <c r="H49" t="str">
        <f>INDEX('Xero Chart'!$D$5:$D$79,MATCH(E49,'Xero Chart'!$A$5:$A$79,0))</f>
        <v>GST on Expenses</v>
      </c>
      <c r="I49" t="inlineStr">
        <is>
          <t>No</t>
        </is>
      </c>
      <c r="J49" t="n">
        <v>1</v>
      </c>
      <c r="K49" s="9">
        <f>INDEX('TB Roll-forward'!$E$5:$E$90,MATCH(A49,'TB Roll-forward'!$A$5:$A$90,0))</f>
        <v>2498.36</v>
      </c>
      <c r="L49" t="inlineStr">
        <is>
          <t>Merged with other QBO accounts</t>
        </is>
      </c>
    </row>
    <row r="50">
      <c r="A50" t="inlineStr">
        <is>
          <t>Bank fees</t>
        </is>
      </c>
      <c r="B50" t="inlineStr">
        <is>
          <t>Expenses</t>
        </is>
      </c>
      <c r="C50" t="inlineStr">
        <is>
          <t>Yes</t>
        </is>
      </c>
      <c r="D50" t="inlineStr">
        <is>
          <t>GST</t>
        </is>
      </c>
      <c r="E50" t="inlineStr">
        <is>
          <t>404</t>
        </is>
      </c>
      <c r="F50" t="str">
        <f>INDEX('Xero Chart'!$B$5:$B$79,MATCH(E50,'Xero Chart'!$A$5:$A$79,0))</f>
        <v>Bank fees</v>
      </c>
      <c r="G50" t="str">
        <f>INDEX('Xero Chart'!$C$5:$C$79,MATCH(E50,'Xero Chart'!$A$5:$A$79,0))</f>
        <v>EXPENSE</v>
      </c>
      <c r="H50" t="str">
        <f>INDEX('Xero Chart'!$D$5:$D$79,MATCH(E50,'Xero Chart'!$A$5:$A$79,0))</f>
        <v>GST Free Expenses</v>
      </c>
      <c r="I50" t="inlineStr">
        <is>
          <t>Yes</t>
        </is>
      </c>
      <c r="J50" t="n">
        <v>1</v>
      </c>
      <c r="K50" s="9">
        <f>INDEX('TB Roll-forward'!$E$5:$E$90,MATCH(A50,'TB Roll-forward'!$A$5:$A$90,0))</f>
        <v>144</v>
      </c>
      <c r="L50" t="inlineStr"/>
    </row>
    <row r="51">
      <c r="A51" t="inlineStr">
        <is>
          <t>Merchant fees</t>
        </is>
      </c>
      <c r="B51" t="inlineStr">
        <is>
          <t>Expenses</t>
        </is>
      </c>
      <c r="C51" t="inlineStr">
        <is>
          <t>Yes</t>
        </is>
      </c>
      <c r="D51" t="inlineStr">
        <is>
          <t>GST</t>
        </is>
      </c>
      <c r="E51" t="inlineStr">
        <is>
          <t>405</t>
        </is>
      </c>
      <c r="F51" t="str">
        <f>INDEX('Xero Chart'!$B$5:$B$79,MATCH(E51,'Xero Chart'!$A$5:$A$79,0))</f>
        <v>Merchant fees</v>
      </c>
      <c r="G51" t="str">
        <f>INDEX('Xero Chart'!$C$5:$C$79,MATCH(E51,'Xero Chart'!$A$5:$A$79,0))</f>
        <v>EXPENSE</v>
      </c>
      <c r="H51" t="str">
        <f>INDEX('Xero Chart'!$D$5:$D$79,MATCH(E51,'Xero Chart'!$A$5:$A$79,0))</f>
        <v>GST on Expenses</v>
      </c>
      <c r="I51" t="inlineStr">
        <is>
          <t>No</t>
        </is>
      </c>
      <c r="J51" t="n">
        <v>1</v>
      </c>
      <c r="K51" s="9">
        <f>INDEX('TB Roll-forward'!$E$5:$E$90,MATCH(A51,'TB Roll-forward'!$A$5:$A$90,0))</f>
        <v>0</v>
      </c>
      <c r="L51" t="inlineStr"/>
    </row>
    <row r="52">
      <c r="A52" t="inlineStr">
        <is>
          <t>Cleaning</t>
        </is>
      </c>
      <c r="B52" t="inlineStr">
        <is>
          <t>Expenses</t>
        </is>
      </c>
      <c r="C52" t="inlineStr">
        <is>
          <t>Yes</t>
        </is>
      </c>
      <c r="D52" t="inlineStr">
        <is>
          <t>GST</t>
        </is>
      </c>
      <c r="E52" t="inlineStr">
        <is>
          <t>408</t>
        </is>
      </c>
      <c r="F52" t="str">
        <f>INDEX('Xero Chart'!$B$5:$B$79,MATCH(E52,'Xero Chart'!$A$5:$A$79,0))</f>
        <v>Cleaning</v>
      </c>
      <c r="G52" t="str">
        <f>INDEX('Xero Chart'!$C$5:$C$79,MATCH(E52,'Xero Chart'!$A$5:$A$79,0))</f>
        <v>EXPENSE</v>
      </c>
      <c r="H52" t="str">
        <f>INDEX('Xero Chart'!$D$5:$D$79,MATCH(E52,'Xero Chart'!$A$5:$A$79,0))</f>
        <v>GST on Expenses</v>
      </c>
      <c r="I52" t="inlineStr">
        <is>
          <t>No</t>
        </is>
      </c>
      <c r="J52" t="n">
        <v>1</v>
      </c>
      <c r="K52" s="9">
        <f>INDEX('TB Roll-forward'!$E$5:$E$90,MATCH(A52,'TB Roll-forward'!$A$5:$A$90,0))</f>
        <v>5688.79</v>
      </c>
      <c r="L52" t="inlineStr"/>
    </row>
    <row r="53">
      <c r="A53" t="inlineStr">
        <is>
          <t>Accounting &amp; bookkeeping</t>
        </is>
      </c>
      <c r="B53" t="inlineStr">
        <is>
          <t>Expenses</t>
        </is>
      </c>
      <c r="C53" t="inlineStr">
        <is>
          <t>Yes</t>
        </is>
      </c>
      <c r="D53" t="inlineStr">
        <is>
          <t>GST</t>
        </is>
      </c>
      <c r="E53" t="inlineStr">
        <is>
          <t>412</t>
        </is>
      </c>
      <c r="F53" t="str">
        <f>INDEX('Xero Chart'!$B$5:$B$79,MATCH(E53,'Xero Chart'!$A$5:$A$79,0))</f>
        <v>Consulting and accounting</v>
      </c>
      <c r="G53" t="str">
        <f>INDEX('Xero Chart'!$C$5:$C$79,MATCH(E53,'Xero Chart'!$A$5:$A$79,0))</f>
        <v>EXPENSE</v>
      </c>
      <c r="H53" t="str">
        <f>INDEX('Xero Chart'!$D$5:$D$79,MATCH(E53,'Xero Chart'!$A$5:$A$79,0))</f>
        <v>GST on Expenses</v>
      </c>
      <c r="I53" t="inlineStr">
        <is>
          <t>No</t>
        </is>
      </c>
      <c r="J53" t="n">
        <v>1</v>
      </c>
      <c r="K53" s="9">
        <f>INDEX('TB Roll-forward'!$E$5:$E$90,MATCH(A53,'TB Roll-forward'!$A$5:$A$90,0))</f>
        <v>4378.41</v>
      </c>
      <c r="L53" t="inlineStr"/>
    </row>
    <row r="54">
      <c r="A54" t="inlineStr">
        <is>
          <t>Depreciation</t>
        </is>
      </c>
      <c r="B54" t="inlineStr">
        <is>
          <t>Expenses</t>
        </is>
      </c>
      <c r="C54" t="inlineStr">
        <is>
          <t>Yes</t>
        </is>
      </c>
      <c r="D54" t="inlineStr">
        <is>
          <t>(none)</t>
        </is>
      </c>
      <c r="E54" t="inlineStr">
        <is>
          <t>416</t>
        </is>
      </c>
      <c r="F54" t="str">
        <f>INDEX('Xero Chart'!$B$5:$B$79,MATCH(E54,'Xero Chart'!$A$5:$A$79,0))</f>
        <v>Depreciation</v>
      </c>
      <c r="G54" t="str">
        <f>INDEX('Xero Chart'!$C$5:$C$79,MATCH(E54,'Xero Chart'!$A$5:$A$79,0))</f>
        <v>DEPRECIATN</v>
      </c>
      <c r="H54" t="str">
        <f>INDEX('Xero Chart'!$D$5:$D$79,MATCH(E54,'Xero Chart'!$A$5:$A$79,0))</f>
        <v>BAS Excluded</v>
      </c>
      <c r="I54" t="inlineStr">
        <is>
          <t>No</t>
        </is>
      </c>
      <c r="J54" t="n">
        <v>1</v>
      </c>
      <c r="K54" s="9">
        <f>INDEX('TB Roll-forward'!$E$5:$E$90,MATCH(A54,'TB Roll-forward'!$A$5:$A$90,0))</f>
        <v>14955</v>
      </c>
      <c r="L54" t="inlineStr"/>
    </row>
    <row r="55">
      <c r="A55" t="inlineStr">
        <is>
          <t>Entertainment</t>
        </is>
      </c>
      <c r="B55" t="inlineStr">
        <is>
          <t>Expenses</t>
        </is>
      </c>
      <c r="C55" t="inlineStr">
        <is>
          <t>Yes</t>
        </is>
      </c>
      <c r="D55" t="inlineStr">
        <is>
          <t>GST</t>
        </is>
      </c>
      <c r="E55" t="inlineStr">
        <is>
          <t>420</t>
        </is>
      </c>
      <c r="F55" t="str">
        <f>INDEX('Xero Chart'!$B$5:$B$79,MATCH(E55,'Xero Chart'!$A$5:$A$79,0))</f>
        <v>Entertainment</v>
      </c>
      <c r="G55" t="str">
        <f>INDEX('Xero Chart'!$C$5:$C$79,MATCH(E55,'Xero Chart'!$A$5:$A$79,0))</f>
        <v>EXPENSE</v>
      </c>
      <c r="H55" t="str">
        <f>INDEX('Xero Chart'!$D$5:$D$79,MATCH(E55,'Xero Chart'!$A$5:$A$79,0))</f>
        <v>GST on Expenses</v>
      </c>
      <c r="I55" t="inlineStr">
        <is>
          <t>No</t>
        </is>
      </c>
      <c r="J55" t="n">
        <v>1</v>
      </c>
      <c r="K55" s="9">
        <f>INDEX('TB Roll-forward'!$E$5:$E$90,MATCH(A55,'TB Roll-forward'!$A$5:$A$90,0))</f>
        <v>2254.94</v>
      </c>
      <c r="L55" t="inlineStr"/>
    </row>
    <row r="56">
      <c r="A56" t="inlineStr">
        <is>
          <t>General expenses</t>
        </is>
      </c>
      <c r="B56" t="inlineStr">
        <is>
          <t>Expenses</t>
        </is>
      </c>
      <c r="C56" t="inlineStr">
        <is>
          <t>Yes</t>
        </is>
      </c>
      <c r="D56" t="inlineStr">
        <is>
          <t>GST</t>
        </is>
      </c>
      <c r="E56" t="inlineStr">
        <is>
          <t>429</t>
        </is>
      </c>
      <c r="F56" t="str">
        <f>INDEX('Xero Chart'!$B$5:$B$79,MATCH(E56,'Xero Chart'!$A$5:$A$79,0))</f>
        <v>General expenses</v>
      </c>
      <c r="G56" t="str">
        <f>INDEX('Xero Chart'!$C$5:$C$79,MATCH(E56,'Xero Chart'!$A$5:$A$79,0))</f>
        <v>EXPENSE</v>
      </c>
      <c r="H56" t="str">
        <f>INDEX('Xero Chart'!$D$5:$D$79,MATCH(E56,'Xero Chart'!$A$5:$A$79,0))</f>
        <v>GST on Expenses</v>
      </c>
      <c r="I56" t="inlineStr">
        <is>
          <t>No</t>
        </is>
      </c>
      <c r="J56" t="n">
        <v>1</v>
      </c>
      <c r="K56" s="9">
        <f>INDEX('TB Roll-forward'!$E$5:$E$90,MATCH(A56,'TB Roll-forward'!$A$5:$A$90,0))</f>
        <v>8199.29</v>
      </c>
      <c r="L56" t="inlineStr"/>
    </row>
    <row r="57">
      <c r="A57" t="inlineStr">
        <is>
          <t>Insurance</t>
        </is>
      </c>
      <c r="B57" t="inlineStr">
        <is>
          <t>Expenses</t>
        </is>
      </c>
      <c r="C57" t="inlineStr">
        <is>
          <t>Yes</t>
        </is>
      </c>
      <c r="D57" t="inlineStr">
        <is>
          <t>GST</t>
        </is>
      </c>
      <c r="E57" t="inlineStr">
        <is>
          <t>433</t>
        </is>
      </c>
      <c r="F57" t="str">
        <f>INDEX('Xero Chart'!$B$5:$B$79,MATCH(E57,'Xero Chart'!$A$5:$A$79,0))</f>
        <v>Insurance</v>
      </c>
      <c r="G57" t="str">
        <f>INDEX('Xero Chart'!$C$5:$C$79,MATCH(E57,'Xero Chart'!$A$5:$A$79,0))</f>
        <v>EXPENSE</v>
      </c>
      <c r="H57" t="str">
        <f>INDEX('Xero Chart'!$D$5:$D$79,MATCH(E57,'Xero Chart'!$A$5:$A$79,0))</f>
        <v>GST on Expenses</v>
      </c>
      <c r="I57" t="inlineStr">
        <is>
          <t>No</t>
        </is>
      </c>
      <c r="J57" t="n">
        <v>1</v>
      </c>
      <c r="K57" s="9">
        <f>INDEX('TB Roll-forward'!$E$5:$E$90,MATCH(A57,'TB Roll-forward'!$A$5:$A$90,0))</f>
        <v>851.52</v>
      </c>
      <c r="L57" t="inlineStr"/>
    </row>
    <row r="58">
      <c r="A58" t="inlineStr">
        <is>
          <t>Workcover</t>
        </is>
      </c>
      <c r="B58" t="inlineStr">
        <is>
          <t>Expenses</t>
        </is>
      </c>
      <c r="C58" t="inlineStr">
        <is>
          <t>Yes</t>
        </is>
      </c>
      <c r="D58" t="inlineStr">
        <is>
          <t>GST</t>
        </is>
      </c>
      <c r="E58" t="inlineStr">
        <is>
          <t>434</t>
        </is>
      </c>
      <c r="F58" t="str">
        <f>INDEX('Xero Chart'!$B$5:$B$79,MATCH(E58,'Xero Chart'!$A$5:$A$79,0))</f>
        <v>Workcover</v>
      </c>
      <c r="G58" t="str">
        <f>INDEX('Xero Chart'!$C$5:$C$79,MATCH(E58,'Xero Chart'!$A$5:$A$79,0))</f>
        <v>EXPENSE</v>
      </c>
      <c r="H58" t="str">
        <f>INDEX('Xero Chart'!$D$5:$D$79,MATCH(E58,'Xero Chart'!$A$5:$A$79,0))</f>
        <v>GST Free Expenses</v>
      </c>
      <c r="I58" t="inlineStr">
        <is>
          <t>Yes</t>
        </is>
      </c>
      <c r="J58" t="n">
        <v>1</v>
      </c>
      <c r="K58" s="9">
        <f>INDEX('TB Roll-forward'!$E$5:$E$90,MATCH(A58,'TB Roll-forward'!$A$5:$A$90,0))</f>
        <v>623.48</v>
      </c>
      <c r="L58" t="inlineStr"/>
    </row>
    <row r="59">
      <c r="A59" t="inlineStr">
        <is>
          <t>Interest expense</t>
        </is>
      </c>
      <c r="B59" t="inlineStr">
        <is>
          <t>Expenses</t>
        </is>
      </c>
      <c r="C59" t="inlineStr">
        <is>
          <t>Yes</t>
        </is>
      </c>
      <c r="D59" t="inlineStr">
        <is>
          <t>GST</t>
        </is>
      </c>
      <c r="E59" t="inlineStr">
        <is>
          <t>437</t>
        </is>
      </c>
      <c r="F59" t="str">
        <f>INDEX('Xero Chart'!$B$5:$B$79,MATCH(E59,'Xero Chart'!$A$5:$A$79,0))</f>
        <v>Interest expense</v>
      </c>
      <c r="G59" t="str">
        <f>INDEX('Xero Chart'!$C$5:$C$79,MATCH(E59,'Xero Chart'!$A$5:$A$79,0))</f>
        <v>EXPENSE</v>
      </c>
      <c r="H59" t="str">
        <f>INDEX('Xero Chart'!$D$5:$D$79,MATCH(E59,'Xero Chart'!$A$5:$A$79,0))</f>
        <v>GST Free Expenses</v>
      </c>
      <c r="I59" t="inlineStr">
        <is>
          <t>Yes</t>
        </is>
      </c>
      <c r="J59" t="n">
        <v>1</v>
      </c>
      <c r="K59" s="9">
        <f>INDEX('TB Roll-forward'!$E$5:$E$90,MATCH(A59,'TB Roll-forward'!$A$5:$A$90,0))</f>
        <v>2666.4</v>
      </c>
      <c r="L59" t="inlineStr"/>
    </row>
    <row r="60">
      <c r="A60" t="inlineStr">
        <is>
          <t>Legal fees</t>
        </is>
      </c>
      <c r="B60" t="inlineStr">
        <is>
          <t>Expenses</t>
        </is>
      </c>
      <c r="C60" t="inlineStr">
        <is>
          <t>Yes</t>
        </is>
      </c>
      <c r="D60" t="inlineStr">
        <is>
          <t>GST</t>
        </is>
      </c>
      <c r="E60" t="inlineStr">
        <is>
          <t>441</t>
        </is>
      </c>
      <c r="F60" t="str">
        <f>INDEX('Xero Chart'!$B$5:$B$79,MATCH(E60,'Xero Chart'!$A$5:$A$79,0))</f>
        <v>Legal expenses</v>
      </c>
      <c r="G60" t="str">
        <f>INDEX('Xero Chart'!$C$5:$C$79,MATCH(E60,'Xero Chart'!$A$5:$A$79,0))</f>
        <v>EXPENSE</v>
      </c>
      <c r="H60" t="str">
        <f>INDEX('Xero Chart'!$D$5:$D$79,MATCH(E60,'Xero Chart'!$A$5:$A$79,0))</f>
        <v>GST on Expenses</v>
      </c>
      <c r="I60" t="inlineStr">
        <is>
          <t>No</t>
        </is>
      </c>
      <c r="J60" t="n">
        <v>1</v>
      </c>
      <c r="K60" s="9">
        <f>INDEX('TB Roll-forward'!$E$5:$E$90,MATCH(A60,'TB Roll-forward'!$A$5:$A$90,0))</f>
        <v>6287.43</v>
      </c>
      <c r="L60" t="inlineStr"/>
    </row>
    <row r="61">
      <c r="A61" t="inlineStr">
        <is>
          <t>Electricity &amp; gas</t>
        </is>
      </c>
      <c r="B61" t="inlineStr">
        <is>
          <t>Expenses</t>
        </is>
      </c>
      <c r="C61" t="inlineStr">
        <is>
          <t>Yes</t>
        </is>
      </c>
      <c r="D61" t="inlineStr">
        <is>
          <t>GST</t>
        </is>
      </c>
      <c r="E61" t="inlineStr">
        <is>
          <t>445</t>
        </is>
      </c>
      <c r="F61" t="str">
        <f>INDEX('Xero Chart'!$B$5:$B$79,MATCH(E61,'Xero Chart'!$A$5:$A$79,0))</f>
        <v>Light, power, heating</v>
      </c>
      <c r="G61" t="str">
        <f>INDEX('Xero Chart'!$C$5:$C$79,MATCH(E61,'Xero Chart'!$A$5:$A$79,0))</f>
        <v>EXPENSE</v>
      </c>
      <c r="H61" t="str">
        <f>INDEX('Xero Chart'!$D$5:$D$79,MATCH(E61,'Xero Chart'!$A$5:$A$79,0))</f>
        <v>GST on Expenses</v>
      </c>
      <c r="I61" t="inlineStr">
        <is>
          <t>No</t>
        </is>
      </c>
      <c r="J61" t="n">
        <v>1</v>
      </c>
      <c r="K61" s="9">
        <f>INDEX('TB Roll-forward'!$E$5:$E$90,MATCH(A61,'TB Roll-forward'!$A$5:$A$90,0))</f>
        <v>4845.06</v>
      </c>
      <c r="L61" t="inlineStr"/>
    </row>
    <row r="62">
      <c r="A62" t="inlineStr">
        <is>
          <t>Motor Vehicle</t>
        </is>
      </c>
      <c r="B62" t="inlineStr">
        <is>
          <t>Expenses</t>
        </is>
      </c>
      <c r="C62" t="inlineStr">
        <is>
          <t>Yes</t>
        </is>
      </c>
      <c r="D62" t="inlineStr">
        <is>
          <t>GST</t>
        </is>
      </c>
      <c r="E62" t="inlineStr">
        <is>
          <t>449</t>
        </is>
      </c>
      <c r="F62" t="str">
        <f>INDEX('Xero Chart'!$B$5:$B$79,MATCH(E62,'Xero Chart'!$A$5:$A$79,0))</f>
        <v>Motor vehicle expenses</v>
      </c>
      <c r="G62" t="str">
        <f>INDEX('Xero Chart'!$C$5:$C$79,MATCH(E62,'Xero Chart'!$A$5:$A$79,0))</f>
        <v>EXPENSE</v>
      </c>
      <c r="H62" t="str">
        <f>INDEX('Xero Chart'!$D$5:$D$79,MATCH(E62,'Xero Chart'!$A$5:$A$79,0))</f>
        <v>GST on Expenses</v>
      </c>
      <c r="I62" t="inlineStr">
        <is>
          <t>No</t>
        </is>
      </c>
      <c r="J62" t="n">
        <v>1</v>
      </c>
      <c r="K62" s="9">
        <f>INDEX('TB Roll-forward'!$E$5:$E$90,MATCH(A62,'TB Roll-forward'!$A$5:$A$90,0))</f>
        <v>0</v>
      </c>
      <c r="L62" t="inlineStr">
        <is>
          <t>Merged with other QBO accounts</t>
        </is>
      </c>
    </row>
    <row r="63">
      <c r="A63" t="inlineStr">
        <is>
          <t>Motor Vehicle:Fuel</t>
        </is>
      </c>
      <c r="B63" t="inlineStr">
        <is>
          <t>Expenses</t>
        </is>
      </c>
      <c r="C63" t="inlineStr">
        <is>
          <t>Yes</t>
        </is>
      </c>
      <c r="D63" t="inlineStr">
        <is>
          <t>GST</t>
        </is>
      </c>
      <c r="E63" t="inlineStr">
        <is>
          <t>449</t>
        </is>
      </c>
      <c r="F63" t="str">
        <f>INDEX('Xero Chart'!$B$5:$B$79,MATCH(E63,'Xero Chart'!$A$5:$A$79,0))</f>
        <v>Motor vehicle expenses</v>
      </c>
      <c r="G63" t="str">
        <f>INDEX('Xero Chart'!$C$5:$C$79,MATCH(E63,'Xero Chart'!$A$5:$A$79,0))</f>
        <v>EXPENSE</v>
      </c>
      <c r="H63" t="str">
        <f>INDEX('Xero Chart'!$D$5:$D$79,MATCH(E63,'Xero Chart'!$A$5:$A$79,0))</f>
        <v>GST on Expenses</v>
      </c>
      <c r="I63" t="inlineStr">
        <is>
          <t>No</t>
        </is>
      </c>
      <c r="J63" t="n">
        <v>1</v>
      </c>
      <c r="K63" s="9">
        <f>INDEX('TB Roll-forward'!$E$5:$E$90,MATCH(A63,'TB Roll-forward'!$A$5:$A$90,0))</f>
        <v>9075.52</v>
      </c>
      <c r="L63" t="inlineStr">
        <is>
          <t>Merged with other QBO accounts; QBO sub-account flattened</t>
        </is>
      </c>
    </row>
    <row r="64">
      <c r="A64" t="inlineStr">
        <is>
          <t>Motor Vehicle:Rego &amp; insurance</t>
        </is>
      </c>
      <c r="B64" t="inlineStr">
        <is>
          <t>Expenses</t>
        </is>
      </c>
      <c r="C64" t="inlineStr">
        <is>
          <t>Yes</t>
        </is>
      </c>
      <c r="D64" t="inlineStr">
        <is>
          <t>GST</t>
        </is>
      </c>
      <c r="E64" t="inlineStr">
        <is>
          <t>450</t>
        </is>
      </c>
      <c r="F64" t="str">
        <f>INDEX('Xero Chart'!$B$5:$B$79,MATCH(E64,'Xero Chart'!$A$5:$A$79,0))</f>
        <v>Motor vehicle registration and insurance</v>
      </c>
      <c r="G64" t="str">
        <f>INDEX('Xero Chart'!$C$5:$C$79,MATCH(E64,'Xero Chart'!$A$5:$A$79,0))</f>
        <v>EXPENSE</v>
      </c>
      <c r="H64" t="str">
        <f>INDEX('Xero Chart'!$D$5:$D$79,MATCH(E64,'Xero Chart'!$A$5:$A$79,0))</f>
        <v>GST Free Expenses</v>
      </c>
      <c r="I64" t="inlineStr">
        <is>
          <t>Yes</t>
        </is>
      </c>
      <c r="J64" t="n">
        <v>1</v>
      </c>
      <c r="K64" s="9">
        <f>INDEX('TB Roll-forward'!$E$5:$E$90,MATCH(A64,'TB Roll-forward'!$A$5:$A$90,0))</f>
        <v>1883.59</v>
      </c>
      <c r="L64" t="inlineStr">
        <is>
          <t>QBO sub-account flattened</t>
        </is>
      </c>
    </row>
    <row r="65">
      <c r="A65" t="inlineStr">
        <is>
          <t>Motor Vehicle:Repairs &amp; tyres</t>
        </is>
      </c>
      <c r="B65" t="inlineStr">
        <is>
          <t>Expenses</t>
        </is>
      </c>
      <c r="C65" t="inlineStr">
        <is>
          <t>Yes</t>
        </is>
      </c>
      <c r="D65" t="inlineStr">
        <is>
          <t>GST</t>
        </is>
      </c>
      <c r="E65" t="inlineStr">
        <is>
          <t>449</t>
        </is>
      </c>
      <c r="F65" t="str">
        <f>INDEX('Xero Chart'!$B$5:$B$79,MATCH(E65,'Xero Chart'!$A$5:$A$79,0))</f>
        <v>Motor vehicle expenses</v>
      </c>
      <c r="G65" t="str">
        <f>INDEX('Xero Chart'!$C$5:$C$79,MATCH(E65,'Xero Chart'!$A$5:$A$79,0))</f>
        <v>EXPENSE</v>
      </c>
      <c r="H65" t="str">
        <f>INDEX('Xero Chart'!$D$5:$D$79,MATCH(E65,'Xero Chart'!$A$5:$A$79,0))</f>
        <v>GST on Expenses</v>
      </c>
      <c r="I65" t="inlineStr">
        <is>
          <t>No</t>
        </is>
      </c>
      <c r="J65" t="n">
        <v>1</v>
      </c>
      <c r="K65" s="9">
        <f>INDEX('TB Roll-forward'!$E$5:$E$90,MATCH(A65,'TB Roll-forward'!$A$5:$A$90,0))</f>
        <v>3435.06</v>
      </c>
      <c r="L65" t="inlineStr">
        <is>
          <t>Merged with other QBO accounts; QBO sub-account flattened</t>
        </is>
      </c>
    </row>
    <row r="66">
      <c r="A66" t="inlineStr">
        <is>
          <t>Office expenses</t>
        </is>
      </c>
      <c r="B66" t="inlineStr">
        <is>
          <t>Expenses</t>
        </is>
      </c>
      <c r="C66" t="inlineStr">
        <is>
          <t>Yes</t>
        </is>
      </c>
      <c r="D66" t="inlineStr">
        <is>
          <t>GST</t>
        </is>
      </c>
      <c r="E66" t="inlineStr">
        <is>
          <t>453</t>
        </is>
      </c>
      <c r="F66" t="str">
        <f>INDEX('Xero Chart'!$B$5:$B$79,MATCH(E66,'Xero Chart'!$A$5:$A$79,0))</f>
        <v>Office expenses</v>
      </c>
      <c r="G66" t="str">
        <f>INDEX('Xero Chart'!$C$5:$C$79,MATCH(E66,'Xero Chart'!$A$5:$A$79,0))</f>
        <v>EXPENSE</v>
      </c>
      <c r="H66" t="str">
        <f>INDEX('Xero Chart'!$D$5:$D$79,MATCH(E66,'Xero Chart'!$A$5:$A$79,0))</f>
        <v>GST on Expenses</v>
      </c>
      <c r="I66" t="inlineStr">
        <is>
          <t>No</t>
        </is>
      </c>
      <c r="J66" t="n">
        <v>1</v>
      </c>
      <c r="K66" s="9">
        <f>INDEX('TB Roll-forward'!$E$5:$E$90,MATCH(A66,'TB Roll-forward'!$A$5:$A$90,0))</f>
        <v>7066.98</v>
      </c>
      <c r="L66" t="inlineStr">
        <is>
          <t>Merged with other QBO accounts</t>
        </is>
      </c>
    </row>
    <row r="67">
      <c r="A67" t="inlineStr">
        <is>
          <t>Postage</t>
        </is>
      </c>
      <c r="B67" t="inlineStr">
        <is>
          <t>Expenses</t>
        </is>
      </c>
      <c r="C67" t="inlineStr">
        <is>
          <t>Yes</t>
        </is>
      </c>
      <c r="D67" t="inlineStr">
        <is>
          <t>GST</t>
        </is>
      </c>
      <c r="E67" t="inlineStr">
        <is>
          <t>453</t>
        </is>
      </c>
      <c r="F67" t="str">
        <f>INDEX('Xero Chart'!$B$5:$B$79,MATCH(E67,'Xero Chart'!$A$5:$A$79,0))</f>
        <v>Office expenses</v>
      </c>
      <c r="G67" t="str">
        <f>INDEX('Xero Chart'!$C$5:$C$79,MATCH(E67,'Xero Chart'!$A$5:$A$79,0))</f>
        <v>EXPENSE</v>
      </c>
      <c r="H67" t="str">
        <f>INDEX('Xero Chart'!$D$5:$D$79,MATCH(E67,'Xero Chart'!$A$5:$A$79,0))</f>
        <v>GST on Expenses</v>
      </c>
      <c r="I67" t="inlineStr">
        <is>
          <t>No</t>
        </is>
      </c>
      <c r="J67" t="n">
        <v>1</v>
      </c>
      <c r="K67" s="9">
        <f>INDEX('TB Roll-forward'!$E$5:$E$90,MATCH(A67,'TB Roll-forward'!$A$5:$A$90,0))</f>
        <v>10347.74</v>
      </c>
      <c r="L67" t="inlineStr">
        <is>
          <t>Merged with other QBO accounts</t>
        </is>
      </c>
    </row>
    <row r="68">
      <c r="A68" t="inlineStr">
        <is>
          <t>Printing &amp; stationery</t>
        </is>
      </c>
      <c r="B68" t="inlineStr">
        <is>
          <t>Expenses</t>
        </is>
      </c>
      <c r="C68" t="inlineStr">
        <is>
          <t>Yes</t>
        </is>
      </c>
      <c r="D68" t="inlineStr">
        <is>
          <t>GST</t>
        </is>
      </c>
      <c r="E68" t="inlineStr">
        <is>
          <t>461</t>
        </is>
      </c>
      <c r="F68" t="str">
        <f>INDEX('Xero Chart'!$B$5:$B$79,MATCH(E68,'Xero Chart'!$A$5:$A$79,0))</f>
        <v>Printing and stationery</v>
      </c>
      <c r="G68" t="str">
        <f>INDEX('Xero Chart'!$C$5:$C$79,MATCH(E68,'Xero Chart'!$A$5:$A$79,0))</f>
        <v>EXPENSE</v>
      </c>
      <c r="H68" t="str">
        <f>INDEX('Xero Chart'!$D$5:$D$79,MATCH(E68,'Xero Chart'!$A$5:$A$79,0))</f>
        <v>GST on Expenses</v>
      </c>
      <c r="I68" t="inlineStr">
        <is>
          <t>No</t>
        </is>
      </c>
      <c r="J68" t="n">
        <v>1</v>
      </c>
      <c r="K68" s="9">
        <f>INDEX('TB Roll-forward'!$E$5:$E$90,MATCH(A68,'TB Roll-forward'!$A$5:$A$90,0))</f>
        <v>0</v>
      </c>
      <c r="L68" t="inlineStr"/>
    </row>
    <row r="69">
      <c r="A69" t="inlineStr">
        <is>
          <t>Rent - factory</t>
        </is>
      </c>
      <c r="B69" t="inlineStr">
        <is>
          <t>Expenses</t>
        </is>
      </c>
      <c r="C69" t="inlineStr">
        <is>
          <t>Yes</t>
        </is>
      </c>
      <c r="D69" t="inlineStr">
        <is>
          <t>GST</t>
        </is>
      </c>
      <c r="E69" t="inlineStr">
        <is>
          <t>469</t>
        </is>
      </c>
      <c r="F69" t="str">
        <f>INDEX('Xero Chart'!$B$5:$B$79,MATCH(E69,'Xero Chart'!$A$5:$A$79,0))</f>
        <v>Rent</v>
      </c>
      <c r="G69" t="str">
        <f>INDEX('Xero Chart'!$C$5:$C$79,MATCH(E69,'Xero Chart'!$A$5:$A$79,0))</f>
        <v>EXPENSE</v>
      </c>
      <c r="H69" t="str">
        <f>INDEX('Xero Chart'!$D$5:$D$79,MATCH(E69,'Xero Chart'!$A$5:$A$79,0))</f>
        <v>GST on Expenses</v>
      </c>
      <c r="I69" t="inlineStr">
        <is>
          <t>No</t>
        </is>
      </c>
      <c r="J69" t="n">
        <v>1</v>
      </c>
      <c r="K69" s="9">
        <f>INDEX('TB Roll-forward'!$E$5:$E$90,MATCH(A69,'TB Roll-forward'!$A$5:$A$90,0))</f>
        <v>32707.45</v>
      </c>
      <c r="L69" t="inlineStr"/>
    </row>
    <row r="70">
      <c r="A70" t="inlineStr">
        <is>
          <t>Repairs &amp; maintenance</t>
        </is>
      </c>
      <c r="B70" t="inlineStr">
        <is>
          <t>Expenses</t>
        </is>
      </c>
      <c r="C70" t="inlineStr">
        <is>
          <t>Yes</t>
        </is>
      </c>
      <c r="D70" t="inlineStr">
        <is>
          <t>GST</t>
        </is>
      </c>
      <c r="E70" t="inlineStr">
        <is>
          <t>473</t>
        </is>
      </c>
      <c r="F70" t="str">
        <f>INDEX('Xero Chart'!$B$5:$B$79,MATCH(E70,'Xero Chart'!$A$5:$A$79,0))</f>
        <v>Repairs and maintenance</v>
      </c>
      <c r="G70" t="str">
        <f>INDEX('Xero Chart'!$C$5:$C$79,MATCH(E70,'Xero Chart'!$A$5:$A$79,0))</f>
        <v>EXPENSE</v>
      </c>
      <c r="H70" t="str">
        <f>INDEX('Xero Chart'!$D$5:$D$79,MATCH(E70,'Xero Chart'!$A$5:$A$79,0))</f>
        <v>GST on Expenses</v>
      </c>
      <c r="I70" t="inlineStr">
        <is>
          <t>No</t>
        </is>
      </c>
      <c r="J70" t="n">
        <v>1</v>
      </c>
      <c r="K70" s="9">
        <f>INDEX('TB Roll-forward'!$E$5:$E$90,MATCH(A70,'TB Roll-forward'!$A$5:$A$90,0))</f>
        <v>44527.23</v>
      </c>
      <c r="L70" t="inlineStr"/>
    </row>
    <row r="71">
      <c r="A71" t="inlineStr">
        <is>
          <t>Small tools</t>
        </is>
      </c>
      <c r="B71" t="inlineStr">
        <is>
          <t>Expenses</t>
        </is>
      </c>
      <c r="C71" t="inlineStr">
        <is>
          <t>Yes</t>
        </is>
      </c>
      <c r="D71" t="inlineStr">
        <is>
          <t>GST</t>
        </is>
      </c>
      <c r="E71" t="inlineStr">
        <is>
          <t>474</t>
        </is>
      </c>
      <c r="F71" t="str">
        <f>INDEX('Xero Chart'!$B$5:$B$79,MATCH(E71,'Xero Chart'!$A$5:$A$79,0))</f>
        <v>Small tools</v>
      </c>
      <c r="G71" t="str">
        <f>INDEX('Xero Chart'!$C$5:$C$79,MATCH(E71,'Xero Chart'!$A$5:$A$79,0))</f>
        <v>EXPENSE</v>
      </c>
      <c r="H71" t="str">
        <f>INDEX('Xero Chart'!$D$5:$D$79,MATCH(E71,'Xero Chart'!$A$5:$A$79,0))</f>
        <v>GST on Expenses</v>
      </c>
      <c r="I71" t="inlineStr">
        <is>
          <t>No</t>
        </is>
      </c>
      <c r="J71" t="n">
        <v>1</v>
      </c>
      <c r="K71" s="9">
        <f>INDEX('TB Roll-forward'!$E$5:$E$90,MATCH(A71,'TB Roll-forward'!$A$5:$A$90,0))</f>
        <v>36532.59</v>
      </c>
      <c r="L71" t="inlineStr"/>
    </row>
    <row r="72">
      <c r="A72" t="inlineStr">
        <is>
          <t>Wages &amp; salaries</t>
        </is>
      </c>
      <c r="B72" t="inlineStr">
        <is>
          <t>Expenses</t>
        </is>
      </c>
      <c r="C72" t="inlineStr">
        <is>
          <t>Yes</t>
        </is>
      </c>
      <c r="D72" t="inlineStr">
        <is>
          <t>(none)</t>
        </is>
      </c>
      <c r="E72" t="inlineStr">
        <is>
          <t>477</t>
        </is>
      </c>
      <c r="F72" t="str">
        <f>INDEX('Xero Chart'!$B$5:$B$79,MATCH(E72,'Xero Chart'!$A$5:$A$79,0))</f>
        <v>Wages and salaries</v>
      </c>
      <c r="G72" t="str">
        <f>INDEX('Xero Chart'!$C$5:$C$79,MATCH(E72,'Xero Chart'!$A$5:$A$79,0))</f>
        <v>EXPENSE</v>
      </c>
      <c r="H72" t="str">
        <f>INDEX('Xero Chart'!$D$5:$D$79,MATCH(E72,'Xero Chart'!$A$5:$A$79,0))</f>
        <v>BAS Excluded</v>
      </c>
      <c r="I72" t="inlineStr">
        <is>
          <t>No</t>
        </is>
      </c>
      <c r="J72" t="n">
        <v>1</v>
      </c>
      <c r="K72" s="9">
        <f>INDEX('TB Roll-forward'!$E$5:$E$90,MATCH(A72,'TB Roll-forward'!$A$5:$A$90,0))</f>
        <v>194168.85</v>
      </c>
      <c r="L72" t="inlineStr"/>
    </row>
    <row r="73">
      <c r="A73" t="inlineStr">
        <is>
          <t>Superannuation</t>
        </is>
      </c>
      <c r="B73" t="inlineStr">
        <is>
          <t>Expenses</t>
        </is>
      </c>
      <c r="C73" t="inlineStr">
        <is>
          <t>Yes</t>
        </is>
      </c>
      <c r="D73" t="inlineStr">
        <is>
          <t>(none)</t>
        </is>
      </c>
      <c r="E73" t="inlineStr">
        <is>
          <t>478</t>
        </is>
      </c>
      <c r="F73" t="str">
        <f>INDEX('Xero Chart'!$B$5:$B$79,MATCH(E73,'Xero Chart'!$A$5:$A$79,0))</f>
        <v>Superannuation</v>
      </c>
      <c r="G73" t="str">
        <f>INDEX('Xero Chart'!$C$5:$C$79,MATCH(E73,'Xero Chart'!$A$5:$A$79,0))</f>
        <v>EXPENSE</v>
      </c>
      <c r="H73" t="str">
        <f>INDEX('Xero Chart'!$D$5:$D$79,MATCH(E73,'Xero Chart'!$A$5:$A$79,0))</f>
        <v>BAS Excluded</v>
      </c>
      <c r="I73" t="inlineStr">
        <is>
          <t>No</t>
        </is>
      </c>
      <c r="J73" t="n">
        <v>1</v>
      </c>
      <c r="K73" s="9">
        <f>INDEX('TB Roll-forward'!$E$5:$E$90,MATCH(A73,'TB Roll-forward'!$A$5:$A$90,0))</f>
        <v>23300.25</v>
      </c>
      <c r="L73" t="inlineStr"/>
    </row>
    <row r="74">
      <c r="A74" t="inlineStr">
        <is>
          <t>Staff amenities</t>
        </is>
      </c>
      <c r="B74" t="inlineStr">
        <is>
          <t>Expenses</t>
        </is>
      </c>
      <c r="C74" t="inlineStr">
        <is>
          <t>Yes</t>
        </is>
      </c>
      <c r="D74" t="inlineStr">
        <is>
          <t>GST</t>
        </is>
      </c>
      <c r="E74" t="inlineStr">
        <is>
          <t>479</t>
        </is>
      </c>
      <c r="F74" t="str">
        <f>INDEX('Xero Chart'!$B$5:$B$79,MATCH(E74,'Xero Chart'!$A$5:$A$79,0))</f>
        <v>Staff amenities</v>
      </c>
      <c r="G74" t="str">
        <f>INDEX('Xero Chart'!$C$5:$C$79,MATCH(E74,'Xero Chart'!$A$5:$A$79,0))</f>
        <v>EXPENSE</v>
      </c>
      <c r="H74" t="str">
        <f>INDEX('Xero Chart'!$D$5:$D$79,MATCH(E74,'Xero Chart'!$A$5:$A$79,0))</f>
        <v>GST on Expenses</v>
      </c>
      <c r="I74" t="inlineStr">
        <is>
          <t>No</t>
        </is>
      </c>
      <c r="J74" t="n">
        <v>1</v>
      </c>
      <c r="K74" s="9">
        <f>INDEX('TB Roll-forward'!$E$5:$E$90,MATCH(A74,'TB Roll-forward'!$A$5:$A$90,0))</f>
        <v>5681.63</v>
      </c>
      <c r="L74" t="inlineStr"/>
    </row>
    <row r="75">
      <c r="A75" t="inlineStr">
        <is>
          <t>Protective clothing</t>
        </is>
      </c>
      <c r="B75" t="inlineStr">
        <is>
          <t>Expenses</t>
        </is>
      </c>
      <c r="C75" t="inlineStr">
        <is>
          <t>Yes</t>
        </is>
      </c>
      <c r="D75" t="inlineStr">
        <is>
          <t>GST</t>
        </is>
      </c>
      <c r="E75" t="inlineStr">
        <is>
          <t>480</t>
        </is>
      </c>
      <c r="F75" t="str">
        <f>INDEX('Xero Chart'!$B$5:$B$79,MATCH(E75,'Xero Chart'!$A$5:$A$79,0))</f>
        <v>Protective clothing</v>
      </c>
      <c r="G75" t="str">
        <f>INDEX('Xero Chart'!$C$5:$C$79,MATCH(E75,'Xero Chart'!$A$5:$A$79,0))</f>
        <v>EXPENSE</v>
      </c>
      <c r="H75" t="str">
        <f>INDEX('Xero Chart'!$D$5:$D$79,MATCH(E75,'Xero Chart'!$A$5:$A$79,0))</f>
        <v>GST on Expenses</v>
      </c>
      <c r="I75" t="inlineStr">
        <is>
          <t>No</t>
        </is>
      </c>
      <c r="J75" t="n">
        <v>1</v>
      </c>
      <c r="K75" s="9">
        <f>INDEX('TB Roll-forward'!$E$5:$E$90,MATCH(A75,'TB Roll-forward'!$A$5:$A$90,0))</f>
        <v>3376.66</v>
      </c>
      <c r="L75" t="inlineStr"/>
    </row>
    <row r="76">
      <c r="A76" t="inlineStr">
        <is>
          <t>Training</t>
        </is>
      </c>
      <c r="B76" t="inlineStr">
        <is>
          <t>Expenses</t>
        </is>
      </c>
      <c r="C76" t="inlineStr">
        <is>
          <t>Yes</t>
        </is>
      </c>
      <c r="D76" t="inlineStr">
        <is>
          <t>GST</t>
        </is>
      </c>
      <c r="E76" t="inlineStr">
        <is>
          <t>481</t>
        </is>
      </c>
      <c r="F76" t="str">
        <f>INDEX('Xero Chart'!$B$5:$B$79,MATCH(E76,'Xero Chart'!$A$5:$A$79,0))</f>
        <v>Training</v>
      </c>
      <c r="G76" t="str">
        <f>INDEX('Xero Chart'!$C$5:$C$79,MATCH(E76,'Xero Chart'!$A$5:$A$79,0))</f>
        <v>EXPENSE</v>
      </c>
      <c r="H76" t="str">
        <f>INDEX('Xero Chart'!$D$5:$D$79,MATCH(E76,'Xero Chart'!$A$5:$A$79,0))</f>
        <v>GST on Expenses</v>
      </c>
      <c r="I76" t="inlineStr">
        <is>
          <t>No</t>
        </is>
      </c>
      <c r="J76" t="n">
        <v>1</v>
      </c>
      <c r="K76" s="9">
        <f>INDEX('TB Roll-forward'!$E$5:$E$90,MATCH(A76,'TB Roll-forward'!$A$5:$A$90,0))</f>
        <v>4562.77</v>
      </c>
      <c r="L76" t="inlineStr"/>
    </row>
    <row r="77">
      <c r="A77" t="inlineStr">
        <is>
          <t>Subscriptions</t>
        </is>
      </c>
      <c r="B77" t="inlineStr">
        <is>
          <t>Expenses</t>
        </is>
      </c>
      <c r="C77" t="inlineStr">
        <is>
          <t>Yes</t>
        </is>
      </c>
      <c r="D77" t="inlineStr">
        <is>
          <t>GST</t>
        </is>
      </c>
      <c r="E77" t="inlineStr">
        <is>
          <t>485</t>
        </is>
      </c>
      <c r="F77" t="str">
        <f>INDEX('Xero Chart'!$B$5:$B$79,MATCH(E77,'Xero Chart'!$A$5:$A$79,0))</f>
        <v>Subscriptions and software</v>
      </c>
      <c r="G77" t="str">
        <f>INDEX('Xero Chart'!$C$5:$C$79,MATCH(E77,'Xero Chart'!$A$5:$A$79,0))</f>
        <v>EXPENSE</v>
      </c>
      <c r="H77" t="str">
        <f>INDEX('Xero Chart'!$D$5:$D$79,MATCH(E77,'Xero Chart'!$A$5:$A$79,0))</f>
        <v>GST on Expenses</v>
      </c>
      <c r="I77" t="inlineStr">
        <is>
          <t>No</t>
        </is>
      </c>
      <c r="J77" t="n">
        <v>1</v>
      </c>
      <c r="K77" s="9">
        <f>INDEX('TB Roll-forward'!$E$5:$E$90,MATCH(A77,'TB Roll-forward'!$A$5:$A$90,0))</f>
        <v>5718.34</v>
      </c>
      <c r="L77" t="inlineStr">
        <is>
          <t>Merged with other QBO accounts</t>
        </is>
      </c>
    </row>
    <row r="78">
      <c r="A78" t="inlineStr">
        <is>
          <t>Software</t>
        </is>
      </c>
      <c r="B78" t="inlineStr">
        <is>
          <t>Expenses</t>
        </is>
      </c>
      <c r="C78" t="inlineStr">
        <is>
          <t>Yes</t>
        </is>
      </c>
      <c r="D78" t="inlineStr">
        <is>
          <t>GST</t>
        </is>
      </c>
      <c r="E78" t="inlineStr">
        <is>
          <t>485</t>
        </is>
      </c>
      <c r="F78" t="str">
        <f>INDEX('Xero Chart'!$B$5:$B$79,MATCH(E78,'Xero Chart'!$A$5:$A$79,0))</f>
        <v>Subscriptions and software</v>
      </c>
      <c r="G78" t="str">
        <f>INDEX('Xero Chart'!$C$5:$C$79,MATCH(E78,'Xero Chart'!$A$5:$A$79,0))</f>
        <v>EXPENSE</v>
      </c>
      <c r="H78" t="str">
        <f>INDEX('Xero Chart'!$D$5:$D$79,MATCH(E78,'Xero Chart'!$A$5:$A$79,0))</f>
        <v>GST on Expenses</v>
      </c>
      <c r="I78" t="inlineStr">
        <is>
          <t>No</t>
        </is>
      </c>
      <c r="J78" t="n">
        <v>1</v>
      </c>
      <c r="K78" s="9">
        <f>INDEX('TB Roll-forward'!$E$5:$E$90,MATCH(A78,'TB Roll-forward'!$A$5:$A$90,0))</f>
        <v>10413.14</v>
      </c>
      <c r="L78" t="inlineStr">
        <is>
          <t>Merged with other QBO accounts</t>
        </is>
      </c>
    </row>
    <row r="79">
      <c r="A79" t="inlineStr">
        <is>
          <t>Telephone</t>
        </is>
      </c>
      <c r="B79" t="inlineStr">
        <is>
          <t>Expenses</t>
        </is>
      </c>
      <c r="C79" t="inlineStr">
        <is>
          <t>Yes</t>
        </is>
      </c>
      <c r="D79" t="inlineStr">
        <is>
          <t>GST</t>
        </is>
      </c>
      <c r="E79" t="inlineStr">
        <is>
          <t>489</t>
        </is>
      </c>
      <c r="F79" t="str">
        <f>INDEX('Xero Chart'!$B$5:$B$79,MATCH(E79,'Xero Chart'!$A$5:$A$79,0))</f>
        <v>Telephone and internet</v>
      </c>
      <c r="G79" t="str">
        <f>INDEX('Xero Chart'!$C$5:$C$79,MATCH(E79,'Xero Chart'!$A$5:$A$79,0))</f>
        <v>EXPENSE</v>
      </c>
      <c r="H79" t="str">
        <f>INDEX('Xero Chart'!$D$5:$D$79,MATCH(E79,'Xero Chart'!$A$5:$A$79,0))</f>
        <v>GST on Expenses</v>
      </c>
      <c r="I79" t="inlineStr">
        <is>
          <t>No</t>
        </is>
      </c>
      <c r="J79" t="n">
        <v>1</v>
      </c>
      <c r="K79" s="9">
        <f>INDEX('TB Roll-forward'!$E$5:$E$90,MATCH(A79,'TB Roll-forward'!$A$5:$A$90,0))</f>
        <v>3292.15</v>
      </c>
      <c r="L79" t="inlineStr">
        <is>
          <t>Merged with other QBO accounts</t>
        </is>
      </c>
    </row>
    <row r="80">
      <c r="A80" t="inlineStr">
        <is>
          <t>Mobile phones</t>
        </is>
      </c>
      <c r="B80" t="inlineStr">
        <is>
          <t>Expenses</t>
        </is>
      </c>
      <c r="C80" t="inlineStr">
        <is>
          <t>Yes</t>
        </is>
      </c>
      <c r="D80" t="inlineStr">
        <is>
          <t>GST</t>
        </is>
      </c>
      <c r="E80" t="inlineStr">
        <is>
          <t>489</t>
        </is>
      </c>
      <c r="F80" t="str">
        <f>INDEX('Xero Chart'!$B$5:$B$79,MATCH(E80,'Xero Chart'!$A$5:$A$79,0))</f>
        <v>Telephone and internet</v>
      </c>
      <c r="G80" t="str">
        <f>INDEX('Xero Chart'!$C$5:$C$79,MATCH(E80,'Xero Chart'!$A$5:$A$79,0))</f>
        <v>EXPENSE</v>
      </c>
      <c r="H80" t="str">
        <f>INDEX('Xero Chart'!$D$5:$D$79,MATCH(E80,'Xero Chart'!$A$5:$A$79,0))</f>
        <v>GST on Expenses</v>
      </c>
      <c r="I80" t="inlineStr">
        <is>
          <t>No</t>
        </is>
      </c>
      <c r="J80" t="n">
        <v>1</v>
      </c>
      <c r="K80" s="9">
        <f>INDEX('TB Roll-forward'!$E$5:$E$90,MATCH(A80,'TB Roll-forward'!$A$5:$A$90,0))</f>
        <v>2419.09</v>
      </c>
      <c r="L80" t="inlineStr">
        <is>
          <t>Merged with other QBO accounts</t>
        </is>
      </c>
    </row>
    <row r="81">
      <c r="A81" t="inlineStr">
        <is>
          <t>Internet</t>
        </is>
      </c>
      <c r="B81" t="inlineStr">
        <is>
          <t>Expenses</t>
        </is>
      </c>
      <c r="C81" t="inlineStr">
        <is>
          <t>Yes</t>
        </is>
      </c>
      <c r="D81" t="inlineStr">
        <is>
          <t>GST</t>
        </is>
      </c>
      <c r="E81" t="inlineStr">
        <is>
          <t>489</t>
        </is>
      </c>
      <c r="F81" t="str">
        <f>INDEX('Xero Chart'!$B$5:$B$79,MATCH(E81,'Xero Chart'!$A$5:$A$79,0))</f>
        <v>Telephone and internet</v>
      </c>
      <c r="G81" t="str">
        <f>INDEX('Xero Chart'!$C$5:$C$79,MATCH(E81,'Xero Chart'!$A$5:$A$79,0))</f>
        <v>EXPENSE</v>
      </c>
      <c r="H81" t="str">
        <f>INDEX('Xero Chart'!$D$5:$D$79,MATCH(E81,'Xero Chart'!$A$5:$A$79,0))</f>
        <v>GST on Expenses</v>
      </c>
      <c r="I81" t="inlineStr">
        <is>
          <t>No</t>
        </is>
      </c>
      <c r="J81" t="n">
        <v>1</v>
      </c>
      <c r="K81" s="9">
        <f>INDEX('TB Roll-forward'!$E$5:$E$90,MATCH(A81,'TB Roll-forward'!$A$5:$A$90,0))</f>
        <v>6354.19</v>
      </c>
      <c r="L81" t="inlineStr">
        <is>
          <t>Merged with other QBO accounts</t>
        </is>
      </c>
    </row>
    <row r="82">
      <c r="A82" t="inlineStr">
        <is>
          <t>Travel</t>
        </is>
      </c>
      <c r="B82" t="inlineStr">
        <is>
          <t>Expenses</t>
        </is>
      </c>
      <c r="C82" t="inlineStr">
        <is>
          <t>Yes</t>
        </is>
      </c>
      <c r="D82" t="inlineStr">
        <is>
          <t>GST</t>
        </is>
      </c>
      <c r="E82" t="inlineStr">
        <is>
          <t>493</t>
        </is>
      </c>
      <c r="F82" t="str">
        <f>INDEX('Xero Chart'!$B$5:$B$79,MATCH(E82,'Xero Chart'!$A$5:$A$79,0))</f>
        <v>Travel - national</v>
      </c>
      <c r="G82" t="str">
        <f>INDEX('Xero Chart'!$C$5:$C$79,MATCH(E82,'Xero Chart'!$A$5:$A$79,0))</f>
        <v>EXPENSE</v>
      </c>
      <c r="H82" t="str">
        <f>INDEX('Xero Chart'!$D$5:$D$79,MATCH(E82,'Xero Chart'!$A$5:$A$79,0))</f>
        <v>GST on Expenses</v>
      </c>
      <c r="I82" t="inlineStr">
        <is>
          <t>No</t>
        </is>
      </c>
      <c r="J82" t="n">
        <v>1</v>
      </c>
      <c r="K82" s="9">
        <f>INDEX('TB Roll-forward'!$E$5:$E$90,MATCH(A82,'TB Roll-forward'!$A$5:$A$90,0))</f>
        <v>10261.02</v>
      </c>
      <c r="L82" t="inlineStr"/>
    </row>
    <row r="83">
      <c r="A83" t="inlineStr">
        <is>
          <t>Waste removal</t>
        </is>
      </c>
      <c r="B83" t="inlineStr">
        <is>
          <t>Expenses</t>
        </is>
      </c>
      <c r="C83" t="inlineStr">
        <is>
          <t>Yes</t>
        </is>
      </c>
      <c r="D83" t="inlineStr">
        <is>
          <t>GST</t>
        </is>
      </c>
      <c r="E83" t="inlineStr">
        <is>
          <t>494</t>
        </is>
      </c>
      <c r="F83" t="str">
        <f>INDEX('Xero Chart'!$B$5:$B$79,MATCH(E83,'Xero Chart'!$A$5:$A$79,0))</f>
        <v>Waste removal</v>
      </c>
      <c r="G83" t="str">
        <f>INDEX('Xero Chart'!$C$5:$C$79,MATCH(E83,'Xero Chart'!$A$5:$A$79,0))</f>
        <v>EXPENSE</v>
      </c>
      <c r="H83" t="str">
        <f>INDEX('Xero Chart'!$D$5:$D$79,MATCH(E83,'Xero Chart'!$A$5:$A$79,0))</f>
        <v>GST on Expenses</v>
      </c>
      <c r="I83" t="inlineStr">
        <is>
          <t>No</t>
        </is>
      </c>
      <c r="J83" t="n">
        <v>1</v>
      </c>
      <c r="K83" s="9">
        <f>INDEX('TB Roll-forward'!$E$5:$E$90,MATCH(A83,'TB Roll-forward'!$A$5:$A$90,0))</f>
        <v>1796.53</v>
      </c>
      <c r="L83" t="inlineStr"/>
    </row>
    <row r="84">
      <c r="A84" t="inlineStr">
        <is>
          <t>Licences &amp; permits</t>
        </is>
      </c>
      <c r="B84" t="inlineStr">
        <is>
          <t>Expenses</t>
        </is>
      </c>
      <c r="C84" t="inlineStr">
        <is>
          <t>Yes</t>
        </is>
      </c>
      <c r="D84" t="inlineStr">
        <is>
          <t>GST</t>
        </is>
      </c>
      <c r="E84" t="inlineStr">
        <is>
          <t>495</t>
        </is>
      </c>
      <c r="F84" t="str">
        <f>INDEX('Xero Chart'!$B$5:$B$79,MATCH(E84,'Xero Chart'!$A$5:$A$79,0))</f>
        <v>Licences and permits</v>
      </c>
      <c r="G84" t="str">
        <f>INDEX('Xero Chart'!$C$5:$C$79,MATCH(E84,'Xero Chart'!$A$5:$A$79,0))</f>
        <v>EXPENSE</v>
      </c>
      <c r="H84" t="str">
        <f>INDEX('Xero Chart'!$D$5:$D$79,MATCH(E84,'Xero Chart'!$A$5:$A$79,0))</f>
        <v>GST Free Expenses</v>
      </c>
      <c r="I84" t="inlineStr">
        <is>
          <t>Yes</t>
        </is>
      </c>
      <c r="J84" t="n">
        <v>1</v>
      </c>
      <c r="K84" s="9">
        <f>INDEX('TB Roll-forward'!$E$5:$E$90,MATCH(A84,'TB Roll-forward'!$A$5:$A$90,0))</f>
        <v>2438.85</v>
      </c>
      <c r="L84" t="inlineStr"/>
    </row>
    <row r="85">
      <c r="A85" t="inlineStr">
        <is>
          <t>Donations</t>
        </is>
      </c>
      <c r="B85" t="inlineStr">
        <is>
          <t>Expenses</t>
        </is>
      </c>
      <c r="C85" t="inlineStr">
        <is>
          <t>Yes</t>
        </is>
      </c>
      <c r="D85" t="inlineStr">
        <is>
          <t>GST</t>
        </is>
      </c>
      <c r="E85" t="inlineStr">
        <is>
          <t>496</t>
        </is>
      </c>
      <c r="F85" t="str">
        <f>INDEX('Xero Chart'!$B$5:$B$79,MATCH(E85,'Xero Chart'!$A$5:$A$79,0))</f>
        <v>Donations</v>
      </c>
      <c r="G85" t="str">
        <f>INDEX('Xero Chart'!$C$5:$C$79,MATCH(E85,'Xero Chart'!$A$5:$A$79,0))</f>
        <v>EXPENSE</v>
      </c>
      <c r="H85" t="str">
        <f>INDEX('Xero Chart'!$D$5:$D$79,MATCH(E85,'Xero Chart'!$A$5:$A$79,0))</f>
        <v>GST Free Expenses</v>
      </c>
      <c r="I85" t="inlineStr">
        <is>
          <t>Yes</t>
        </is>
      </c>
      <c r="J85" t="n">
        <v>1</v>
      </c>
      <c r="K85" s="9">
        <f>INDEX('TB Roll-forward'!$E$5:$E$90,MATCH(A85,'TB Roll-forward'!$A$5:$A$90,0))</f>
        <v>0</v>
      </c>
      <c r="L85" t="inlineStr"/>
    </row>
    <row r="86">
      <c r="A86" t="inlineStr">
        <is>
          <t>Fines &amp; penalties</t>
        </is>
      </c>
      <c r="B86" t="inlineStr">
        <is>
          <t>Expenses</t>
        </is>
      </c>
      <c r="C86" t="inlineStr">
        <is>
          <t>Yes</t>
        </is>
      </c>
      <c r="D86" t="inlineStr">
        <is>
          <t>GST</t>
        </is>
      </c>
      <c r="E86" t="inlineStr">
        <is>
          <t>497</t>
        </is>
      </c>
      <c r="F86" t="str">
        <f>INDEX('Xero Chart'!$B$5:$B$79,MATCH(E86,'Xero Chart'!$A$5:$A$79,0))</f>
        <v>Fines and penalties</v>
      </c>
      <c r="G86" t="str">
        <f>INDEX('Xero Chart'!$C$5:$C$79,MATCH(E86,'Xero Chart'!$A$5:$A$79,0))</f>
        <v>EXPENSE</v>
      </c>
      <c r="H86" t="str">
        <f>INDEX('Xero Chart'!$D$5:$D$79,MATCH(E86,'Xero Chart'!$A$5:$A$79,0))</f>
        <v>BAS Excluded</v>
      </c>
      <c r="I86" t="inlineStr">
        <is>
          <t>Yes</t>
        </is>
      </c>
      <c r="J86" t="n">
        <v>1</v>
      </c>
      <c r="K86" s="9">
        <f>INDEX('TB Roll-forward'!$E$5:$E$90,MATCH(A86,'TB Roll-forward'!$A$5:$A$90,0))</f>
        <v>0</v>
      </c>
      <c r="L86" t="inlineStr"/>
    </row>
    <row r="87">
      <c r="A87" t="inlineStr">
        <is>
          <t>Rounding</t>
        </is>
      </c>
      <c r="B87" t="inlineStr">
        <is>
          <t>Expenses</t>
        </is>
      </c>
      <c r="C87" t="inlineStr">
        <is>
          <t>Yes</t>
        </is>
      </c>
      <c r="D87" t="inlineStr">
        <is>
          <t>(none)</t>
        </is>
      </c>
      <c r="E87" t="inlineStr">
        <is>
          <t>860</t>
        </is>
      </c>
      <c r="F87" t="str">
        <f>INDEX('Xero Chart'!$B$5:$B$79,MATCH(E87,'Xero Chart'!$A$5:$A$79,0))</f>
        <v>Rounding</v>
      </c>
      <c r="G87" t="str">
        <f>INDEX('Xero Chart'!$C$5:$C$79,MATCH(E87,'Xero Chart'!$A$5:$A$79,0))</f>
        <v>CURRLIAB</v>
      </c>
      <c r="H87" t="str">
        <f>INDEX('Xero Chart'!$D$5:$D$79,MATCH(E87,'Xero Chart'!$A$5:$A$79,0))</f>
        <v>BAS Excluded</v>
      </c>
      <c r="I87" t="inlineStr">
        <is>
          <t>No</t>
        </is>
      </c>
      <c r="J87" t="n">
        <v>1</v>
      </c>
      <c r="K87" s="9">
        <f>INDEX('TB Roll-forward'!$E$5:$E$90,MATCH(A87,'TB Roll-forward'!$A$5:$A$90,0))</f>
        <v>0</v>
      </c>
      <c r="L87" t="inlineStr"/>
    </row>
    <row r="88">
      <c r="A88" t="inlineStr">
        <is>
          <t>Uncategorised Expense</t>
        </is>
      </c>
      <c r="B88" t="inlineStr">
        <is>
          <t>Expenses</t>
        </is>
      </c>
      <c r="C88" t="inlineStr">
        <is>
          <t>Yes</t>
        </is>
      </c>
      <c r="D88" t="inlineStr">
        <is>
          <t>GST</t>
        </is>
      </c>
      <c r="E88" t="inlineStr">
        <is>
          <t>850</t>
        </is>
      </c>
      <c r="F88" t="str">
        <f>INDEX('Xero Chart'!$B$5:$B$79,MATCH(E88,'Xero Chart'!$A$5:$A$79,0))</f>
        <v>Suspense</v>
      </c>
      <c r="G88" t="str">
        <f>INDEX('Xero Chart'!$C$5:$C$79,MATCH(E88,'Xero Chart'!$A$5:$A$79,0))</f>
        <v>CURRLIAB</v>
      </c>
      <c r="H88" t="str">
        <f>INDEX('Xero Chart'!$D$5:$D$79,MATCH(E88,'Xero Chart'!$A$5:$A$79,0))</f>
        <v>BAS Excluded</v>
      </c>
      <c r="I88" t="inlineStr">
        <is>
          <t>No</t>
        </is>
      </c>
      <c r="J88" t="n">
        <v>1</v>
      </c>
      <c r="K88" s="9">
        <f>INDEX('TB Roll-forward'!$E$5:$E$90,MATCH(A88,'TB Roll-forward'!$A$5:$A$90,0))</f>
        <v>5310.06</v>
      </c>
      <c r="L88" t="inlineStr">
        <is>
          <t>Merged with other QBO accounts; Holding account: must be empty at cutover</t>
        </is>
      </c>
    </row>
    <row r="89">
      <c r="A89" t="inlineStr">
        <is>
          <t>Uncategorised Income</t>
        </is>
      </c>
      <c r="B89" t="inlineStr">
        <is>
          <t>Income</t>
        </is>
      </c>
      <c r="C89" t="inlineStr">
        <is>
          <t>Yes</t>
        </is>
      </c>
      <c r="D89" t="inlineStr">
        <is>
          <t>GST</t>
        </is>
      </c>
      <c r="E89" t="inlineStr">
        <is>
          <t>850</t>
        </is>
      </c>
      <c r="F89" t="str">
        <f>INDEX('Xero Chart'!$B$5:$B$79,MATCH(E89,'Xero Chart'!$A$5:$A$79,0))</f>
        <v>Suspense</v>
      </c>
      <c r="G89" t="str">
        <f>INDEX('Xero Chart'!$C$5:$C$79,MATCH(E89,'Xero Chart'!$A$5:$A$79,0))</f>
        <v>CURRLIAB</v>
      </c>
      <c r="H89" t="str">
        <f>INDEX('Xero Chart'!$D$5:$D$79,MATCH(E89,'Xero Chart'!$A$5:$A$79,0))</f>
        <v>BAS Excluded</v>
      </c>
      <c r="I89" t="inlineStr">
        <is>
          <t>No</t>
        </is>
      </c>
      <c r="J89" t="n">
        <v>1</v>
      </c>
      <c r="K89" s="9">
        <f>INDEX('TB Roll-forward'!$E$5:$E$90,MATCH(A89,'TB Roll-forward'!$A$5:$A$90,0))</f>
        <v>0</v>
      </c>
      <c r="L89" t="inlineStr">
        <is>
          <t>Merged with other QBO accounts; Holding account: must be empty at cutover</t>
        </is>
      </c>
    </row>
    <row r="90">
      <c r="A90" t="inlineStr">
        <is>
          <t>Ask My Accountant</t>
        </is>
      </c>
      <c r="B90" t="inlineStr">
        <is>
          <t>Expenses</t>
        </is>
      </c>
      <c r="C90" t="inlineStr">
        <is>
          <t>No</t>
        </is>
      </c>
      <c r="D90" t="inlineStr">
        <is>
          <t>(none)</t>
        </is>
      </c>
      <c r="E90" t="inlineStr">
        <is>
          <t>850</t>
        </is>
      </c>
      <c r="F90" t="str">
        <f>INDEX('Xero Chart'!$B$5:$B$79,MATCH(E90,'Xero Chart'!$A$5:$A$79,0))</f>
        <v>Suspense</v>
      </c>
      <c r="G90" t="str">
        <f>INDEX('Xero Chart'!$C$5:$C$79,MATCH(E90,'Xero Chart'!$A$5:$A$79,0))</f>
        <v>CURRLIAB</v>
      </c>
      <c r="H90" t="str">
        <f>INDEX('Xero Chart'!$D$5:$D$79,MATCH(E90,'Xero Chart'!$A$5:$A$79,0))</f>
        <v>BAS Excluded</v>
      </c>
      <c r="I90" t="inlineStr">
        <is>
          <t>No</t>
        </is>
      </c>
      <c r="J90" t="n">
        <v>1</v>
      </c>
      <c r="K90" s="9">
        <f>INDEX('TB Roll-forward'!$E$5:$E$90,MATCH(A90,'TB Roll-forward'!$A$5:$A$90,0))</f>
        <v>0</v>
      </c>
      <c r="L90" t="inlineStr">
        <is>
          <t>Merged with other QBO accounts; Holding account: must be empty at cutover</t>
        </is>
      </c>
    </row>
  </sheetData>
  <autoFilter ref="A4:L90"/>
  <conditionalFormatting sqref="C5:C90">
    <cfRule type="expression" priority="1" dxfId="0">
      <formula>AND(C5="No",K5&lt;&gt;0)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394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18" customWidth="1" min="3" max="3"/>
    <col width="14" customWidth="1" min="4" max="4"/>
    <col width="30" customWidth="1" min="5" max="5"/>
    <col width="34" customWidth="1" min="6" max="6"/>
    <col width="12" customWidth="1" min="7" max="7"/>
    <col width="7" customWidth="1" min="8" max="8"/>
    <col width="40" customWidth="1" min="9" max="9"/>
    <col width="7" customWidth="1" min="10" max="10"/>
    <col width="7" customWidth="1" min="11" max="11"/>
  </cols>
  <sheetData>
    <row r="1">
      <c r="A1" s="6" t="inlineStr">
        <is>
          <t>QBO general ledger (balances at 30 Jun 2026 and every Jul-Sep 2026 line)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Txn</t>
        </is>
      </c>
      <c r="B4" s="7" t="inlineStr">
        <is>
          <t>Date</t>
        </is>
      </c>
      <c r="C4" s="7" t="inlineStr">
        <is>
          <t>Type</t>
        </is>
      </c>
      <c r="D4" s="7" t="inlineStr">
        <is>
          <t>Num</t>
        </is>
      </c>
      <c r="E4" s="7" t="inlineStr">
        <is>
          <t>Name</t>
        </is>
      </c>
      <c r="F4" s="7" t="inlineStr">
        <is>
          <t>Account</t>
        </is>
      </c>
      <c r="G4" s="7" t="inlineStr">
        <is>
          <t>Amount</t>
        </is>
      </c>
      <c r="H4" s="7" t="inlineStr">
        <is>
          <t>Tax code</t>
        </is>
      </c>
      <c r="I4" s="7" t="inlineStr">
        <is>
          <t>Memo</t>
        </is>
      </c>
      <c r="J4" s="7" t="inlineStr">
        <is>
          <t>Cleared</t>
        </is>
      </c>
      <c r="K4" s="7" t="inlineStr">
        <is>
          <t>Xero code</t>
        </is>
      </c>
    </row>
    <row r="5">
      <c r="A5" t="n">
        <v>1</v>
      </c>
      <c r="B5" s="10" t="n">
        <v>46203</v>
      </c>
      <c r="C5" t="inlineStr">
        <is>
          <t>Journal Entry</t>
        </is>
      </c>
      <c r="D5" t="inlineStr">
        <is>
          <t>OB-FY26</t>
        </is>
      </c>
      <c r="E5" t="inlineStr"/>
      <c r="F5" t="inlineStr">
        <is>
          <t>ANZ Business Cheque</t>
        </is>
      </c>
      <c r="G5" s="9" t="n">
        <v>84215.37</v>
      </c>
      <c r="H5" t="inlineStr"/>
      <c r="I5" t="inlineStr">
        <is>
          <t>Balances at 30 Jun 2026 (FY26 close)</t>
        </is>
      </c>
      <c r="J5" t="inlineStr">
        <is>
          <t>R</t>
        </is>
      </c>
      <c r="K5" t="str">
        <f>INDEX('Account Map'!$E$5:$E$90,MATCH(F5,'Account Map'!$A$5:$A$90,0))</f>
        <v>090</v>
      </c>
    </row>
    <row r="6">
      <c r="A6" t="n">
        <v>1</v>
      </c>
      <c r="B6" s="10" t="n">
        <v>46203</v>
      </c>
      <c r="C6" t="inlineStr">
        <is>
          <t>Journal Entry</t>
        </is>
      </c>
      <c r="D6" t="inlineStr">
        <is>
          <t>OB-FY26</t>
        </is>
      </c>
      <c r="E6" t="inlineStr"/>
      <c r="F6" t="inlineStr">
        <is>
          <t>ANZ Online Saver</t>
        </is>
      </c>
      <c r="G6" s="9" t="n">
        <v>120000</v>
      </c>
      <c r="H6" t="inlineStr"/>
      <c r="I6" t="inlineStr">
        <is>
          <t>Balances at 30 Jun 2026 (FY26 close)</t>
        </is>
      </c>
      <c r="J6" t="inlineStr">
        <is>
          <t>R</t>
        </is>
      </c>
      <c r="K6" t="str">
        <f>INDEX('Account Map'!$E$5:$E$90,MATCH(F6,'Account Map'!$A$5:$A$90,0))</f>
        <v>091</v>
      </c>
    </row>
    <row r="7">
      <c r="A7" t="n">
        <v>1</v>
      </c>
      <c r="B7" s="10" t="n">
        <v>46203</v>
      </c>
      <c r="C7" t="inlineStr">
        <is>
          <t>Journal Entry</t>
        </is>
      </c>
      <c r="D7" t="inlineStr">
        <is>
          <t>OB-FY26</t>
        </is>
      </c>
      <c r="E7" t="inlineStr"/>
      <c r="F7" t="inlineStr">
        <is>
          <t>Accounts Receivable (A/R)</t>
        </is>
      </c>
      <c r="G7" s="9" t="n">
        <v>604313.88</v>
      </c>
      <c r="H7" t="inlineStr"/>
      <c r="I7" t="inlineStr">
        <is>
          <t>Balances at 30 Jun 2026 (FY26 close)</t>
        </is>
      </c>
      <c r="J7" t="inlineStr"/>
      <c r="K7" t="str">
        <f>INDEX('Account Map'!$E$5:$E$90,MATCH(F7,'Account Map'!$A$5:$A$90,0))</f>
        <v>610</v>
      </c>
    </row>
    <row r="8">
      <c r="A8" t="n">
        <v>1</v>
      </c>
      <c r="B8" s="10" t="n">
        <v>46203</v>
      </c>
      <c r="C8" t="inlineStr">
        <is>
          <t>Journal Entry</t>
        </is>
      </c>
      <c r="D8" t="inlineStr">
        <is>
          <t>OB-FY26</t>
        </is>
      </c>
      <c r="E8" t="inlineStr"/>
      <c r="F8" t="inlineStr">
        <is>
          <t>Prepayments</t>
        </is>
      </c>
      <c r="G8" s="9" t="n">
        <v>6840</v>
      </c>
      <c r="H8" t="inlineStr"/>
      <c r="I8" t="inlineStr">
        <is>
          <t>Balances at 30 Jun 2026 (FY26 close)</t>
        </is>
      </c>
      <c r="J8" t="inlineStr"/>
      <c r="K8" t="str">
        <f>INDEX('Account Map'!$E$5:$E$90,MATCH(F8,'Account Map'!$A$5:$A$90,0))</f>
        <v>620</v>
      </c>
    </row>
    <row r="9">
      <c r="A9" t="n">
        <v>1</v>
      </c>
      <c r="B9" s="10" t="n">
        <v>46203</v>
      </c>
      <c r="C9" t="inlineStr">
        <is>
          <t>Journal Entry</t>
        </is>
      </c>
      <c r="D9" t="inlineStr">
        <is>
          <t>OB-FY26</t>
        </is>
      </c>
      <c r="E9" t="inlineStr"/>
      <c r="F9" t="inlineStr">
        <is>
          <t>Prepaid insurance (old)</t>
        </is>
      </c>
      <c r="G9" s="9" t="n">
        <v>1850</v>
      </c>
      <c r="H9" t="inlineStr"/>
      <c r="I9" t="inlineStr">
        <is>
          <t>Balances at 30 Jun 2026 (FY26 close)</t>
        </is>
      </c>
      <c r="J9" t="inlineStr"/>
      <c r="K9" t="str">
        <f>INDEX('Account Map'!$E$5:$E$90,MATCH(F9,'Account Map'!$A$5:$A$90,0))</f>
        <v>620</v>
      </c>
    </row>
    <row r="10">
      <c r="A10" t="n">
        <v>1</v>
      </c>
      <c r="B10" s="10" t="n">
        <v>46203</v>
      </c>
      <c r="C10" t="inlineStr">
        <is>
          <t>Journal Entry</t>
        </is>
      </c>
      <c r="D10" t="inlineStr">
        <is>
          <t>OB-FY26</t>
        </is>
      </c>
      <c r="E10" t="inlineStr"/>
      <c r="F10" t="inlineStr">
        <is>
          <t>Stock on hand</t>
        </is>
      </c>
      <c r="G10" s="9" t="n">
        <v>38420.55</v>
      </c>
      <c r="H10" t="inlineStr"/>
      <c r="I10" t="inlineStr">
        <is>
          <t>Balances at 30 Jun 2026 (FY26 close)</t>
        </is>
      </c>
      <c r="J10" t="inlineStr"/>
      <c r="K10" t="str">
        <f>INDEX('Account Map'!$E$5:$E$90,MATCH(F10,'Account Map'!$A$5:$A$90,0))</f>
        <v>630</v>
      </c>
    </row>
    <row r="11">
      <c r="A11" t="n">
        <v>1</v>
      </c>
      <c r="B11" s="10" t="n">
        <v>46203</v>
      </c>
      <c r="C11" t="inlineStr">
        <is>
          <t>Journal Entry</t>
        </is>
      </c>
      <c r="D11" t="inlineStr">
        <is>
          <t>OB-FY26</t>
        </is>
      </c>
      <c r="E11" t="inlineStr"/>
      <c r="F11" t="inlineStr">
        <is>
          <t>Work in progress</t>
        </is>
      </c>
      <c r="G11" s="9" t="n">
        <v>22150</v>
      </c>
      <c r="H11" t="inlineStr"/>
      <c r="I11" t="inlineStr">
        <is>
          <t>Balances at 30 Jun 2026 (FY26 close)</t>
        </is>
      </c>
      <c r="J11" t="inlineStr"/>
      <c r="K11" t="str">
        <f>INDEX('Account Map'!$E$5:$E$90,MATCH(F11,'Account Map'!$A$5:$A$90,0))</f>
        <v>631</v>
      </c>
    </row>
    <row r="12">
      <c r="A12" t="n">
        <v>1</v>
      </c>
      <c r="B12" s="10" t="n">
        <v>46203</v>
      </c>
      <c r="C12" t="inlineStr">
        <is>
          <t>Journal Entry</t>
        </is>
      </c>
      <c r="D12" t="inlineStr">
        <is>
          <t>OB-FY26</t>
        </is>
      </c>
      <c r="E12" t="inlineStr"/>
      <c r="F12" t="inlineStr">
        <is>
          <t>Rental bond</t>
        </is>
      </c>
      <c r="G12" s="9" t="n">
        <v>18000</v>
      </c>
      <c r="H12" t="inlineStr"/>
      <c r="I12" t="inlineStr">
        <is>
          <t>Balances at 30 Jun 2026 (FY26 close)</t>
        </is>
      </c>
      <c r="J12" t="inlineStr"/>
      <c r="K12" t="str">
        <f>INDEX('Account Map'!$E$5:$E$90,MATCH(F12,'Account Map'!$A$5:$A$90,0))</f>
        <v>632</v>
      </c>
    </row>
    <row r="13">
      <c r="A13" t="n">
        <v>1</v>
      </c>
      <c r="B13" s="10" t="n">
        <v>46203</v>
      </c>
      <c r="C13" t="inlineStr">
        <is>
          <t>Journal Entry</t>
        </is>
      </c>
      <c r="D13" t="inlineStr">
        <is>
          <t>OB-FY26</t>
        </is>
      </c>
      <c r="E13" t="inlineStr"/>
      <c r="F13" t="inlineStr">
        <is>
          <t>Plant &amp; equipment</t>
        </is>
      </c>
      <c r="G13" s="9" t="n">
        <v>286400</v>
      </c>
      <c r="H13" t="inlineStr"/>
      <c r="I13" t="inlineStr">
        <is>
          <t>Balances at 30 Jun 2026 (FY26 close)</t>
        </is>
      </c>
      <c r="J13" t="inlineStr"/>
      <c r="K13" t="str">
        <f>INDEX('Account Map'!$E$5:$E$90,MATCH(F13,'Account Map'!$A$5:$A$90,0))</f>
        <v>710</v>
      </c>
    </row>
    <row r="14">
      <c r="A14" t="n">
        <v>1</v>
      </c>
      <c r="B14" s="10" t="n">
        <v>46203</v>
      </c>
      <c r="C14" t="inlineStr">
        <is>
          <t>Journal Entry</t>
        </is>
      </c>
      <c r="D14" t="inlineStr">
        <is>
          <t>OB-FY26</t>
        </is>
      </c>
      <c r="E14" t="inlineStr"/>
      <c r="F14" t="inlineStr">
        <is>
          <t>Plant &amp; equipment:Accumulated depreciation</t>
        </is>
      </c>
      <c r="G14" s="9" t="n">
        <v>-118230</v>
      </c>
      <c r="H14" t="inlineStr"/>
      <c r="I14" t="inlineStr">
        <is>
          <t>Balances at 30 Jun 2026 (FY26 close)</t>
        </is>
      </c>
      <c r="J14" t="inlineStr"/>
      <c r="K14" t="str">
        <f>INDEX('Account Map'!$E$5:$E$90,MATCH(F14,'Account Map'!$A$5:$A$90,0))</f>
        <v>711</v>
      </c>
    </row>
    <row r="15">
      <c r="A15" t="n">
        <v>1</v>
      </c>
      <c r="B15" s="10" t="n">
        <v>46203</v>
      </c>
      <c r="C15" t="inlineStr">
        <is>
          <t>Journal Entry</t>
        </is>
      </c>
      <c r="D15" t="inlineStr">
        <is>
          <t>OB-FY26</t>
        </is>
      </c>
      <c r="E15" t="inlineStr"/>
      <c r="F15" t="inlineStr">
        <is>
          <t>Motor vehicles</t>
        </is>
      </c>
      <c r="G15" s="9" t="n">
        <v>142500</v>
      </c>
      <c r="H15" t="inlineStr"/>
      <c r="I15" t="inlineStr">
        <is>
          <t>Balances at 30 Jun 2026 (FY26 close)</t>
        </is>
      </c>
      <c r="J15" t="inlineStr"/>
      <c r="K15" t="str">
        <f>INDEX('Account Map'!$E$5:$E$90,MATCH(F15,'Account Map'!$A$5:$A$90,0))</f>
        <v>720</v>
      </c>
    </row>
    <row r="16">
      <c r="A16" t="n">
        <v>1</v>
      </c>
      <c r="B16" s="10" t="n">
        <v>46203</v>
      </c>
      <c r="C16" t="inlineStr">
        <is>
          <t>Journal Entry</t>
        </is>
      </c>
      <c r="D16" t="inlineStr">
        <is>
          <t>OB-FY26</t>
        </is>
      </c>
      <c r="E16" t="inlineStr"/>
      <c r="F16" t="inlineStr">
        <is>
          <t>Motor vehicles:Accumulated depreciation</t>
        </is>
      </c>
      <c r="G16" s="9" t="n">
        <v>-61375</v>
      </c>
      <c r="H16" t="inlineStr"/>
      <c r="I16" t="inlineStr">
        <is>
          <t>Balances at 30 Jun 2026 (FY26 close)</t>
        </is>
      </c>
      <c r="J16" t="inlineStr"/>
      <c r="K16" t="str">
        <f>INDEX('Account Map'!$E$5:$E$90,MATCH(F16,'Account Map'!$A$5:$A$90,0))</f>
        <v>721</v>
      </c>
    </row>
    <row r="17">
      <c r="A17" t="n">
        <v>1</v>
      </c>
      <c r="B17" s="10" t="n">
        <v>46203</v>
      </c>
      <c r="C17" t="inlineStr">
        <is>
          <t>Journal Entry</t>
        </is>
      </c>
      <c r="D17" t="inlineStr">
        <is>
          <t>OB-FY26</t>
        </is>
      </c>
      <c r="E17" t="inlineStr"/>
      <c r="F17" t="inlineStr">
        <is>
          <t>Computer equipment</t>
        </is>
      </c>
      <c r="G17" s="9" t="n">
        <v>18640</v>
      </c>
      <c r="H17" t="inlineStr"/>
      <c r="I17" t="inlineStr">
        <is>
          <t>Balances at 30 Jun 2026 (FY26 close)</t>
        </is>
      </c>
      <c r="J17" t="inlineStr"/>
      <c r="K17" t="str">
        <f>INDEX('Account Map'!$E$5:$E$90,MATCH(F17,'Account Map'!$A$5:$A$90,0))</f>
        <v>730</v>
      </c>
    </row>
    <row r="18">
      <c r="A18" t="n">
        <v>1</v>
      </c>
      <c r="B18" s="10" t="n">
        <v>46203</v>
      </c>
      <c r="C18" t="inlineStr">
        <is>
          <t>Journal Entry</t>
        </is>
      </c>
      <c r="D18" t="inlineStr">
        <is>
          <t>OB-FY26</t>
        </is>
      </c>
      <c r="E18" t="inlineStr"/>
      <c r="F18" t="inlineStr">
        <is>
          <t>Accum. depn - computers</t>
        </is>
      </c>
      <c r="G18" s="9" t="n">
        <v>-11204</v>
      </c>
      <c r="H18" t="inlineStr"/>
      <c r="I18" t="inlineStr">
        <is>
          <t>Balances at 30 Jun 2026 (FY26 close)</t>
        </is>
      </c>
      <c r="J18" t="inlineStr"/>
      <c r="K18" t="str">
        <f>INDEX('Account Map'!$E$5:$E$90,MATCH(F18,'Account Map'!$A$5:$A$90,0))</f>
        <v>731</v>
      </c>
    </row>
    <row r="19">
      <c r="A19" t="n">
        <v>1</v>
      </c>
      <c r="B19" s="10" t="n">
        <v>46203</v>
      </c>
      <c r="C19" t="inlineStr">
        <is>
          <t>Journal Entry</t>
        </is>
      </c>
      <c r="D19" t="inlineStr">
        <is>
          <t>OB-FY26</t>
        </is>
      </c>
      <c r="E19" t="inlineStr"/>
      <c r="F19" t="inlineStr">
        <is>
          <t>Accounts Payable (A/P)</t>
        </is>
      </c>
      <c r="G19" s="9" t="n">
        <v>-223596.2</v>
      </c>
      <c r="H19" t="inlineStr"/>
      <c r="I19" t="inlineStr">
        <is>
          <t>Balances at 30 Jun 2026 (FY26 close)</t>
        </is>
      </c>
      <c r="J19" t="inlineStr"/>
      <c r="K19" t="str">
        <f>INDEX('Account Map'!$E$5:$E$90,MATCH(F19,'Account Map'!$A$5:$A$90,0))</f>
        <v>800</v>
      </c>
    </row>
    <row r="20">
      <c r="A20" t="n">
        <v>1</v>
      </c>
      <c r="B20" s="10" t="n">
        <v>46203</v>
      </c>
      <c r="C20" t="inlineStr">
        <is>
          <t>Journal Entry</t>
        </is>
      </c>
      <c r="D20" t="inlineStr">
        <is>
          <t>OB-FY26</t>
        </is>
      </c>
      <c r="E20" t="inlineStr"/>
      <c r="F20" t="inlineStr">
        <is>
          <t>ANZ Business Visa</t>
        </is>
      </c>
      <c r="G20" s="9" t="n">
        <v>-6412.83</v>
      </c>
      <c r="H20" t="inlineStr"/>
      <c r="I20" t="inlineStr">
        <is>
          <t>Balances at 30 Jun 2026 (FY26 close)</t>
        </is>
      </c>
      <c r="J20" t="inlineStr">
        <is>
          <t>R</t>
        </is>
      </c>
      <c r="K20" t="str">
        <f>INDEX('Account Map'!$E$5:$E$90,MATCH(F20,'Account Map'!$A$5:$A$90,0))</f>
        <v>092</v>
      </c>
    </row>
    <row r="21">
      <c r="A21" t="n">
        <v>1</v>
      </c>
      <c r="B21" s="10" t="n">
        <v>46203</v>
      </c>
      <c r="C21" t="inlineStr">
        <is>
          <t>Journal Entry</t>
        </is>
      </c>
      <c r="D21" t="inlineStr">
        <is>
          <t>OB-FY26</t>
        </is>
      </c>
      <c r="E21" t="inlineStr"/>
      <c r="F21" t="inlineStr">
        <is>
          <t>GST Payable</t>
        </is>
      </c>
      <c r="G21" s="9" t="n">
        <v>-31284.18</v>
      </c>
      <c r="H21" t="inlineStr"/>
      <c r="I21" t="inlineStr">
        <is>
          <t>Balances at 30 Jun 2026 (FY26 close)</t>
        </is>
      </c>
      <c r="J21" t="inlineStr"/>
      <c r="K21" t="str">
        <f>INDEX('Account Map'!$E$5:$E$90,MATCH(F21,'Account Map'!$A$5:$A$90,0))</f>
        <v>820</v>
      </c>
    </row>
    <row r="22">
      <c r="A22" t="n">
        <v>1</v>
      </c>
      <c r="B22" s="10" t="n">
        <v>46203</v>
      </c>
      <c r="C22" t="inlineStr">
        <is>
          <t>Journal Entry</t>
        </is>
      </c>
      <c r="D22" t="inlineStr">
        <is>
          <t>OB-FY26</t>
        </is>
      </c>
      <c r="E22" t="inlineStr"/>
      <c r="F22" t="inlineStr">
        <is>
          <t>PAYG Withholdings Payable</t>
        </is>
      </c>
      <c r="G22" s="9" t="n">
        <v>-18660</v>
      </c>
      <c r="H22" t="inlineStr"/>
      <c r="I22" t="inlineStr">
        <is>
          <t>Balances at 30 Jun 2026 (FY26 close)</t>
        </is>
      </c>
      <c r="J22" t="inlineStr"/>
      <c r="K22" t="str">
        <f>INDEX('Account Map'!$E$5:$E$90,MATCH(F22,'Account Map'!$A$5:$A$90,0))</f>
        <v>825</v>
      </c>
    </row>
    <row r="23">
      <c r="A23" t="n">
        <v>1</v>
      </c>
      <c r="B23" s="10" t="n">
        <v>46203</v>
      </c>
      <c r="C23" t="inlineStr">
        <is>
          <t>Journal Entry</t>
        </is>
      </c>
      <c r="D23" t="inlineStr">
        <is>
          <t>OB-FY26</t>
        </is>
      </c>
      <c r="E23" t="inlineStr"/>
      <c r="F23" t="inlineStr">
        <is>
          <t>Superannuation Payable</t>
        </is>
      </c>
      <c r="G23" s="9" t="n">
        <v>-21894.6</v>
      </c>
      <c r="H23" t="inlineStr"/>
      <c r="I23" t="inlineStr">
        <is>
          <t>Balances at 30 Jun 2026 (FY26 close)</t>
        </is>
      </c>
      <c r="J23" t="inlineStr"/>
      <c r="K23" t="str">
        <f>INDEX('Account Map'!$E$5:$E$90,MATCH(F23,'Account Map'!$A$5:$A$90,0))</f>
        <v>826</v>
      </c>
    </row>
    <row r="24">
      <c r="A24" t="n">
        <v>1</v>
      </c>
      <c r="B24" s="10" t="n">
        <v>46203</v>
      </c>
      <c r="C24" t="inlineStr">
        <is>
          <t>Journal Entry</t>
        </is>
      </c>
      <c r="D24" t="inlineStr">
        <is>
          <t>OB-FY26</t>
        </is>
      </c>
      <c r="E24" t="inlineStr"/>
      <c r="F24" t="inlineStr">
        <is>
          <t>Accrued expenses</t>
        </is>
      </c>
      <c r="G24" s="9" t="n">
        <v>-4200</v>
      </c>
      <c r="H24" t="inlineStr"/>
      <c r="I24" t="inlineStr">
        <is>
          <t>Balances at 30 Jun 2026 (FY26 close)</t>
        </is>
      </c>
      <c r="J24" t="inlineStr"/>
      <c r="K24" t="str">
        <f>INDEX('Account Map'!$E$5:$E$90,MATCH(F24,'Account Map'!$A$5:$A$90,0))</f>
        <v>827</v>
      </c>
    </row>
    <row r="25">
      <c r="A25" t="n">
        <v>1</v>
      </c>
      <c r="B25" s="10" t="n">
        <v>46203</v>
      </c>
      <c r="C25" t="inlineStr">
        <is>
          <t>Journal Entry</t>
        </is>
      </c>
      <c r="D25" t="inlineStr">
        <is>
          <t>OB-FY26</t>
        </is>
      </c>
      <c r="E25" t="inlineStr"/>
      <c r="F25" t="inlineStr">
        <is>
          <t>Customer deposits</t>
        </is>
      </c>
      <c r="G25" s="9" t="n">
        <v>-36500</v>
      </c>
      <c r="H25" t="inlineStr"/>
      <c r="I25" t="inlineStr">
        <is>
          <t>Balances at 30 Jun 2026 (FY26 close)</t>
        </is>
      </c>
      <c r="J25" t="inlineStr"/>
      <c r="K25" t="str">
        <f>INDEX('Account Map'!$E$5:$E$90,MATCH(F25,'Account Map'!$A$5:$A$90,0))</f>
        <v>835</v>
      </c>
    </row>
    <row r="26">
      <c r="A26" t="n">
        <v>1</v>
      </c>
      <c r="B26" s="10" t="n">
        <v>46203</v>
      </c>
      <c r="C26" t="inlineStr">
        <is>
          <t>Journal Entry</t>
        </is>
      </c>
      <c r="D26" t="inlineStr">
        <is>
          <t>OB-FY26</t>
        </is>
      </c>
      <c r="E26" t="inlineStr"/>
      <c r="F26" t="inlineStr">
        <is>
          <t>Equipment loan - Westpac</t>
        </is>
      </c>
      <c r="G26" s="9" t="n">
        <v>-96400</v>
      </c>
      <c r="H26" t="inlineStr"/>
      <c r="I26" t="inlineStr">
        <is>
          <t>Balances at 30 Jun 2026 (FY26 close)</t>
        </is>
      </c>
      <c r="J26" t="inlineStr"/>
      <c r="K26" t="str">
        <f>INDEX('Account Map'!$E$5:$E$90,MATCH(F26,'Account Map'!$A$5:$A$90,0))</f>
        <v>900</v>
      </c>
    </row>
    <row r="27">
      <c r="A27" t="n">
        <v>1</v>
      </c>
      <c r="B27" s="10" t="n">
        <v>46203</v>
      </c>
      <c r="C27" t="inlineStr">
        <is>
          <t>Journal Entry</t>
        </is>
      </c>
      <c r="D27" t="inlineStr">
        <is>
          <t>OB-FY26</t>
        </is>
      </c>
      <c r="E27" t="inlineStr"/>
      <c r="F27" t="inlineStr">
        <is>
          <t>Vehicle finance</t>
        </is>
      </c>
      <c r="G27" s="9" t="n">
        <v>-58210</v>
      </c>
      <c r="H27" t="inlineStr"/>
      <c r="I27" t="inlineStr">
        <is>
          <t>Balances at 30 Jun 2026 (FY26 close)</t>
        </is>
      </c>
      <c r="J27" t="inlineStr"/>
      <c r="K27" t="str">
        <f>INDEX('Account Map'!$E$5:$E$90,MATCH(F27,'Account Map'!$A$5:$A$90,0))</f>
        <v>901</v>
      </c>
    </row>
    <row r="28">
      <c r="A28" t="n">
        <v>1</v>
      </c>
      <c r="B28" s="10" t="n">
        <v>46203</v>
      </c>
      <c r="C28" t="inlineStr">
        <is>
          <t>Journal Entry</t>
        </is>
      </c>
      <c r="D28" t="inlineStr">
        <is>
          <t>OB-FY26</t>
        </is>
      </c>
      <c r="E28" t="inlineStr"/>
      <c r="F28" t="inlineStr">
        <is>
          <t>Opening Balance Equity</t>
        </is>
      </c>
      <c r="G28" s="9" t="n">
        <v>-3412.5</v>
      </c>
      <c r="H28" t="inlineStr"/>
      <c r="I28" t="inlineStr">
        <is>
          <t>Balances at 30 Jun 2026 (FY26 close)</t>
        </is>
      </c>
      <c r="J28" t="inlineStr"/>
      <c r="K28" t="str">
        <f>INDEX('Account Map'!$E$5:$E$90,MATCH(F28,'Account Map'!$A$5:$A$90,0))</f>
        <v>960</v>
      </c>
    </row>
    <row r="29">
      <c r="A29" t="n">
        <v>1</v>
      </c>
      <c r="B29" s="10" t="n">
        <v>46203</v>
      </c>
      <c r="C29" t="inlineStr">
        <is>
          <t>Journal Entry</t>
        </is>
      </c>
      <c r="D29" t="inlineStr">
        <is>
          <t>OB-FY26</t>
        </is>
      </c>
      <c r="E29" t="inlineStr"/>
      <c r="F29" t="inlineStr">
        <is>
          <t>Share capital</t>
        </is>
      </c>
      <c r="G29" s="9" t="n">
        <v>-100</v>
      </c>
      <c r="H29" t="inlineStr"/>
      <c r="I29" t="inlineStr">
        <is>
          <t>Balances at 30 Jun 2026 (FY26 close)</t>
        </is>
      </c>
      <c r="J29" t="inlineStr"/>
      <c r="K29" t="str">
        <f>INDEX('Account Map'!$E$5:$E$90,MATCH(F29,'Account Map'!$A$5:$A$90,0))</f>
        <v>970</v>
      </c>
    </row>
    <row r="30">
      <c r="A30" t="n">
        <v>1</v>
      </c>
      <c r="B30" s="10" t="n">
        <v>46203</v>
      </c>
      <c r="C30" t="inlineStr">
        <is>
          <t>Journal Entry</t>
        </is>
      </c>
      <c r="D30" t="inlineStr">
        <is>
          <t>OB-FY26</t>
        </is>
      </c>
      <c r="E30" t="inlineStr"/>
      <c r="F30" t="inlineStr">
        <is>
          <t>Retained Earnings</t>
        </is>
      </c>
      <c r="G30" s="9" t="n">
        <v>-651850.49</v>
      </c>
      <c r="H30" t="inlineStr"/>
      <c r="I30" t="inlineStr">
        <is>
          <t>Balances at 30 Jun 2026 (FY26 close)</t>
        </is>
      </c>
      <c r="J30" t="inlineStr"/>
      <c r="K30" t="str">
        <f>INDEX('Account Map'!$E$5:$E$90,MATCH(F30,'Account Map'!$A$5:$A$90,0))</f>
        <v>960</v>
      </c>
    </row>
    <row r="31">
      <c r="A31" t="n">
        <v>2</v>
      </c>
      <c r="B31" s="10" t="n">
        <v>46204</v>
      </c>
      <c r="C31" t="inlineStr">
        <is>
          <t>Payment</t>
        </is>
      </c>
      <c r="D31" t="inlineStr"/>
      <c r="E31" t="inlineStr">
        <is>
          <t>Laneway Property Group Pty Ltd</t>
        </is>
      </c>
      <c r="F31" t="inlineStr">
        <is>
          <t>ANZ Business Cheque</t>
        </is>
      </c>
      <c r="G31" s="9" t="n">
        <v>3958.91</v>
      </c>
      <c r="H31" t="inlineStr"/>
      <c r="I31" t="inlineStr">
        <is>
          <t>Payment INV-4101</t>
        </is>
      </c>
      <c r="J31" t="inlineStr">
        <is>
          <t>R</t>
        </is>
      </c>
      <c r="K31" t="str">
        <f>INDEX('Account Map'!$E$5:$E$90,MATCH(F31,'Account Map'!$A$5:$A$90,0))</f>
        <v>090</v>
      </c>
    </row>
    <row r="32">
      <c r="A32" t="n">
        <v>2</v>
      </c>
      <c r="B32" s="10" t="n">
        <v>46204</v>
      </c>
      <c r="C32" t="inlineStr">
        <is>
          <t>Payment</t>
        </is>
      </c>
      <c r="D32" t="inlineStr"/>
      <c r="E32" t="inlineStr">
        <is>
          <t>Laneway Property Group Pty Ltd</t>
        </is>
      </c>
      <c r="F32" t="inlineStr">
        <is>
          <t>Accounts Receivable (A/R)</t>
        </is>
      </c>
      <c r="G32" s="9" t="n">
        <v>-3958.91</v>
      </c>
      <c r="H32" t="inlineStr"/>
      <c r="I32" t="inlineStr">
        <is>
          <t>Payment INV-4101</t>
        </is>
      </c>
      <c r="J32" t="inlineStr"/>
      <c r="K32" t="str">
        <f>INDEX('Account Map'!$E$5:$E$90,MATCH(F32,'Account Map'!$A$5:$A$90,0))</f>
        <v>610</v>
      </c>
    </row>
    <row r="33">
      <c r="A33" t="n">
        <v>3</v>
      </c>
      <c r="B33" s="10" t="n">
        <v>46227</v>
      </c>
      <c r="C33" t="inlineStr">
        <is>
          <t>Payment</t>
        </is>
      </c>
      <c r="D33" t="inlineStr"/>
      <c r="E33" t="inlineStr">
        <is>
          <t>Collins Bookshop Pty Ltd</t>
        </is>
      </c>
      <c r="F33" t="inlineStr">
        <is>
          <t>Undeposited Funds</t>
        </is>
      </c>
      <c r="G33" s="9" t="n">
        <v>9012.610000000001</v>
      </c>
      <c r="H33" t="inlineStr"/>
      <c r="I33" t="inlineStr">
        <is>
          <t>Payment INV-4103</t>
        </is>
      </c>
      <c r="J33" t="inlineStr"/>
      <c r="K33" t="str">
        <f>INDEX('Account Map'!$E$5:$E$90,MATCH(F33,'Account Map'!$A$5:$A$90,0))</f>
        <v>615</v>
      </c>
    </row>
    <row r="34">
      <c r="A34" t="n">
        <v>3</v>
      </c>
      <c r="B34" s="10" t="n">
        <v>46227</v>
      </c>
      <c r="C34" t="inlineStr">
        <is>
          <t>Payment</t>
        </is>
      </c>
      <c r="D34" t="inlineStr"/>
      <c r="E34" t="inlineStr">
        <is>
          <t>Collins Bookshop Pty Ltd</t>
        </is>
      </c>
      <c r="F34" t="inlineStr">
        <is>
          <t>Accounts Receivable (A/R)</t>
        </is>
      </c>
      <c r="G34" s="9" t="n">
        <v>-9012.610000000001</v>
      </c>
      <c r="H34" t="inlineStr"/>
      <c r="I34" t="inlineStr">
        <is>
          <t>Payment INV-4103</t>
        </is>
      </c>
      <c r="J34" t="inlineStr"/>
      <c r="K34" t="str">
        <f>INDEX('Account Map'!$E$5:$E$90,MATCH(F34,'Account Map'!$A$5:$A$90,0))</f>
        <v>610</v>
      </c>
    </row>
    <row r="35">
      <c r="A35" t="n">
        <v>4</v>
      </c>
      <c r="B35" s="10" t="n">
        <v>46215</v>
      </c>
      <c r="C35" t="inlineStr">
        <is>
          <t>Payment</t>
        </is>
      </c>
      <c r="D35" t="inlineStr"/>
      <c r="E35" t="inlineStr">
        <is>
          <t>Wattle Builders Pty Ltd</t>
        </is>
      </c>
      <c r="F35" t="inlineStr">
        <is>
          <t>ANZ Business Cheque</t>
        </is>
      </c>
      <c r="G35" s="9" t="n">
        <v>4133.82</v>
      </c>
      <c r="H35" t="inlineStr"/>
      <c r="I35" t="inlineStr">
        <is>
          <t>Payment INV-4104</t>
        </is>
      </c>
      <c r="J35" t="inlineStr">
        <is>
          <t>R</t>
        </is>
      </c>
      <c r="K35" t="str">
        <f>INDEX('Account Map'!$E$5:$E$90,MATCH(F35,'Account Map'!$A$5:$A$90,0))</f>
        <v>090</v>
      </c>
    </row>
    <row r="36">
      <c r="A36" t="n">
        <v>4</v>
      </c>
      <c r="B36" s="10" t="n">
        <v>46215</v>
      </c>
      <c r="C36" t="inlineStr">
        <is>
          <t>Payment</t>
        </is>
      </c>
      <c r="D36" t="inlineStr"/>
      <c r="E36" t="inlineStr">
        <is>
          <t>Wattle Builders Pty Ltd</t>
        </is>
      </c>
      <c r="F36" t="inlineStr">
        <is>
          <t>Accounts Receivable (A/R)</t>
        </is>
      </c>
      <c r="G36" s="9" t="n">
        <v>-4133.82</v>
      </c>
      <c r="H36" t="inlineStr"/>
      <c r="I36" t="inlineStr">
        <is>
          <t>Payment INV-4104</t>
        </is>
      </c>
      <c r="J36" t="inlineStr"/>
      <c r="K36" t="str">
        <f>INDEX('Account Map'!$E$5:$E$90,MATCH(F36,'Account Map'!$A$5:$A$90,0))</f>
        <v>610</v>
      </c>
    </row>
    <row r="37">
      <c r="A37" t="n">
        <v>5</v>
      </c>
      <c r="B37" s="10" t="n">
        <v>46205</v>
      </c>
      <c r="C37" t="inlineStr">
        <is>
          <t>Payment</t>
        </is>
      </c>
      <c r="D37" t="inlineStr"/>
      <c r="E37" t="inlineStr">
        <is>
          <t>Smith St Dental</t>
        </is>
      </c>
      <c r="F37" t="inlineStr">
        <is>
          <t>Undeposited Funds</t>
        </is>
      </c>
      <c r="G37" s="9" t="n">
        <v>7631.39</v>
      </c>
      <c r="H37" t="inlineStr"/>
      <c r="I37" t="inlineStr">
        <is>
          <t>Payment INV-4105</t>
        </is>
      </c>
      <c r="J37" t="inlineStr"/>
      <c r="K37" t="str">
        <f>INDEX('Account Map'!$E$5:$E$90,MATCH(F37,'Account Map'!$A$5:$A$90,0))</f>
        <v>615</v>
      </c>
    </row>
    <row r="38">
      <c r="A38" t="n">
        <v>5</v>
      </c>
      <c r="B38" s="10" t="n">
        <v>46205</v>
      </c>
      <c r="C38" t="inlineStr">
        <is>
          <t>Payment</t>
        </is>
      </c>
      <c r="D38" t="inlineStr"/>
      <c r="E38" t="inlineStr">
        <is>
          <t>Smith St Dental</t>
        </is>
      </c>
      <c r="F38" t="inlineStr">
        <is>
          <t>Accounts Receivable (A/R)</t>
        </is>
      </c>
      <c r="G38" s="9" t="n">
        <v>-7631.39</v>
      </c>
      <c r="H38" t="inlineStr"/>
      <c r="I38" t="inlineStr">
        <is>
          <t>Payment INV-4105</t>
        </is>
      </c>
      <c r="J38" t="inlineStr"/>
      <c r="K38" t="str">
        <f>INDEX('Account Map'!$E$5:$E$90,MATCH(F38,'Account Map'!$A$5:$A$90,0))</f>
        <v>610</v>
      </c>
    </row>
    <row r="39">
      <c r="A39" t="n">
        <v>6</v>
      </c>
      <c r="B39" s="10" t="n">
        <v>46222</v>
      </c>
      <c r="C39" t="inlineStr">
        <is>
          <t>Payment</t>
        </is>
      </c>
      <c r="D39" t="inlineStr"/>
      <c r="E39" t="inlineStr">
        <is>
          <t>Glenferrie Bakery Pty Ltd</t>
        </is>
      </c>
      <c r="F39" t="inlineStr">
        <is>
          <t>ANZ Business Cheque</t>
        </is>
      </c>
      <c r="G39" s="9" t="n">
        <v>8306.280000000001</v>
      </c>
      <c r="H39" t="inlineStr"/>
      <c r="I39" t="inlineStr">
        <is>
          <t>Payment INV-4106</t>
        </is>
      </c>
      <c r="J39" t="inlineStr">
        <is>
          <t>R</t>
        </is>
      </c>
      <c r="K39" t="str">
        <f>INDEX('Account Map'!$E$5:$E$90,MATCH(F39,'Account Map'!$A$5:$A$90,0))</f>
        <v>090</v>
      </c>
    </row>
    <row r="40">
      <c r="A40" t="n">
        <v>6</v>
      </c>
      <c r="B40" s="10" t="n">
        <v>46222</v>
      </c>
      <c r="C40" t="inlineStr">
        <is>
          <t>Payment</t>
        </is>
      </c>
      <c r="D40" t="inlineStr"/>
      <c r="E40" t="inlineStr">
        <is>
          <t>Glenferrie Bakery Pty Ltd</t>
        </is>
      </c>
      <c r="F40" t="inlineStr">
        <is>
          <t>Accounts Receivable (A/R)</t>
        </is>
      </c>
      <c r="G40" s="9" t="n">
        <v>-8306.280000000001</v>
      </c>
      <c r="H40" t="inlineStr"/>
      <c r="I40" t="inlineStr">
        <is>
          <t>Payment INV-4106</t>
        </is>
      </c>
      <c r="J40" t="inlineStr"/>
      <c r="K40" t="str">
        <f>INDEX('Account Map'!$E$5:$E$90,MATCH(F40,'Account Map'!$A$5:$A$90,0))</f>
        <v>610</v>
      </c>
    </row>
    <row r="41">
      <c r="A41" t="n">
        <v>7</v>
      </c>
      <c r="B41" s="10" t="n">
        <v>46212</v>
      </c>
      <c r="C41" t="inlineStr">
        <is>
          <t>Payment</t>
        </is>
      </c>
      <c r="D41" t="inlineStr"/>
      <c r="E41" t="inlineStr">
        <is>
          <t>Prahran Optometrists Pty Ltd</t>
        </is>
      </c>
      <c r="F41" t="inlineStr">
        <is>
          <t>ANZ Business Cheque</t>
        </is>
      </c>
      <c r="G41" s="9" t="n">
        <v>3061.51</v>
      </c>
      <c r="H41" t="inlineStr"/>
      <c r="I41" t="inlineStr">
        <is>
          <t>Payment INV-4107</t>
        </is>
      </c>
      <c r="J41" t="inlineStr">
        <is>
          <t>R</t>
        </is>
      </c>
      <c r="K41" t="str">
        <f>INDEX('Account Map'!$E$5:$E$90,MATCH(F41,'Account Map'!$A$5:$A$90,0))</f>
        <v>090</v>
      </c>
    </row>
    <row r="42">
      <c r="A42" t="n">
        <v>7</v>
      </c>
      <c r="B42" s="10" t="n">
        <v>46212</v>
      </c>
      <c r="C42" t="inlineStr">
        <is>
          <t>Payment</t>
        </is>
      </c>
      <c r="D42" t="inlineStr"/>
      <c r="E42" t="inlineStr">
        <is>
          <t>Prahran Optometrists Pty Ltd</t>
        </is>
      </c>
      <c r="F42" t="inlineStr">
        <is>
          <t>Accounts Receivable (A/R)</t>
        </is>
      </c>
      <c r="G42" s="9" t="n">
        <v>-3061.51</v>
      </c>
      <c r="H42" t="inlineStr"/>
      <c r="I42" t="inlineStr">
        <is>
          <t>Payment INV-4107</t>
        </is>
      </c>
      <c r="J42" t="inlineStr"/>
      <c r="K42" t="str">
        <f>INDEX('Account Map'!$E$5:$E$90,MATCH(F42,'Account Map'!$A$5:$A$90,0))</f>
        <v>610</v>
      </c>
    </row>
    <row r="43">
      <c r="A43" t="n">
        <v>8</v>
      </c>
      <c r="B43" s="10" t="n">
        <v>46238</v>
      </c>
      <c r="C43" t="inlineStr">
        <is>
          <t>Payment</t>
        </is>
      </c>
      <c r="D43" t="inlineStr"/>
      <c r="E43" t="inlineStr">
        <is>
          <t>Albert Optometrists Pty Ltd</t>
        </is>
      </c>
      <c r="F43" t="inlineStr">
        <is>
          <t>ANZ Business Cheque</t>
        </is>
      </c>
      <c r="G43" s="9" t="n">
        <v>8426.690000000001</v>
      </c>
      <c r="H43" t="inlineStr"/>
      <c r="I43" t="inlineStr">
        <is>
          <t>Payment INV-4108</t>
        </is>
      </c>
      <c r="J43" t="inlineStr">
        <is>
          <t>R</t>
        </is>
      </c>
      <c r="K43" t="str">
        <f>INDEX('Account Map'!$E$5:$E$90,MATCH(F43,'Account Map'!$A$5:$A$90,0))</f>
        <v>090</v>
      </c>
    </row>
    <row r="44">
      <c r="A44" t="n">
        <v>8</v>
      </c>
      <c r="B44" s="10" t="n">
        <v>46238</v>
      </c>
      <c r="C44" t="inlineStr">
        <is>
          <t>Payment</t>
        </is>
      </c>
      <c r="D44" t="inlineStr"/>
      <c r="E44" t="inlineStr">
        <is>
          <t>Albert Optometrists Pty Ltd</t>
        </is>
      </c>
      <c r="F44" t="inlineStr">
        <is>
          <t>Accounts Receivable (A/R)</t>
        </is>
      </c>
      <c r="G44" s="9" t="n">
        <v>-8426.690000000001</v>
      </c>
      <c r="H44" t="inlineStr"/>
      <c r="I44" t="inlineStr">
        <is>
          <t>Payment INV-4108</t>
        </is>
      </c>
      <c r="J44" t="inlineStr"/>
      <c r="K44" t="str">
        <f>INDEX('Account Map'!$E$5:$E$90,MATCH(F44,'Account Map'!$A$5:$A$90,0))</f>
        <v>610</v>
      </c>
    </row>
    <row r="45">
      <c r="A45" t="n">
        <v>9</v>
      </c>
      <c r="B45" s="10" t="n">
        <v>46266</v>
      </c>
      <c r="C45" t="inlineStr">
        <is>
          <t>Payment</t>
        </is>
      </c>
      <c r="D45" t="inlineStr"/>
      <c r="E45" t="inlineStr">
        <is>
          <t>Southern Architects Pty Ltd</t>
        </is>
      </c>
      <c r="F45" t="inlineStr">
        <is>
          <t>ANZ Business Cheque</t>
        </is>
      </c>
      <c r="G45" s="9" t="n">
        <v>8268.58</v>
      </c>
      <c r="H45" t="inlineStr"/>
      <c r="I45" t="inlineStr">
        <is>
          <t>Payment INV-4109</t>
        </is>
      </c>
      <c r="J45" t="inlineStr">
        <is>
          <t>R</t>
        </is>
      </c>
      <c r="K45" t="str">
        <f>INDEX('Account Map'!$E$5:$E$90,MATCH(F45,'Account Map'!$A$5:$A$90,0))</f>
        <v>090</v>
      </c>
    </row>
    <row r="46">
      <c r="A46" t="n">
        <v>9</v>
      </c>
      <c r="B46" s="10" t="n">
        <v>46266</v>
      </c>
      <c r="C46" t="inlineStr">
        <is>
          <t>Payment</t>
        </is>
      </c>
      <c r="D46" t="inlineStr"/>
      <c r="E46" t="inlineStr">
        <is>
          <t>Southern Architects Pty Ltd</t>
        </is>
      </c>
      <c r="F46" t="inlineStr">
        <is>
          <t>Accounts Receivable (A/R)</t>
        </is>
      </c>
      <c r="G46" s="9" t="n">
        <v>-8268.58</v>
      </c>
      <c r="H46" t="inlineStr"/>
      <c r="I46" t="inlineStr">
        <is>
          <t>Payment INV-4109</t>
        </is>
      </c>
      <c r="J46" t="inlineStr"/>
      <c r="K46" t="str">
        <f>INDEX('Account Map'!$E$5:$E$90,MATCH(F46,'Account Map'!$A$5:$A$90,0))</f>
        <v>610</v>
      </c>
    </row>
    <row r="47">
      <c r="A47" t="n">
        <v>10</v>
      </c>
      <c r="B47" s="10" t="n">
        <v>46223</v>
      </c>
      <c r="C47" t="inlineStr">
        <is>
          <t>Payment</t>
        </is>
      </c>
      <c r="D47" t="inlineStr"/>
      <c r="E47" t="inlineStr">
        <is>
          <t>Clifton Physio Pty Ltd</t>
        </is>
      </c>
      <c r="F47" t="inlineStr">
        <is>
          <t>Undeposited Funds</t>
        </is>
      </c>
      <c r="G47" s="9" t="n">
        <v>5225.32</v>
      </c>
      <c r="H47" t="inlineStr"/>
      <c r="I47" t="inlineStr">
        <is>
          <t>Payment INV-4110</t>
        </is>
      </c>
      <c r="J47" t="inlineStr"/>
      <c r="K47" t="str">
        <f>INDEX('Account Map'!$E$5:$E$90,MATCH(F47,'Account Map'!$A$5:$A$90,0))</f>
        <v>615</v>
      </c>
    </row>
    <row r="48">
      <c r="A48" t="n">
        <v>10</v>
      </c>
      <c r="B48" s="10" t="n">
        <v>46223</v>
      </c>
      <c r="C48" t="inlineStr">
        <is>
          <t>Payment</t>
        </is>
      </c>
      <c r="D48" t="inlineStr"/>
      <c r="E48" t="inlineStr">
        <is>
          <t>Clifton Physio Pty Ltd</t>
        </is>
      </c>
      <c r="F48" t="inlineStr">
        <is>
          <t>Accounts Receivable (A/R)</t>
        </is>
      </c>
      <c r="G48" s="9" t="n">
        <v>-5225.32</v>
      </c>
      <c r="H48" t="inlineStr"/>
      <c r="I48" t="inlineStr">
        <is>
          <t>Payment INV-4110</t>
        </is>
      </c>
      <c r="J48" t="inlineStr"/>
      <c r="K48" t="str">
        <f>INDEX('Account Map'!$E$5:$E$90,MATCH(F48,'Account Map'!$A$5:$A$90,0))</f>
        <v>610</v>
      </c>
    </row>
    <row r="49">
      <c r="A49" t="n">
        <v>11</v>
      </c>
      <c r="B49" s="10" t="n">
        <v>46204</v>
      </c>
      <c r="C49" t="inlineStr">
        <is>
          <t>Payment</t>
        </is>
      </c>
      <c r="D49" t="inlineStr"/>
      <c r="E49" t="inlineStr">
        <is>
          <t>Malvern Real Estate Pty Ltd</t>
        </is>
      </c>
      <c r="F49" t="inlineStr">
        <is>
          <t>ANZ Business Cheque</t>
        </is>
      </c>
      <c r="G49" s="9" t="n">
        <v>2298.89</v>
      </c>
      <c r="H49" t="inlineStr"/>
      <c r="I49" t="inlineStr">
        <is>
          <t>Payment INV-4111</t>
        </is>
      </c>
      <c r="J49" t="inlineStr">
        <is>
          <t>R</t>
        </is>
      </c>
      <c r="K49" t="str">
        <f>INDEX('Account Map'!$E$5:$E$90,MATCH(F49,'Account Map'!$A$5:$A$90,0))</f>
        <v>090</v>
      </c>
    </row>
    <row r="50">
      <c r="A50" t="n">
        <v>11</v>
      </c>
      <c r="B50" s="10" t="n">
        <v>46204</v>
      </c>
      <c r="C50" t="inlineStr">
        <is>
          <t>Payment</t>
        </is>
      </c>
      <c r="D50" t="inlineStr"/>
      <c r="E50" t="inlineStr">
        <is>
          <t>Malvern Real Estate Pty Ltd</t>
        </is>
      </c>
      <c r="F50" t="inlineStr">
        <is>
          <t>Accounts Receivable (A/R)</t>
        </is>
      </c>
      <c r="G50" s="9" t="n">
        <v>-2298.89</v>
      </c>
      <c r="H50" t="inlineStr"/>
      <c r="I50" t="inlineStr">
        <is>
          <t>Payment INV-4111</t>
        </is>
      </c>
      <c r="J50" t="inlineStr"/>
      <c r="K50" t="str">
        <f>INDEX('Account Map'!$E$5:$E$90,MATCH(F50,'Account Map'!$A$5:$A$90,0))</f>
        <v>610</v>
      </c>
    </row>
    <row r="51">
      <c r="A51" t="n">
        <v>12</v>
      </c>
      <c r="B51" s="10" t="n">
        <v>46204</v>
      </c>
      <c r="C51" t="inlineStr">
        <is>
          <t>Payment</t>
        </is>
      </c>
      <c r="D51" t="inlineStr"/>
      <c r="E51" t="inlineStr">
        <is>
          <t>High St Architects Group</t>
        </is>
      </c>
      <c r="F51" t="inlineStr">
        <is>
          <t>Undeposited Funds</t>
        </is>
      </c>
      <c r="G51" s="9" t="n">
        <v>3612.61</v>
      </c>
      <c r="H51" t="inlineStr"/>
      <c r="I51" t="inlineStr">
        <is>
          <t>Payment INV-4112</t>
        </is>
      </c>
      <c r="J51" t="inlineStr"/>
      <c r="K51" t="str">
        <f>INDEX('Account Map'!$E$5:$E$90,MATCH(F51,'Account Map'!$A$5:$A$90,0))</f>
        <v>615</v>
      </c>
    </row>
    <row r="52">
      <c r="A52" t="n">
        <v>12</v>
      </c>
      <c r="B52" s="10" t="n">
        <v>46204</v>
      </c>
      <c r="C52" t="inlineStr">
        <is>
          <t>Payment</t>
        </is>
      </c>
      <c r="D52" t="inlineStr"/>
      <c r="E52" t="inlineStr">
        <is>
          <t>High St Architects Group</t>
        </is>
      </c>
      <c r="F52" t="inlineStr">
        <is>
          <t>Accounts Receivable (A/R)</t>
        </is>
      </c>
      <c r="G52" s="9" t="n">
        <v>-3612.61</v>
      </c>
      <c r="H52" t="inlineStr"/>
      <c r="I52" t="inlineStr">
        <is>
          <t>Payment INV-4112</t>
        </is>
      </c>
      <c r="J52" t="inlineStr"/>
      <c r="K52" t="str">
        <f>INDEX('Account Map'!$E$5:$E$90,MATCH(F52,'Account Map'!$A$5:$A$90,0))</f>
        <v>610</v>
      </c>
    </row>
    <row r="53">
      <c r="A53" t="n">
        <v>13</v>
      </c>
      <c r="B53" s="10" t="n">
        <v>46248</v>
      </c>
      <c r="C53" t="inlineStr">
        <is>
          <t>Payment</t>
        </is>
      </c>
      <c r="D53" t="inlineStr"/>
      <c r="E53" t="inlineStr">
        <is>
          <t>Redgum Florist Pty Ltd</t>
        </is>
      </c>
      <c r="F53" t="inlineStr">
        <is>
          <t>Undeposited Funds</t>
        </is>
      </c>
      <c r="G53" s="9" t="n">
        <v>7775.72</v>
      </c>
      <c r="H53" t="inlineStr"/>
      <c r="I53" t="inlineStr">
        <is>
          <t>Payment INV-4113</t>
        </is>
      </c>
      <c r="J53" t="inlineStr"/>
      <c r="K53" t="str">
        <f>INDEX('Account Map'!$E$5:$E$90,MATCH(F53,'Account Map'!$A$5:$A$90,0))</f>
        <v>615</v>
      </c>
    </row>
    <row r="54">
      <c r="A54" t="n">
        <v>13</v>
      </c>
      <c r="B54" s="10" t="n">
        <v>46248</v>
      </c>
      <c r="C54" t="inlineStr">
        <is>
          <t>Payment</t>
        </is>
      </c>
      <c r="D54" t="inlineStr"/>
      <c r="E54" t="inlineStr">
        <is>
          <t>Redgum Florist Pty Ltd</t>
        </is>
      </c>
      <c r="F54" t="inlineStr">
        <is>
          <t>Accounts Receivable (A/R)</t>
        </is>
      </c>
      <c r="G54" s="9" t="n">
        <v>-7775.72</v>
      </c>
      <c r="H54" t="inlineStr"/>
      <c r="I54" t="inlineStr">
        <is>
          <t>Payment INV-4113</t>
        </is>
      </c>
      <c r="J54" t="inlineStr"/>
      <c r="K54" t="str">
        <f>INDEX('Account Map'!$E$5:$E$90,MATCH(F54,'Account Map'!$A$5:$A$90,0))</f>
        <v>610</v>
      </c>
    </row>
    <row r="55">
      <c r="A55" t="n">
        <v>14</v>
      </c>
      <c r="B55" s="10" t="n">
        <v>46227</v>
      </c>
      <c r="C55" t="inlineStr">
        <is>
          <t>Payment</t>
        </is>
      </c>
      <c r="D55" t="inlineStr"/>
      <c r="E55" t="inlineStr">
        <is>
          <t>Prahran Design Studio Group</t>
        </is>
      </c>
      <c r="F55" t="inlineStr">
        <is>
          <t>ANZ Business Cheque</t>
        </is>
      </c>
      <c r="G55" s="9" t="n">
        <v>647.61</v>
      </c>
      <c r="H55" t="inlineStr"/>
      <c r="I55" t="inlineStr">
        <is>
          <t>Payment INV-4114</t>
        </is>
      </c>
      <c r="J55" t="inlineStr">
        <is>
          <t>R</t>
        </is>
      </c>
      <c r="K55" t="str">
        <f>INDEX('Account Map'!$E$5:$E$90,MATCH(F55,'Account Map'!$A$5:$A$90,0))</f>
        <v>090</v>
      </c>
    </row>
    <row r="56">
      <c r="A56" t="n">
        <v>14</v>
      </c>
      <c r="B56" s="10" t="n">
        <v>46227</v>
      </c>
      <c r="C56" t="inlineStr">
        <is>
          <t>Payment</t>
        </is>
      </c>
      <c r="D56" t="inlineStr"/>
      <c r="E56" t="inlineStr">
        <is>
          <t>Prahran Design Studio Group</t>
        </is>
      </c>
      <c r="F56" t="inlineStr">
        <is>
          <t>Accounts Receivable (A/R)</t>
        </is>
      </c>
      <c r="G56" s="9" t="n">
        <v>-647.61</v>
      </c>
      <c r="H56" t="inlineStr"/>
      <c r="I56" t="inlineStr">
        <is>
          <t>Payment INV-4114</t>
        </is>
      </c>
      <c r="J56" t="inlineStr"/>
      <c r="K56" t="str">
        <f>INDEX('Account Map'!$E$5:$E$90,MATCH(F56,'Account Map'!$A$5:$A$90,0))</f>
        <v>610</v>
      </c>
    </row>
    <row r="57">
      <c r="A57" t="n">
        <v>15</v>
      </c>
      <c r="B57" s="10" t="n">
        <v>46215</v>
      </c>
      <c r="C57" t="inlineStr">
        <is>
          <t>Payment</t>
        </is>
      </c>
      <c r="D57" t="inlineStr"/>
      <c r="E57" t="inlineStr">
        <is>
          <t>Smith St Gallery Pty Ltd</t>
        </is>
      </c>
      <c r="F57" t="inlineStr">
        <is>
          <t>Undeposited Funds</t>
        </is>
      </c>
      <c r="G57" s="9" t="n">
        <v>6007.42</v>
      </c>
      <c r="H57" t="inlineStr"/>
      <c r="I57" t="inlineStr">
        <is>
          <t>Payment INV-4115</t>
        </is>
      </c>
      <c r="J57" t="inlineStr"/>
      <c r="K57" t="str">
        <f>INDEX('Account Map'!$E$5:$E$90,MATCH(F57,'Account Map'!$A$5:$A$90,0))</f>
        <v>615</v>
      </c>
    </row>
    <row r="58">
      <c r="A58" t="n">
        <v>15</v>
      </c>
      <c r="B58" s="10" t="n">
        <v>46215</v>
      </c>
      <c r="C58" t="inlineStr">
        <is>
          <t>Payment</t>
        </is>
      </c>
      <c r="D58" t="inlineStr"/>
      <c r="E58" t="inlineStr">
        <is>
          <t>Smith St Gallery Pty Ltd</t>
        </is>
      </c>
      <c r="F58" t="inlineStr">
        <is>
          <t>Accounts Receivable (A/R)</t>
        </is>
      </c>
      <c r="G58" s="9" t="n">
        <v>-6007.42</v>
      </c>
      <c r="H58" t="inlineStr"/>
      <c r="I58" t="inlineStr">
        <is>
          <t>Payment INV-4115</t>
        </is>
      </c>
      <c r="J58" t="inlineStr"/>
      <c r="K58" t="str">
        <f>INDEX('Account Map'!$E$5:$E$90,MATCH(F58,'Account Map'!$A$5:$A$90,0))</f>
        <v>610</v>
      </c>
    </row>
    <row r="59">
      <c r="A59" t="n">
        <v>16</v>
      </c>
      <c r="B59" s="10" t="n">
        <v>46211</v>
      </c>
      <c r="C59" t="inlineStr">
        <is>
          <t>Payment</t>
        </is>
      </c>
      <c r="D59" t="inlineStr"/>
      <c r="E59" t="inlineStr">
        <is>
          <t>Bridge Rd Optometrists Group</t>
        </is>
      </c>
      <c r="F59" t="inlineStr">
        <is>
          <t>ANZ Business Cheque</t>
        </is>
      </c>
      <c r="G59" s="9" t="n">
        <v>4784.45</v>
      </c>
      <c r="H59" t="inlineStr"/>
      <c r="I59" t="inlineStr">
        <is>
          <t>Payment INV-4116</t>
        </is>
      </c>
      <c r="J59" t="inlineStr">
        <is>
          <t>R</t>
        </is>
      </c>
      <c r="K59" t="str">
        <f>INDEX('Account Map'!$E$5:$E$90,MATCH(F59,'Account Map'!$A$5:$A$90,0))</f>
        <v>090</v>
      </c>
    </row>
    <row r="60">
      <c r="A60" t="n">
        <v>16</v>
      </c>
      <c r="B60" s="10" t="n">
        <v>46211</v>
      </c>
      <c r="C60" t="inlineStr">
        <is>
          <t>Payment</t>
        </is>
      </c>
      <c r="D60" t="inlineStr"/>
      <c r="E60" t="inlineStr">
        <is>
          <t>Bridge Rd Optometrists Group</t>
        </is>
      </c>
      <c r="F60" t="inlineStr">
        <is>
          <t>Accounts Receivable (A/R)</t>
        </is>
      </c>
      <c r="G60" s="9" t="n">
        <v>-4784.45</v>
      </c>
      <c r="H60" t="inlineStr"/>
      <c r="I60" t="inlineStr">
        <is>
          <t>Payment INV-4116</t>
        </is>
      </c>
      <c r="J60" t="inlineStr"/>
      <c r="K60" t="str">
        <f>INDEX('Account Map'!$E$5:$E$90,MATCH(F60,'Account Map'!$A$5:$A$90,0))</f>
        <v>610</v>
      </c>
    </row>
    <row r="61">
      <c r="A61" t="n">
        <v>17</v>
      </c>
      <c r="B61" s="10" t="n">
        <v>46204</v>
      </c>
      <c r="C61" t="inlineStr">
        <is>
          <t>Payment</t>
        </is>
      </c>
      <c r="D61" t="inlineStr"/>
      <c r="E61" t="inlineStr">
        <is>
          <t>Brunswick Bookshop Pty Ltd</t>
        </is>
      </c>
      <c r="F61" t="inlineStr">
        <is>
          <t>ANZ Business Cheque</t>
        </is>
      </c>
      <c r="G61" s="9" t="n">
        <v>1685.86</v>
      </c>
      <c r="H61" t="inlineStr"/>
      <c r="I61" t="inlineStr">
        <is>
          <t>Payment INV-4118</t>
        </is>
      </c>
      <c r="J61" t="inlineStr">
        <is>
          <t>R</t>
        </is>
      </c>
      <c r="K61" t="str">
        <f>INDEX('Account Map'!$E$5:$E$90,MATCH(F61,'Account Map'!$A$5:$A$90,0))</f>
        <v>090</v>
      </c>
    </row>
    <row r="62">
      <c r="A62" t="n">
        <v>17</v>
      </c>
      <c r="B62" s="10" t="n">
        <v>46204</v>
      </c>
      <c r="C62" t="inlineStr">
        <is>
          <t>Payment</t>
        </is>
      </c>
      <c r="D62" t="inlineStr"/>
      <c r="E62" t="inlineStr">
        <is>
          <t>Brunswick Bookshop Pty Ltd</t>
        </is>
      </c>
      <c r="F62" t="inlineStr">
        <is>
          <t>Accounts Receivable (A/R)</t>
        </is>
      </c>
      <c r="G62" s="9" t="n">
        <v>-1685.86</v>
      </c>
      <c r="H62" t="inlineStr"/>
      <c r="I62" t="inlineStr">
        <is>
          <t>Payment INV-4118</t>
        </is>
      </c>
      <c r="J62" t="inlineStr"/>
      <c r="K62" t="str">
        <f>INDEX('Account Map'!$E$5:$E$90,MATCH(F62,'Account Map'!$A$5:$A$90,0))</f>
        <v>610</v>
      </c>
    </row>
    <row r="63">
      <c r="A63" t="n">
        <v>18</v>
      </c>
      <c r="B63" s="10" t="n">
        <v>46226</v>
      </c>
      <c r="C63" t="inlineStr">
        <is>
          <t>Payment</t>
        </is>
      </c>
      <c r="D63" t="inlineStr"/>
      <c r="E63" t="inlineStr">
        <is>
          <t>Elm Developments Pty Ltd</t>
        </is>
      </c>
      <c r="F63" t="inlineStr">
        <is>
          <t>Undeposited Funds</t>
        </is>
      </c>
      <c r="G63" s="9" t="n">
        <v>4621.64</v>
      </c>
      <c r="H63" t="inlineStr"/>
      <c r="I63" t="inlineStr">
        <is>
          <t>Payment INV-4119</t>
        </is>
      </c>
      <c r="J63" t="inlineStr"/>
      <c r="K63" t="str">
        <f>INDEX('Account Map'!$E$5:$E$90,MATCH(F63,'Account Map'!$A$5:$A$90,0))</f>
        <v>615</v>
      </c>
    </row>
    <row r="64">
      <c r="A64" t="n">
        <v>18</v>
      </c>
      <c r="B64" s="10" t="n">
        <v>46226</v>
      </c>
      <c r="C64" t="inlineStr">
        <is>
          <t>Payment</t>
        </is>
      </c>
      <c r="D64" t="inlineStr"/>
      <c r="E64" t="inlineStr">
        <is>
          <t>Elm Developments Pty Ltd</t>
        </is>
      </c>
      <c r="F64" t="inlineStr">
        <is>
          <t>Accounts Receivable (A/R)</t>
        </is>
      </c>
      <c r="G64" s="9" t="n">
        <v>-4621.64</v>
      </c>
      <c r="H64" t="inlineStr"/>
      <c r="I64" t="inlineStr">
        <is>
          <t>Payment INV-4119</t>
        </is>
      </c>
      <c r="J64" t="inlineStr"/>
      <c r="K64" t="str">
        <f>INDEX('Account Map'!$E$5:$E$90,MATCH(F64,'Account Map'!$A$5:$A$90,0))</f>
        <v>610</v>
      </c>
    </row>
    <row r="65">
      <c r="A65" t="n">
        <v>19</v>
      </c>
      <c r="B65" s="10" t="n">
        <v>46207</v>
      </c>
      <c r="C65" t="inlineStr">
        <is>
          <t>Payment</t>
        </is>
      </c>
      <c r="D65" t="inlineStr"/>
      <c r="E65" t="inlineStr">
        <is>
          <t>Fitzroy Builders Pty Ltd</t>
        </is>
      </c>
      <c r="F65" t="inlineStr">
        <is>
          <t>Undeposited Funds</t>
        </is>
      </c>
      <c r="G65" s="9" t="n">
        <v>7171.89</v>
      </c>
      <c r="H65" t="inlineStr"/>
      <c r="I65" t="inlineStr">
        <is>
          <t>Payment INV-4120</t>
        </is>
      </c>
      <c r="J65" t="inlineStr"/>
      <c r="K65" t="str">
        <f>INDEX('Account Map'!$E$5:$E$90,MATCH(F65,'Account Map'!$A$5:$A$90,0))</f>
        <v>615</v>
      </c>
    </row>
    <row r="66">
      <c r="A66" t="n">
        <v>19</v>
      </c>
      <c r="B66" s="10" t="n">
        <v>46207</v>
      </c>
      <c r="C66" t="inlineStr">
        <is>
          <t>Payment</t>
        </is>
      </c>
      <c r="D66" t="inlineStr"/>
      <c r="E66" t="inlineStr">
        <is>
          <t>Fitzroy Builders Pty Ltd</t>
        </is>
      </c>
      <c r="F66" t="inlineStr">
        <is>
          <t>Accounts Receivable (A/R)</t>
        </is>
      </c>
      <c r="G66" s="9" t="n">
        <v>-7171.89</v>
      </c>
      <c r="H66" t="inlineStr"/>
      <c r="I66" t="inlineStr">
        <is>
          <t>Payment INV-4120</t>
        </is>
      </c>
      <c r="J66" t="inlineStr"/>
      <c r="K66" t="str">
        <f>INDEX('Account Map'!$E$5:$E$90,MATCH(F66,'Account Map'!$A$5:$A$90,0))</f>
        <v>610</v>
      </c>
    </row>
    <row r="67">
      <c r="A67" t="n">
        <v>20</v>
      </c>
      <c r="B67" s="10" t="n">
        <v>46204</v>
      </c>
      <c r="C67" t="inlineStr">
        <is>
          <t>Payment</t>
        </is>
      </c>
      <c r="D67" t="inlineStr"/>
      <c r="E67" t="inlineStr">
        <is>
          <t>Clifton Physio Pty Ltd</t>
        </is>
      </c>
      <c r="F67" t="inlineStr">
        <is>
          <t>ANZ Business Cheque</t>
        </is>
      </c>
      <c r="G67" s="9" t="n">
        <v>2137.84</v>
      </c>
      <c r="H67" t="inlineStr"/>
      <c r="I67" t="inlineStr">
        <is>
          <t>Payment INV-4121</t>
        </is>
      </c>
      <c r="J67" t="inlineStr">
        <is>
          <t>R</t>
        </is>
      </c>
      <c r="K67" t="str">
        <f>INDEX('Account Map'!$E$5:$E$90,MATCH(F67,'Account Map'!$A$5:$A$90,0))</f>
        <v>090</v>
      </c>
    </row>
    <row r="68">
      <c r="A68" t="n">
        <v>20</v>
      </c>
      <c r="B68" s="10" t="n">
        <v>46204</v>
      </c>
      <c r="C68" t="inlineStr">
        <is>
          <t>Payment</t>
        </is>
      </c>
      <c r="D68" t="inlineStr"/>
      <c r="E68" t="inlineStr">
        <is>
          <t>Clifton Physio Pty Ltd</t>
        </is>
      </c>
      <c r="F68" t="inlineStr">
        <is>
          <t>Accounts Receivable (A/R)</t>
        </is>
      </c>
      <c r="G68" s="9" t="n">
        <v>-2137.84</v>
      </c>
      <c r="H68" t="inlineStr"/>
      <c r="I68" t="inlineStr">
        <is>
          <t>Payment INV-4121</t>
        </is>
      </c>
      <c r="J68" t="inlineStr"/>
      <c r="K68" t="str">
        <f>INDEX('Account Map'!$E$5:$E$90,MATCH(F68,'Account Map'!$A$5:$A$90,0))</f>
        <v>610</v>
      </c>
    </row>
    <row r="69">
      <c r="A69" t="n">
        <v>21</v>
      </c>
      <c r="B69" s="10" t="n">
        <v>46204</v>
      </c>
      <c r="C69" t="inlineStr">
        <is>
          <t>Payment</t>
        </is>
      </c>
      <c r="D69" t="inlineStr"/>
      <c r="E69" t="inlineStr">
        <is>
          <t>Ironbark Physio Pty Ltd</t>
        </is>
      </c>
      <c r="F69" t="inlineStr">
        <is>
          <t>Undeposited Funds</t>
        </is>
      </c>
      <c r="G69" s="9" t="n">
        <v>3682.61</v>
      </c>
      <c r="H69" t="inlineStr"/>
      <c r="I69" t="inlineStr">
        <is>
          <t>Payment INV-4123</t>
        </is>
      </c>
      <c r="J69" t="inlineStr"/>
      <c r="K69" t="str">
        <f>INDEX('Account Map'!$E$5:$E$90,MATCH(F69,'Account Map'!$A$5:$A$90,0))</f>
        <v>615</v>
      </c>
    </row>
    <row r="70">
      <c r="A70" t="n">
        <v>21</v>
      </c>
      <c r="B70" s="10" t="n">
        <v>46204</v>
      </c>
      <c r="C70" t="inlineStr">
        <is>
          <t>Payment</t>
        </is>
      </c>
      <c r="D70" t="inlineStr"/>
      <c r="E70" t="inlineStr">
        <is>
          <t>Ironbark Physio Pty Ltd</t>
        </is>
      </c>
      <c r="F70" t="inlineStr">
        <is>
          <t>Accounts Receivable (A/R)</t>
        </is>
      </c>
      <c r="G70" s="9" t="n">
        <v>-3682.61</v>
      </c>
      <c r="H70" t="inlineStr"/>
      <c r="I70" t="inlineStr">
        <is>
          <t>Payment INV-4123</t>
        </is>
      </c>
      <c r="J70" t="inlineStr"/>
      <c r="K70" t="str">
        <f>INDEX('Account Map'!$E$5:$E$90,MATCH(F70,'Account Map'!$A$5:$A$90,0))</f>
        <v>610</v>
      </c>
    </row>
    <row r="71">
      <c r="A71" t="n">
        <v>22</v>
      </c>
      <c r="B71" s="10" t="n">
        <v>46204</v>
      </c>
      <c r="C71" t="inlineStr">
        <is>
          <t>Payment</t>
        </is>
      </c>
      <c r="D71" t="inlineStr"/>
      <c r="E71" t="inlineStr">
        <is>
          <t>Lygon Constructions Pty Ltd</t>
        </is>
      </c>
      <c r="F71" t="inlineStr">
        <is>
          <t>Undeposited Funds</t>
        </is>
      </c>
      <c r="G71" s="9" t="n">
        <v>2954.8</v>
      </c>
      <c r="H71" t="inlineStr"/>
      <c r="I71" t="inlineStr">
        <is>
          <t>Payment INV-4124</t>
        </is>
      </c>
      <c r="J71" t="inlineStr"/>
      <c r="K71" t="str">
        <f>INDEX('Account Map'!$E$5:$E$90,MATCH(F71,'Account Map'!$A$5:$A$90,0))</f>
        <v>615</v>
      </c>
    </row>
    <row r="72">
      <c r="A72" t="n">
        <v>22</v>
      </c>
      <c r="B72" s="10" t="n">
        <v>46204</v>
      </c>
      <c r="C72" t="inlineStr">
        <is>
          <t>Payment</t>
        </is>
      </c>
      <c r="D72" t="inlineStr"/>
      <c r="E72" t="inlineStr">
        <is>
          <t>Lygon Constructions Pty Ltd</t>
        </is>
      </c>
      <c r="F72" t="inlineStr">
        <is>
          <t>Accounts Receivable (A/R)</t>
        </is>
      </c>
      <c r="G72" s="9" t="n">
        <v>-2954.8</v>
      </c>
      <c r="H72" t="inlineStr"/>
      <c r="I72" t="inlineStr">
        <is>
          <t>Payment INV-4124</t>
        </is>
      </c>
      <c r="J72" t="inlineStr"/>
      <c r="K72" t="str">
        <f>INDEX('Account Map'!$E$5:$E$90,MATCH(F72,'Account Map'!$A$5:$A$90,0))</f>
        <v>610</v>
      </c>
    </row>
    <row r="73">
      <c r="A73" t="n">
        <v>23</v>
      </c>
      <c r="B73" s="10" t="n">
        <v>46224</v>
      </c>
      <c r="C73" t="inlineStr">
        <is>
          <t>Payment</t>
        </is>
      </c>
      <c r="D73" t="inlineStr"/>
      <c r="E73" t="inlineStr">
        <is>
          <t>Wattle Builders Pty Ltd</t>
        </is>
      </c>
      <c r="F73" t="inlineStr">
        <is>
          <t>ANZ Business Cheque</t>
        </is>
      </c>
      <c r="G73" s="9" t="n">
        <v>3478.82</v>
      </c>
      <c r="H73" t="inlineStr"/>
      <c r="I73" t="inlineStr">
        <is>
          <t>Payment INV-4125</t>
        </is>
      </c>
      <c r="J73" t="inlineStr">
        <is>
          <t>R</t>
        </is>
      </c>
      <c r="K73" t="str">
        <f>INDEX('Account Map'!$E$5:$E$90,MATCH(F73,'Account Map'!$A$5:$A$90,0))</f>
        <v>090</v>
      </c>
    </row>
    <row r="74">
      <c r="A74" t="n">
        <v>23</v>
      </c>
      <c r="B74" s="10" t="n">
        <v>46224</v>
      </c>
      <c r="C74" t="inlineStr">
        <is>
          <t>Payment</t>
        </is>
      </c>
      <c r="D74" t="inlineStr"/>
      <c r="E74" t="inlineStr">
        <is>
          <t>Wattle Builders Pty Ltd</t>
        </is>
      </c>
      <c r="F74" t="inlineStr">
        <is>
          <t>Accounts Receivable (A/R)</t>
        </is>
      </c>
      <c r="G74" s="9" t="n">
        <v>-3478.82</v>
      </c>
      <c r="H74" t="inlineStr"/>
      <c r="I74" t="inlineStr">
        <is>
          <t>Payment INV-4125</t>
        </is>
      </c>
      <c r="J74" t="inlineStr"/>
      <c r="K74" t="str">
        <f>INDEX('Account Map'!$E$5:$E$90,MATCH(F74,'Account Map'!$A$5:$A$90,0))</f>
        <v>610</v>
      </c>
    </row>
    <row r="75">
      <c r="A75" t="n">
        <v>24</v>
      </c>
      <c r="B75" s="10" t="n">
        <v>46235</v>
      </c>
      <c r="C75" t="inlineStr">
        <is>
          <t>Payment</t>
        </is>
      </c>
      <c r="D75" t="inlineStr"/>
      <c r="E75" t="inlineStr">
        <is>
          <t>Camberwell Property Group Pty Ltd</t>
        </is>
      </c>
      <c r="F75" t="inlineStr">
        <is>
          <t>ANZ Business Cheque</t>
        </is>
      </c>
      <c r="G75" s="9" t="n">
        <v>8068.19</v>
      </c>
      <c r="H75" t="inlineStr"/>
      <c r="I75" t="inlineStr">
        <is>
          <t>Payment INV-4126</t>
        </is>
      </c>
      <c r="J75" t="inlineStr">
        <is>
          <t>R</t>
        </is>
      </c>
      <c r="K75" t="str">
        <f>INDEX('Account Map'!$E$5:$E$90,MATCH(F75,'Account Map'!$A$5:$A$90,0))</f>
        <v>090</v>
      </c>
    </row>
    <row r="76">
      <c r="A76" t="n">
        <v>24</v>
      </c>
      <c r="B76" s="10" t="n">
        <v>46235</v>
      </c>
      <c r="C76" t="inlineStr">
        <is>
          <t>Payment</t>
        </is>
      </c>
      <c r="D76" t="inlineStr"/>
      <c r="E76" t="inlineStr">
        <is>
          <t>Camberwell Property Group Pty Ltd</t>
        </is>
      </c>
      <c r="F76" t="inlineStr">
        <is>
          <t>Accounts Receivable (A/R)</t>
        </is>
      </c>
      <c r="G76" s="9" t="n">
        <v>-8068.19</v>
      </c>
      <c r="H76" t="inlineStr"/>
      <c r="I76" t="inlineStr">
        <is>
          <t>Payment INV-4126</t>
        </is>
      </c>
      <c r="J76" t="inlineStr"/>
      <c r="K76" t="str">
        <f>INDEX('Account Map'!$E$5:$E$90,MATCH(F76,'Account Map'!$A$5:$A$90,0))</f>
        <v>610</v>
      </c>
    </row>
    <row r="77">
      <c r="A77" t="n">
        <v>25</v>
      </c>
      <c r="B77" s="10" t="n">
        <v>46204</v>
      </c>
      <c r="C77" t="inlineStr">
        <is>
          <t>Payment</t>
        </is>
      </c>
      <c r="D77" t="inlineStr"/>
      <c r="E77" t="inlineStr">
        <is>
          <t>Albert Optometrists Pty Ltd</t>
        </is>
      </c>
      <c r="F77" t="inlineStr">
        <is>
          <t>Undeposited Funds</t>
        </is>
      </c>
      <c r="G77" s="9" t="n">
        <v>5150.86</v>
      </c>
      <c r="H77" t="inlineStr"/>
      <c r="I77" t="inlineStr">
        <is>
          <t>Payment INV-4127</t>
        </is>
      </c>
      <c r="J77" t="inlineStr"/>
      <c r="K77" t="str">
        <f>INDEX('Account Map'!$E$5:$E$90,MATCH(F77,'Account Map'!$A$5:$A$90,0))</f>
        <v>615</v>
      </c>
    </row>
    <row r="78">
      <c r="A78" t="n">
        <v>25</v>
      </c>
      <c r="B78" s="10" t="n">
        <v>46204</v>
      </c>
      <c r="C78" t="inlineStr">
        <is>
          <t>Payment</t>
        </is>
      </c>
      <c r="D78" t="inlineStr"/>
      <c r="E78" t="inlineStr">
        <is>
          <t>Albert Optometrists Pty Ltd</t>
        </is>
      </c>
      <c r="F78" t="inlineStr">
        <is>
          <t>Accounts Receivable (A/R)</t>
        </is>
      </c>
      <c r="G78" s="9" t="n">
        <v>-5150.86</v>
      </c>
      <c r="H78" t="inlineStr"/>
      <c r="I78" t="inlineStr">
        <is>
          <t>Payment INV-4127</t>
        </is>
      </c>
      <c r="J78" t="inlineStr"/>
      <c r="K78" t="str">
        <f>INDEX('Account Map'!$E$5:$E$90,MATCH(F78,'Account Map'!$A$5:$A$90,0))</f>
        <v>610</v>
      </c>
    </row>
    <row r="79">
      <c r="A79" t="n">
        <v>26</v>
      </c>
      <c r="B79" s="10" t="n">
        <v>46259</v>
      </c>
      <c r="C79" t="inlineStr">
        <is>
          <t>Payment</t>
        </is>
      </c>
      <c r="D79" t="inlineStr"/>
      <c r="E79" t="inlineStr">
        <is>
          <t>Southern Architects Pty Ltd</t>
        </is>
      </c>
      <c r="F79" t="inlineStr">
        <is>
          <t>ANZ Business Cheque</t>
        </is>
      </c>
      <c r="G79" s="9" t="n">
        <v>789.5</v>
      </c>
      <c r="H79" t="inlineStr"/>
      <c r="I79" t="inlineStr">
        <is>
          <t>Payment INV-4128</t>
        </is>
      </c>
      <c r="J79" t="inlineStr">
        <is>
          <t>R</t>
        </is>
      </c>
      <c r="K79" t="str">
        <f>INDEX('Account Map'!$E$5:$E$90,MATCH(F79,'Account Map'!$A$5:$A$90,0))</f>
        <v>090</v>
      </c>
    </row>
    <row r="80">
      <c r="A80" t="n">
        <v>26</v>
      </c>
      <c r="B80" s="10" t="n">
        <v>46259</v>
      </c>
      <c r="C80" t="inlineStr">
        <is>
          <t>Payment</t>
        </is>
      </c>
      <c r="D80" t="inlineStr"/>
      <c r="E80" t="inlineStr">
        <is>
          <t>Southern Architects Pty Ltd</t>
        </is>
      </c>
      <c r="F80" t="inlineStr">
        <is>
          <t>Accounts Receivable (A/R)</t>
        </is>
      </c>
      <c r="G80" s="9" t="n">
        <v>-789.5</v>
      </c>
      <c r="H80" t="inlineStr"/>
      <c r="I80" t="inlineStr">
        <is>
          <t>Payment INV-4128</t>
        </is>
      </c>
      <c r="J80" t="inlineStr"/>
      <c r="K80" t="str">
        <f>INDEX('Account Map'!$E$5:$E$90,MATCH(F80,'Account Map'!$A$5:$A$90,0))</f>
        <v>610</v>
      </c>
    </row>
    <row r="81">
      <c r="A81" t="n">
        <v>27</v>
      </c>
      <c r="B81" s="10" t="n">
        <v>46220</v>
      </c>
      <c r="C81" t="inlineStr">
        <is>
          <t>Payment</t>
        </is>
      </c>
      <c r="D81" t="inlineStr"/>
      <c r="E81" t="inlineStr">
        <is>
          <t>Ironbark Architects Pty Ltd</t>
        </is>
      </c>
      <c r="F81" t="inlineStr">
        <is>
          <t>Undeposited Funds</t>
        </is>
      </c>
      <c r="G81" s="9" t="n">
        <v>361.17</v>
      </c>
      <c r="H81" t="inlineStr"/>
      <c r="I81" t="inlineStr">
        <is>
          <t>Payment INV-4129</t>
        </is>
      </c>
      <c r="J81" t="inlineStr"/>
      <c r="K81" t="str">
        <f>INDEX('Account Map'!$E$5:$E$90,MATCH(F81,'Account Map'!$A$5:$A$90,0))</f>
        <v>615</v>
      </c>
    </row>
    <row r="82">
      <c r="A82" t="n">
        <v>27</v>
      </c>
      <c r="B82" s="10" t="n">
        <v>46220</v>
      </c>
      <c r="C82" t="inlineStr">
        <is>
          <t>Payment</t>
        </is>
      </c>
      <c r="D82" t="inlineStr"/>
      <c r="E82" t="inlineStr">
        <is>
          <t>Ironbark Architects Pty Ltd</t>
        </is>
      </c>
      <c r="F82" t="inlineStr">
        <is>
          <t>Accounts Receivable (A/R)</t>
        </is>
      </c>
      <c r="G82" s="9" t="n">
        <v>-361.17</v>
      </c>
      <c r="H82" t="inlineStr"/>
      <c r="I82" t="inlineStr">
        <is>
          <t>Payment INV-4129</t>
        </is>
      </c>
      <c r="J82" t="inlineStr"/>
      <c r="K82" t="str">
        <f>INDEX('Account Map'!$E$5:$E$90,MATCH(F82,'Account Map'!$A$5:$A$90,0))</f>
        <v>610</v>
      </c>
    </row>
    <row r="83">
      <c r="A83" t="n">
        <v>28</v>
      </c>
      <c r="B83" s="10" t="n">
        <v>46204</v>
      </c>
      <c r="C83" t="inlineStr">
        <is>
          <t>Payment</t>
        </is>
      </c>
      <c r="D83" t="inlineStr"/>
      <c r="E83" t="inlineStr">
        <is>
          <t>Laneway Florist Pty Ltd</t>
        </is>
      </c>
      <c r="F83" t="inlineStr">
        <is>
          <t>ANZ Business Cheque</t>
        </is>
      </c>
      <c r="G83" s="9" t="n">
        <v>7700.96</v>
      </c>
      <c r="H83" t="inlineStr"/>
      <c r="I83" t="inlineStr">
        <is>
          <t>Payment INV-4130</t>
        </is>
      </c>
      <c r="J83" t="inlineStr">
        <is>
          <t>R</t>
        </is>
      </c>
      <c r="K83" t="str">
        <f>INDEX('Account Map'!$E$5:$E$90,MATCH(F83,'Account Map'!$A$5:$A$90,0))</f>
        <v>090</v>
      </c>
    </row>
    <row r="84">
      <c r="A84" t="n">
        <v>28</v>
      </c>
      <c r="B84" s="10" t="n">
        <v>46204</v>
      </c>
      <c r="C84" t="inlineStr">
        <is>
          <t>Payment</t>
        </is>
      </c>
      <c r="D84" t="inlineStr"/>
      <c r="E84" t="inlineStr">
        <is>
          <t>Laneway Florist Pty Ltd</t>
        </is>
      </c>
      <c r="F84" t="inlineStr">
        <is>
          <t>Accounts Receivable (A/R)</t>
        </is>
      </c>
      <c r="G84" s="9" t="n">
        <v>-7700.96</v>
      </c>
      <c r="H84" t="inlineStr"/>
      <c r="I84" t="inlineStr">
        <is>
          <t>Payment INV-4130</t>
        </is>
      </c>
      <c r="J84" t="inlineStr"/>
      <c r="K84" t="str">
        <f>INDEX('Account Map'!$E$5:$E$90,MATCH(F84,'Account Map'!$A$5:$A$90,0))</f>
        <v>610</v>
      </c>
    </row>
    <row r="85">
      <c r="A85" t="n">
        <v>29</v>
      </c>
      <c r="B85" s="10" t="n">
        <v>46237</v>
      </c>
      <c r="C85" t="inlineStr">
        <is>
          <t>Payment</t>
        </is>
      </c>
      <c r="D85" t="inlineStr"/>
      <c r="E85" t="inlineStr">
        <is>
          <t>Fitzroy Salon Group</t>
        </is>
      </c>
      <c r="F85" t="inlineStr">
        <is>
          <t>ANZ Business Cheque</t>
        </is>
      </c>
      <c r="G85" s="9" t="n">
        <v>2508.04</v>
      </c>
      <c r="H85" t="inlineStr"/>
      <c r="I85" t="inlineStr">
        <is>
          <t>Payment INV-4131</t>
        </is>
      </c>
      <c r="J85" t="inlineStr">
        <is>
          <t>R</t>
        </is>
      </c>
      <c r="K85" t="str">
        <f>INDEX('Account Map'!$E$5:$E$90,MATCH(F85,'Account Map'!$A$5:$A$90,0))</f>
        <v>090</v>
      </c>
    </row>
    <row r="86">
      <c r="A86" t="n">
        <v>29</v>
      </c>
      <c r="B86" s="10" t="n">
        <v>46237</v>
      </c>
      <c r="C86" t="inlineStr">
        <is>
          <t>Payment</t>
        </is>
      </c>
      <c r="D86" t="inlineStr"/>
      <c r="E86" t="inlineStr">
        <is>
          <t>Fitzroy Salon Group</t>
        </is>
      </c>
      <c r="F86" t="inlineStr">
        <is>
          <t>Accounts Receivable (A/R)</t>
        </is>
      </c>
      <c r="G86" s="9" t="n">
        <v>-2508.04</v>
      </c>
      <c r="H86" t="inlineStr"/>
      <c r="I86" t="inlineStr">
        <is>
          <t>Payment INV-4131</t>
        </is>
      </c>
      <c r="J86" t="inlineStr"/>
      <c r="K86" t="str">
        <f>INDEX('Account Map'!$E$5:$E$90,MATCH(F86,'Account Map'!$A$5:$A$90,0))</f>
        <v>610</v>
      </c>
    </row>
    <row r="87">
      <c r="A87" t="n">
        <v>30</v>
      </c>
      <c r="B87" s="10" t="n">
        <v>46246</v>
      </c>
      <c r="C87" t="inlineStr">
        <is>
          <t>Payment</t>
        </is>
      </c>
      <c r="D87" t="inlineStr"/>
      <c r="E87" t="inlineStr">
        <is>
          <t>Kew Kitchen &amp; Bath Pty Ltd</t>
        </is>
      </c>
      <c r="F87" t="inlineStr">
        <is>
          <t>Undeposited Funds</t>
        </is>
      </c>
      <c r="G87" s="9" t="n">
        <v>1349.93</v>
      </c>
      <c r="H87" t="inlineStr"/>
      <c r="I87" t="inlineStr">
        <is>
          <t>Payment INV-4132</t>
        </is>
      </c>
      <c r="J87" t="inlineStr"/>
      <c r="K87" t="str">
        <f>INDEX('Account Map'!$E$5:$E$90,MATCH(F87,'Account Map'!$A$5:$A$90,0))</f>
        <v>615</v>
      </c>
    </row>
    <row r="88">
      <c r="A88" t="n">
        <v>30</v>
      </c>
      <c r="B88" s="10" t="n">
        <v>46246</v>
      </c>
      <c r="C88" t="inlineStr">
        <is>
          <t>Payment</t>
        </is>
      </c>
      <c r="D88" t="inlineStr"/>
      <c r="E88" t="inlineStr">
        <is>
          <t>Kew Kitchen &amp; Bath Pty Ltd</t>
        </is>
      </c>
      <c r="F88" t="inlineStr">
        <is>
          <t>Accounts Receivable (A/R)</t>
        </is>
      </c>
      <c r="G88" s="9" t="n">
        <v>-1349.93</v>
      </c>
      <c r="H88" t="inlineStr"/>
      <c r="I88" t="inlineStr">
        <is>
          <t>Payment INV-4132</t>
        </is>
      </c>
      <c r="J88" t="inlineStr"/>
      <c r="K88" t="str">
        <f>INDEX('Account Map'!$E$5:$E$90,MATCH(F88,'Account Map'!$A$5:$A$90,0))</f>
        <v>610</v>
      </c>
    </row>
    <row r="89">
      <c r="A89" t="n">
        <v>31</v>
      </c>
      <c r="B89" s="10" t="n">
        <v>46204</v>
      </c>
      <c r="C89" t="inlineStr">
        <is>
          <t>Payment</t>
        </is>
      </c>
      <c r="D89" t="inlineStr"/>
      <c r="E89" t="inlineStr">
        <is>
          <t>Camberwell Fashion Pty Ltd</t>
        </is>
      </c>
      <c r="F89" t="inlineStr">
        <is>
          <t>ANZ Business Cheque</t>
        </is>
      </c>
      <c r="G89" s="9" t="n">
        <v>1874.29</v>
      </c>
      <c r="H89" t="inlineStr"/>
      <c r="I89" t="inlineStr">
        <is>
          <t>Payment INV-4133</t>
        </is>
      </c>
      <c r="J89" t="inlineStr">
        <is>
          <t>R</t>
        </is>
      </c>
      <c r="K89" t="str">
        <f>INDEX('Account Map'!$E$5:$E$90,MATCH(F89,'Account Map'!$A$5:$A$90,0))</f>
        <v>090</v>
      </c>
    </row>
    <row r="90">
      <c r="A90" t="n">
        <v>31</v>
      </c>
      <c r="B90" s="10" t="n">
        <v>46204</v>
      </c>
      <c r="C90" t="inlineStr">
        <is>
          <t>Payment</t>
        </is>
      </c>
      <c r="D90" t="inlineStr"/>
      <c r="E90" t="inlineStr">
        <is>
          <t>Camberwell Fashion Pty Ltd</t>
        </is>
      </c>
      <c r="F90" t="inlineStr">
        <is>
          <t>Accounts Receivable (A/R)</t>
        </is>
      </c>
      <c r="G90" s="9" t="n">
        <v>-1874.29</v>
      </c>
      <c r="H90" t="inlineStr"/>
      <c r="I90" t="inlineStr">
        <is>
          <t>Payment INV-4133</t>
        </is>
      </c>
      <c r="J90" t="inlineStr"/>
      <c r="K90" t="str">
        <f>INDEX('Account Map'!$E$5:$E$90,MATCH(F90,'Account Map'!$A$5:$A$90,0))</f>
        <v>610</v>
      </c>
    </row>
    <row r="91">
      <c r="A91" t="n">
        <v>32</v>
      </c>
      <c r="B91" s="10" t="n">
        <v>46213</v>
      </c>
      <c r="C91" t="inlineStr">
        <is>
          <t>Payment</t>
        </is>
      </c>
      <c r="D91" t="inlineStr"/>
      <c r="E91" t="inlineStr">
        <is>
          <t>Bayside Architects</t>
        </is>
      </c>
      <c r="F91" t="inlineStr">
        <is>
          <t>ANZ Business Cheque</t>
        </is>
      </c>
      <c r="G91" s="9" t="n">
        <v>1159.27</v>
      </c>
      <c r="H91" t="inlineStr"/>
      <c r="I91" t="inlineStr">
        <is>
          <t>Payment INV-4135</t>
        </is>
      </c>
      <c r="J91" t="inlineStr">
        <is>
          <t>R</t>
        </is>
      </c>
      <c r="K91" t="str">
        <f>INDEX('Account Map'!$E$5:$E$90,MATCH(F91,'Account Map'!$A$5:$A$90,0))</f>
        <v>090</v>
      </c>
    </row>
    <row r="92">
      <c r="A92" t="n">
        <v>32</v>
      </c>
      <c r="B92" s="10" t="n">
        <v>46213</v>
      </c>
      <c r="C92" t="inlineStr">
        <is>
          <t>Payment</t>
        </is>
      </c>
      <c r="D92" t="inlineStr"/>
      <c r="E92" t="inlineStr">
        <is>
          <t>Bayside Architects</t>
        </is>
      </c>
      <c r="F92" t="inlineStr">
        <is>
          <t>Accounts Receivable (A/R)</t>
        </is>
      </c>
      <c r="G92" s="9" t="n">
        <v>-1159.27</v>
      </c>
      <c r="H92" t="inlineStr"/>
      <c r="I92" t="inlineStr">
        <is>
          <t>Payment INV-4135</t>
        </is>
      </c>
      <c r="J92" t="inlineStr"/>
      <c r="K92" t="str">
        <f>INDEX('Account Map'!$E$5:$E$90,MATCH(F92,'Account Map'!$A$5:$A$90,0))</f>
        <v>610</v>
      </c>
    </row>
    <row r="93">
      <c r="A93" t="n">
        <v>33</v>
      </c>
      <c r="B93" s="10" t="n">
        <v>46204</v>
      </c>
      <c r="C93" t="inlineStr">
        <is>
          <t>Payment</t>
        </is>
      </c>
      <c r="D93" t="inlineStr"/>
      <c r="E93" t="inlineStr">
        <is>
          <t>Southern Gallery Pty Ltd</t>
        </is>
      </c>
      <c r="F93" t="inlineStr">
        <is>
          <t>ANZ Business Cheque</t>
        </is>
      </c>
      <c r="G93" s="9" t="n">
        <v>3649.11</v>
      </c>
      <c r="H93" t="inlineStr"/>
      <c r="I93" t="inlineStr">
        <is>
          <t>Payment INV-4136</t>
        </is>
      </c>
      <c r="J93" t="inlineStr">
        <is>
          <t>R</t>
        </is>
      </c>
      <c r="K93" t="str">
        <f>INDEX('Account Map'!$E$5:$E$90,MATCH(F93,'Account Map'!$A$5:$A$90,0))</f>
        <v>090</v>
      </c>
    </row>
    <row r="94">
      <c r="A94" t="n">
        <v>33</v>
      </c>
      <c r="B94" s="10" t="n">
        <v>46204</v>
      </c>
      <c r="C94" t="inlineStr">
        <is>
          <t>Payment</t>
        </is>
      </c>
      <c r="D94" t="inlineStr"/>
      <c r="E94" t="inlineStr">
        <is>
          <t>Southern Gallery Pty Ltd</t>
        </is>
      </c>
      <c r="F94" t="inlineStr">
        <is>
          <t>Accounts Receivable (A/R)</t>
        </is>
      </c>
      <c r="G94" s="9" t="n">
        <v>-3649.11</v>
      </c>
      <c r="H94" t="inlineStr"/>
      <c r="I94" t="inlineStr">
        <is>
          <t>Payment INV-4136</t>
        </is>
      </c>
      <c r="J94" t="inlineStr"/>
      <c r="K94" t="str">
        <f>INDEX('Account Map'!$E$5:$E$90,MATCH(F94,'Account Map'!$A$5:$A$90,0))</f>
        <v>610</v>
      </c>
    </row>
    <row r="95">
      <c r="A95" t="n">
        <v>34</v>
      </c>
      <c r="B95" s="10" t="n">
        <v>46204</v>
      </c>
      <c r="C95" t="inlineStr">
        <is>
          <t>Payment</t>
        </is>
      </c>
      <c r="D95" t="inlineStr"/>
      <c r="E95" t="inlineStr">
        <is>
          <t>Camberwell Accountants Pty Ltd</t>
        </is>
      </c>
      <c r="F95" t="inlineStr">
        <is>
          <t>Undeposited Funds</t>
        </is>
      </c>
      <c r="G95" s="9" t="n">
        <v>2103.53</v>
      </c>
      <c r="H95" t="inlineStr"/>
      <c r="I95" t="inlineStr">
        <is>
          <t>Payment INV-4137</t>
        </is>
      </c>
      <c r="J95" t="inlineStr"/>
      <c r="K95" t="str">
        <f>INDEX('Account Map'!$E$5:$E$90,MATCH(F95,'Account Map'!$A$5:$A$90,0))</f>
        <v>615</v>
      </c>
    </row>
    <row r="96">
      <c r="A96" t="n">
        <v>34</v>
      </c>
      <c r="B96" s="10" t="n">
        <v>46204</v>
      </c>
      <c r="C96" t="inlineStr">
        <is>
          <t>Payment</t>
        </is>
      </c>
      <c r="D96" t="inlineStr"/>
      <c r="E96" t="inlineStr">
        <is>
          <t>Camberwell Accountants Pty Ltd</t>
        </is>
      </c>
      <c r="F96" t="inlineStr">
        <is>
          <t>Accounts Receivable (A/R)</t>
        </is>
      </c>
      <c r="G96" s="9" t="n">
        <v>-2103.53</v>
      </c>
      <c r="H96" t="inlineStr"/>
      <c r="I96" t="inlineStr">
        <is>
          <t>Payment INV-4137</t>
        </is>
      </c>
      <c r="J96" t="inlineStr"/>
      <c r="K96" t="str">
        <f>INDEX('Account Map'!$E$5:$E$90,MATCH(F96,'Account Map'!$A$5:$A$90,0))</f>
        <v>610</v>
      </c>
    </row>
    <row r="97">
      <c r="A97" t="n">
        <v>35</v>
      </c>
      <c r="B97" s="10" t="n">
        <v>46210</v>
      </c>
      <c r="C97" t="inlineStr">
        <is>
          <t>Payment</t>
        </is>
      </c>
      <c r="D97" t="inlineStr"/>
      <c r="E97" t="inlineStr">
        <is>
          <t>Smith St Optometrists Pty Ltd</t>
        </is>
      </c>
      <c r="F97" t="inlineStr">
        <is>
          <t>ANZ Business Cheque</t>
        </is>
      </c>
      <c r="G97" s="9" t="n">
        <v>2228.89</v>
      </c>
      <c r="H97" t="inlineStr"/>
      <c r="I97" t="inlineStr">
        <is>
          <t>Payment INV-4138</t>
        </is>
      </c>
      <c r="J97" t="inlineStr">
        <is>
          <t>R</t>
        </is>
      </c>
      <c r="K97" t="str">
        <f>INDEX('Account Map'!$E$5:$E$90,MATCH(F97,'Account Map'!$A$5:$A$90,0))</f>
        <v>090</v>
      </c>
    </row>
    <row r="98">
      <c r="A98" t="n">
        <v>35</v>
      </c>
      <c r="B98" s="10" t="n">
        <v>46210</v>
      </c>
      <c r="C98" t="inlineStr">
        <is>
          <t>Payment</t>
        </is>
      </c>
      <c r="D98" t="inlineStr"/>
      <c r="E98" t="inlineStr">
        <is>
          <t>Smith St Optometrists Pty Ltd</t>
        </is>
      </c>
      <c r="F98" t="inlineStr">
        <is>
          <t>Accounts Receivable (A/R)</t>
        </is>
      </c>
      <c r="G98" s="9" t="n">
        <v>-2228.89</v>
      </c>
      <c r="H98" t="inlineStr"/>
      <c r="I98" t="inlineStr">
        <is>
          <t>Payment INV-4138</t>
        </is>
      </c>
      <c r="J98" t="inlineStr"/>
      <c r="K98" t="str">
        <f>INDEX('Account Map'!$E$5:$E$90,MATCH(F98,'Account Map'!$A$5:$A$90,0))</f>
        <v>610</v>
      </c>
    </row>
    <row r="99">
      <c r="A99" t="n">
        <v>36</v>
      </c>
      <c r="B99" s="10" t="n">
        <v>46204</v>
      </c>
      <c r="C99" t="inlineStr">
        <is>
          <t>Payment</t>
        </is>
      </c>
      <c r="D99" t="inlineStr"/>
      <c r="E99" t="inlineStr">
        <is>
          <t>Wattle Builders Pty Ltd</t>
        </is>
      </c>
      <c r="F99" t="inlineStr">
        <is>
          <t>Undeposited Funds</t>
        </is>
      </c>
      <c r="G99" s="9" t="n">
        <v>2998.73</v>
      </c>
      <c r="H99" t="inlineStr"/>
      <c r="I99" t="inlineStr">
        <is>
          <t>Payment INV-4139</t>
        </is>
      </c>
      <c r="J99" t="inlineStr"/>
      <c r="K99" t="str">
        <f>INDEX('Account Map'!$E$5:$E$90,MATCH(F99,'Account Map'!$A$5:$A$90,0))</f>
        <v>615</v>
      </c>
    </row>
    <row r="100">
      <c r="A100" t="n">
        <v>36</v>
      </c>
      <c r="B100" s="10" t="n">
        <v>46204</v>
      </c>
      <c r="C100" t="inlineStr">
        <is>
          <t>Payment</t>
        </is>
      </c>
      <c r="D100" t="inlineStr"/>
      <c r="E100" t="inlineStr">
        <is>
          <t>Wattle Builders Pty Ltd</t>
        </is>
      </c>
      <c r="F100" t="inlineStr">
        <is>
          <t>Accounts Receivable (A/R)</t>
        </is>
      </c>
      <c r="G100" s="9" t="n">
        <v>-2998.73</v>
      </c>
      <c r="H100" t="inlineStr"/>
      <c r="I100" t="inlineStr">
        <is>
          <t>Payment INV-4139</t>
        </is>
      </c>
      <c r="J100" t="inlineStr"/>
      <c r="K100" t="str">
        <f>INDEX('Account Map'!$E$5:$E$90,MATCH(F100,'Account Map'!$A$5:$A$90,0))</f>
        <v>610</v>
      </c>
    </row>
    <row r="101">
      <c r="A101" t="n">
        <v>37</v>
      </c>
      <c r="B101" s="10" t="n">
        <v>46204</v>
      </c>
      <c r="C101" t="inlineStr">
        <is>
          <t>Payment</t>
        </is>
      </c>
      <c r="D101" t="inlineStr"/>
      <c r="E101" t="inlineStr">
        <is>
          <t>Bridge Rd Optometrists Group</t>
        </is>
      </c>
      <c r="F101" t="inlineStr">
        <is>
          <t>ANZ Business Cheque</t>
        </is>
      </c>
      <c r="G101" s="9" t="n">
        <v>601.5700000000001</v>
      </c>
      <c r="H101" t="inlineStr"/>
      <c r="I101" t="inlineStr">
        <is>
          <t>Payment INV-4140</t>
        </is>
      </c>
      <c r="J101" t="inlineStr">
        <is>
          <t>R</t>
        </is>
      </c>
      <c r="K101" t="str">
        <f>INDEX('Account Map'!$E$5:$E$90,MATCH(F101,'Account Map'!$A$5:$A$90,0))</f>
        <v>090</v>
      </c>
    </row>
    <row r="102">
      <c r="A102" t="n">
        <v>37</v>
      </c>
      <c r="B102" s="10" t="n">
        <v>46204</v>
      </c>
      <c r="C102" t="inlineStr">
        <is>
          <t>Payment</t>
        </is>
      </c>
      <c r="D102" t="inlineStr"/>
      <c r="E102" t="inlineStr">
        <is>
          <t>Bridge Rd Optometrists Group</t>
        </is>
      </c>
      <c r="F102" t="inlineStr">
        <is>
          <t>Accounts Receivable (A/R)</t>
        </is>
      </c>
      <c r="G102" s="9" t="n">
        <v>-601.5700000000001</v>
      </c>
      <c r="H102" t="inlineStr"/>
      <c r="I102" t="inlineStr">
        <is>
          <t>Payment INV-4140</t>
        </is>
      </c>
      <c r="J102" t="inlineStr"/>
      <c r="K102" t="str">
        <f>INDEX('Account Map'!$E$5:$E$90,MATCH(F102,'Account Map'!$A$5:$A$90,0))</f>
        <v>610</v>
      </c>
    </row>
    <row r="103">
      <c r="A103" t="n">
        <v>38</v>
      </c>
      <c r="B103" s="10" t="n">
        <v>46204</v>
      </c>
      <c r="C103" t="inlineStr">
        <is>
          <t>Payment</t>
        </is>
      </c>
      <c r="D103" t="inlineStr"/>
      <c r="E103" t="inlineStr">
        <is>
          <t>Bridge Rd Dental</t>
        </is>
      </c>
      <c r="F103" t="inlineStr">
        <is>
          <t>ANZ Business Cheque</t>
        </is>
      </c>
      <c r="G103" s="9" t="n">
        <v>4477.84</v>
      </c>
      <c r="H103" t="inlineStr"/>
      <c r="I103" t="inlineStr">
        <is>
          <t>Payment INV-4141</t>
        </is>
      </c>
      <c r="J103" t="inlineStr">
        <is>
          <t>R</t>
        </is>
      </c>
      <c r="K103" t="str">
        <f>INDEX('Account Map'!$E$5:$E$90,MATCH(F103,'Account Map'!$A$5:$A$90,0))</f>
        <v>090</v>
      </c>
    </row>
    <row r="104">
      <c r="A104" t="n">
        <v>38</v>
      </c>
      <c r="B104" s="10" t="n">
        <v>46204</v>
      </c>
      <c r="C104" t="inlineStr">
        <is>
          <t>Payment</t>
        </is>
      </c>
      <c r="D104" t="inlineStr"/>
      <c r="E104" t="inlineStr">
        <is>
          <t>Bridge Rd Dental</t>
        </is>
      </c>
      <c r="F104" t="inlineStr">
        <is>
          <t>Accounts Receivable (A/R)</t>
        </is>
      </c>
      <c r="G104" s="9" t="n">
        <v>-4477.84</v>
      </c>
      <c r="H104" t="inlineStr"/>
      <c r="I104" t="inlineStr">
        <is>
          <t>Payment INV-4141</t>
        </is>
      </c>
      <c r="J104" t="inlineStr"/>
      <c r="K104" t="str">
        <f>INDEX('Account Map'!$E$5:$E$90,MATCH(F104,'Account Map'!$A$5:$A$90,0))</f>
        <v>610</v>
      </c>
    </row>
    <row r="105">
      <c r="A105" t="n">
        <v>39</v>
      </c>
      <c r="B105" s="10" t="n">
        <v>46204</v>
      </c>
      <c r="C105" t="inlineStr">
        <is>
          <t>Payment</t>
        </is>
      </c>
      <c r="D105" t="inlineStr"/>
      <c r="E105" t="inlineStr">
        <is>
          <t>Kestrel Homewares Group</t>
        </is>
      </c>
      <c r="F105" t="inlineStr">
        <is>
          <t>Undeposited Funds</t>
        </is>
      </c>
      <c r="G105" s="9" t="n">
        <v>6458.02</v>
      </c>
      <c r="H105" t="inlineStr"/>
      <c r="I105" t="inlineStr">
        <is>
          <t>Payment INV-4142</t>
        </is>
      </c>
      <c r="J105" t="inlineStr"/>
      <c r="K105" t="str">
        <f>INDEX('Account Map'!$E$5:$E$90,MATCH(F105,'Account Map'!$A$5:$A$90,0))</f>
        <v>615</v>
      </c>
    </row>
    <row r="106">
      <c r="A106" t="n">
        <v>39</v>
      </c>
      <c r="B106" s="10" t="n">
        <v>46204</v>
      </c>
      <c r="C106" t="inlineStr">
        <is>
          <t>Payment</t>
        </is>
      </c>
      <c r="D106" t="inlineStr"/>
      <c r="E106" t="inlineStr">
        <is>
          <t>Kestrel Homewares Group</t>
        </is>
      </c>
      <c r="F106" t="inlineStr">
        <is>
          <t>Accounts Receivable (A/R)</t>
        </is>
      </c>
      <c r="G106" s="9" t="n">
        <v>-6458.02</v>
      </c>
      <c r="H106" t="inlineStr"/>
      <c r="I106" t="inlineStr">
        <is>
          <t>Payment INV-4142</t>
        </is>
      </c>
      <c r="J106" t="inlineStr"/>
      <c r="K106" t="str">
        <f>INDEX('Account Map'!$E$5:$E$90,MATCH(F106,'Account Map'!$A$5:$A$90,0))</f>
        <v>610</v>
      </c>
    </row>
    <row r="107">
      <c r="A107" t="n">
        <v>40</v>
      </c>
      <c r="B107" s="10" t="n">
        <v>46254</v>
      </c>
      <c r="C107" t="inlineStr">
        <is>
          <t>Payment</t>
        </is>
      </c>
      <c r="D107" t="inlineStr"/>
      <c r="E107" t="inlineStr">
        <is>
          <t>Malvern Interiors Pty Ltd</t>
        </is>
      </c>
      <c r="F107" t="inlineStr">
        <is>
          <t>Undeposited Funds</t>
        </is>
      </c>
      <c r="G107" s="9" t="n">
        <v>7326.92</v>
      </c>
      <c r="H107" t="inlineStr"/>
      <c r="I107" t="inlineStr">
        <is>
          <t>Payment INV-4143</t>
        </is>
      </c>
      <c r="J107" t="inlineStr"/>
      <c r="K107" t="str">
        <f>INDEX('Account Map'!$E$5:$E$90,MATCH(F107,'Account Map'!$A$5:$A$90,0))</f>
        <v>615</v>
      </c>
    </row>
    <row r="108">
      <c r="A108" t="n">
        <v>40</v>
      </c>
      <c r="B108" s="10" t="n">
        <v>46254</v>
      </c>
      <c r="C108" t="inlineStr">
        <is>
          <t>Payment</t>
        </is>
      </c>
      <c r="D108" t="inlineStr"/>
      <c r="E108" t="inlineStr">
        <is>
          <t>Malvern Interiors Pty Ltd</t>
        </is>
      </c>
      <c r="F108" t="inlineStr">
        <is>
          <t>Accounts Receivable (A/R)</t>
        </is>
      </c>
      <c r="G108" s="9" t="n">
        <v>-7326.92</v>
      </c>
      <c r="H108" t="inlineStr"/>
      <c r="I108" t="inlineStr">
        <is>
          <t>Payment INV-4143</t>
        </is>
      </c>
      <c r="J108" t="inlineStr"/>
      <c r="K108" t="str">
        <f>INDEX('Account Map'!$E$5:$E$90,MATCH(F108,'Account Map'!$A$5:$A$90,0))</f>
        <v>610</v>
      </c>
    </row>
    <row r="109">
      <c r="A109" t="n">
        <v>41</v>
      </c>
      <c r="B109" s="10" t="n">
        <v>46232</v>
      </c>
      <c r="C109" t="inlineStr">
        <is>
          <t>Payment</t>
        </is>
      </c>
      <c r="D109" t="inlineStr"/>
      <c r="E109" t="inlineStr">
        <is>
          <t>Elm Eyewear Pty Ltd</t>
        </is>
      </c>
      <c r="F109" t="inlineStr">
        <is>
          <t>Undeposited Funds</t>
        </is>
      </c>
      <c r="G109" s="9" t="n">
        <v>2088.05</v>
      </c>
      <c r="H109" t="inlineStr"/>
      <c r="I109" t="inlineStr">
        <is>
          <t>Payment INV-4144</t>
        </is>
      </c>
      <c r="J109" t="inlineStr"/>
      <c r="K109" t="str">
        <f>INDEX('Account Map'!$E$5:$E$90,MATCH(F109,'Account Map'!$A$5:$A$90,0))</f>
        <v>615</v>
      </c>
    </row>
    <row r="110">
      <c r="A110" t="n">
        <v>41</v>
      </c>
      <c r="B110" s="10" t="n">
        <v>46232</v>
      </c>
      <c r="C110" t="inlineStr">
        <is>
          <t>Payment</t>
        </is>
      </c>
      <c r="D110" t="inlineStr"/>
      <c r="E110" t="inlineStr">
        <is>
          <t>Elm Eyewear Pty Ltd</t>
        </is>
      </c>
      <c r="F110" t="inlineStr">
        <is>
          <t>Accounts Receivable (A/R)</t>
        </is>
      </c>
      <c r="G110" s="9" t="n">
        <v>-2088.05</v>
      </c>
      <c r="H110" t="inlineStr"/>
      <c r="I110" t="inlineStr">
        <is>
          <t>Payment INV-4144</t>
        </is>
      </c>
      <c r="J110" t="inlineStr"/>
      <c r="K110" t="str">
        <f>INDEX('Account Map'!$E$5:$E$90,MATCH(F110,'Account Map'!$A$5:$A$90,0))</f>
        <v>610</v>
      </c>
    </row>
    <row r="111">
      <c r="A111" t="n">
        <v>42</v>
      </c>
      <c r="B111" s="10" t="n">
        <v>46204</v>
      </c>
      <c r="C111" t="inlineStr">
        <is>
          <t>Payment</t>
        </is>
      </c>
      <c r="D111" t="inlineStr"/>
      <c r="E111" t="inlineStr">
        <is>
          <t>Smith St Builders Group</t>
        </is>
      </c>
      <c r="F111" t="inlineStr">
        <is>
          <t>Undeposited Funds</t>
        </is>
      </c>
      <c r="G111" s="9" t="n">
        <v>4835.59</v>
      </c>
      <c r="H111" t="inlineStr"/>
      <c r="I111" t="inlineStr">
        <is>
          <t>Payment INV-4145</t>
        </is>
      </c>
      <c r="J111" t="inlineStr"/>
      <c r="K111" t="str">
        <f>INDEX('Account Map'!$E$5:$E$90,MATCH(F111,'Account Map'!$A$5:$A$90,0))</f>
        <v>615</v>
      </c>
    </row>
    <row r="112">
      <c r="A112" t="n">
        <v>42</v>
      </c>
      <c r="B112" s="10" t="n">
        <v>46204</v>
      </c>
      <c r="C112" t="inlineStr">
        <is>
          <t>Payment</t>
        </is>
      </c>
      <c r="D112" t="inlineStr"/>
      <c r="E112" t="inlineStr">
        <is>
          <t>Smith St Builders Group</t>
        </is>
      </c>
      <c r="F112" t="inlineStr">
        <is>
          <t>Accounts Receivable (A/R)</t>
        </is>
      </c>
      <c r="G112" s="9" t="n">
        <v>-4835.59</v>
      </c>
      <c r="H112" t="inlineStr"/>
      <c r="I112" t="inlineStr">
        <is>
          <t>Payment INV-4145</t>
        </is>
      </c>
      <c r="J112" t="inlineStr"/>
      <c r="K112" t="str">
        <f>INDEX('Account Map'!$E$5:$E$90,MATCH(F112,'Account Map'!$A$5:$A$90,0))</f>
        <v>610</v>
      </c>
    </row>
    <row r="113">
      <c r="A113" t="n">
        <v>43</v>
      </c>
      <c r="B113" s="10" t="n">
        <v>46204</v>
      </c>
      <c r="C113" t="inlineStr">
        <is>
          <t>Payment</t>
        </is>
      </c>
      <c r="D113" t="inlineStr"/>
      <c r="E113" t="inlineStr">
        <is>
          <t>Clifton Architects Pty Ltd</t>
        </is>
      </c>
      <c r="F113" t="inlineStr">
        <is>
          <t>ANZ Business Cheque</t>
        </is>
      </c>
      <c r="G113" s="9" t="n">
        <v>6505.75</v>
      </c>
      <c r="H113" t="inlineStr"/>
      <c r="I113" t="inlineStr">
        <is>
          <t>Payment INV-4147</t>
        </is>
      </c>
      <c r="J113" t="inlineStr">
        <is>
          <t>R</t>
        </is>
      </c>
      <c r="K113" t="str">
        <f>INDEX('Account Map'!$E$5:$E$90,MATCH(F113,'Account Map'!$A$5:$A$90,0))</f>
        <v>090</v>
      </c>
    </row>
    <row r="114">
      <c r="A114" t="n">
        <v>43</v>
      </c>
      <c r="B114" s="10" t="n">
        <v>46204</v>
      </c>
      <c r="C114" t="inlineStr">
        <is>
          <t>Payment</t>
        </is>
      </c>
      <c r="D114" t="inlineStr"/>
      <c r="E114" t="inlineStr">
        <is>
          <t>Clifton Architects Pty Ltd</t>
        </is>
      </c>
      <c r="F114" t="inlineStr">
        <is>
          <t>Accounts Receivable (A/R)</t>
        </is>
      </c>
      <c r="G114" s="9" t="n">
        <v>-6505.75</v>
      </c>
      <c r="H114" t="inlineStr"/>
      <c r="I114" t="inlineStr">
        <is>
          <t>Payment INV-4147</t>
        </is>
      </c>
      <c r="J114" t="inlineStr"/>
      <c r="K114" t="str">
        <f>INDEX('Account Map'!$E$5:$E$90,MATCH(F114,'Account Map'!$A$5:$A$90,0))</f>
        <v>610</v>
      </c>
    </row>
    <row r="115">
      <c r="A115" t="n">
        <v>44</v>
      </c>
      <c r="B115" s="10" t="n">
        <v>46204</v>
      </c>
      <c r="C115" t="inlineStr">
        <is>
          <t>Payment</t>
        </is>
      </c>
      <c r="D115" t="inlineStr"/>
      <c r="E115" t="inlineStr">
        <is>
          <t>Richmond Bookshop</t>
        </is>
      </c>
      <c r="F115" t="inlineStr">
        <is>
          <t>Undeposited Funds</t>
        </is>
      </c>
      <c r="G115" s="9" t="n">
        <v>5666.19</v>
      </c>
      <c r="H115" t="inlineStr"/>
      <c r="I115" t="inlineStr">
        <is>
          <t>Payment INV-4148</t>
        </is>
      </c>
      <c r="J115" t="inlineStr"/>
      <c r="K115" t="str">
        <f>INDEX('Account Map'!$E$5:$E$90,MATCH(F115,'Account Map'!$A$5:$A$90,0))</f>
        <v>615</v>
      </c>
    </row>
    <row r="116">
      <c r="A116" t="n">
        <v>44</v>
      </c>
      <c r="B116" s="10" t="n">
        <v>46204</v>
      </c>
      <c r="C116" t="inlineStr">
        <is>
          <t>Payment</t>
        </is>
      </c>
      <c r="D116" t="inlineStr"/>
      <c r="E116" t="inlineStr">
        <is>
          <t>Richmond Bookshop</t>
        </is>
      </c>
      <c r="F116" t="inlineStr">
        <is>
          <t>Accounts Receivable (A/R)</t>
        </is>
      </c>
      <c r="G116" s="9" t="n">
        <v>-5666.19</v>
      </c>
      <c r="H116" t="inlineStr"/>
      <c r="I116" t="inlineStr">
        <is>
          <t>Payment INV-4148</t>
        </is>
      </c>
      <c r="J116" t="inlineStr"/>
      <c r="K116" t="str">
        <f>INDEX('Account Map'!$E$5:$E$90,MATCH(F116,'Account Map'!$A$5:$A$90,0))</f>
        <v>610</v>
      </c>
    </row>
    <row r="117">
      <c r="A117" t="n">
        <v>45</v>
      </c>
      <c r="B117" s="10" t="n">
        <v>46204</v>
      </c>
      <c r="C117" t="inlineStr">
        <is>
          <t>Payment</t>
        </is>
      </c>
      <c r="D117" t="inlineStr"/>
      <c r="E117" t="inlineStr">
        <is>
          <t>Chapel Constructions Pty Ltd</t>
        </is>
      </c>
      <c r="F117" t="inlineStr">
        <is>
          <t>ANZ Business Cheque</t>
        </is>
      </c>
      <c r="G117" s="9" t="n">
        <v>6487.76</v>
      </c>
      <c r="H117" t="inlineStr"/>
      <c r="I117" t="inlineStr">
        <is>
          <t>Payment INV-4149</t>
        </is>
      </c>
      <c r="J117" t="inlineStr">
        <is>
          <t>R</t>
        </is>
      </c>
      <c r="K117" t="str">
        <f>INDEX('Account Map'!$E$5:$E$90,MATCH(F117,'Account Map'!$A$5:$A$90,0))</f>
        <v>090</v>
      </c>
    </row>
    <row r="118">
      <c r="A118" t="n">
        <v>45</v>
      </c>
      <c r="B118" s="10" t="n">
        <v>46204</v>
      </c>
      <c r="C118" t="inlineStr">
        <is>
          <t>Payment</t>
        </is>
      </c>
      <c r="D118" t="inlineStr"/>
      <c r="E118" t="inlineStr">
        <is>
          <t>Chapel Constructions Pty Ltd</t>
        </is>
      </c>
      <c r="F118" t="inlineStr">
        <is>
          <t>Accounts Receivable (A/R)</t>
        </is>
      </c>
      <c r="G118" s="9" t="n">
        <v>-6487.76</v>
      </c>
      <c r="H118" t="inlineStr"/>
      <c r="I118" t="inlineStr">
        <is>
          <t>Payment INV-4149</t>
        </is>
      </c>
      <c r="J118" t="inlineStr"/>
      <c r="K118" t="str">
        <f>INDEX('Account Map'!$E$5:$E$90,MATCH(F118,'Account Map'!$A$5:$A$90,0))</f>
        <v>610</v>
      </c>
    </row>
    <row r="119">
      <c r="A119" t="n">
        <v>46</v>
      </c>
      <c r="B119" s="10" t="n">
        <v>46204</v>
      </c>
      <c r="C119" t="inlineStr">
        <is>
          <t>Payment</t>
        </is>
      </c>
      <c r="D119" t="inlineStr"/>
      <c r="E119" t="inlineStr">
        <is>
          <t>Collins Wine Bar Pty Ltd</t>
        </is>
      </c>
      <c r="F119" t="inlineStr">
        <is>
          <t>Undeposited Funds</t>
        </is>
      </c>
      <c r="G119" s="9" t="n">
        <v>8126.39</v>
      </c>
      <c r="H119" t="inlineStr"/>
      <c r="I119" t="inlineStr">
        <is>
          <t>Payment INV-4151</t>
        </is>
      </c>
      <c r="J119" t="inlineStr"/>
      <c r="K119" t="str">
        <f>INDEX('Account Map'!$E$5:$E$90,MATCH(F119,'Account Map'!$A$5:$A$90,0))</f>
        <v>615</v>
      </c>
    </row>
    <row r="120">
      <c r="A120" t="n">
        <v>46</v>
      </c>
      <c r="B120" s="10" t="n">
        <v>46204</v>
      </c>
      <c r="C120" t="inlineStr">
        <is>
          <t>Payment</t>
        </is>
      </c>
      <c r="D120" t="inlineStr"/>
      <c r="E120" t="inlineStr">
        <is>
          <t>Collins Wine Bar Pty Ltd</t>
        </is>
      </c>
      <c r="F120" t="inlineStr">
        <is>
          <t>Accounts Receivable (A/R)</t>
        </is>
      </c>
      <c r="G120" s="9" t="n">
        <v>-8126.39</v>
      </c>
      <c r="H120" t="inlineStr"/>
      <c r="I120" t="inlineStr">
        <is>
          <t>Payment INV-4151</t>
        </is>
      </c>
      <c r="J120" t="inlineStr"/>
      <c r="K120" t="str">
        <f>INDEX('Account Map'!$E$5:$E$90,MATCH(F120,'Account Map'!$A$5:$A$90,0))</f>
        <v>610</v>
      </c>
    </row>
    <row r="121">
      <c r="A121" t="n">
        <v>47</v>
      </c>
      <c r="B121" s="10" t="n">
        <v>46205</v>
      </c>
      <c r="C121" t="inlineStr">
        <is>
          <t>Payment</t>
        </is>
      </c>
      <c r="D121" t="inlineStr"/>
      <c r="E121" t="inlineStr">
        <is>
          <t>Northside Dental Pty Ltd</t>
        </is>
      </c>
      <c r="F121" t="inlineStr">
        <is>
          <t>Undeposited Funds</t>
        </is>
      </c>
      <c r="G121" s="9" t="n">
        <v>5680.96</v>
      </c>
      <c r="H121" t="inlineStr"/>
      <c r="I121" t="inlineStr">
        <is>
          <t>Payment INV-4152</t>
        </is>
      </c>
      <c r="J121" t="inlineStr"/>
      <c r="K121" t="str">
        <f>INDEX('Account Map'!$E$5:$E$90,MATCH(F121,'Account Map'!$A$5:$A$90,0))</f>
        <v>615</v>
      </c>
    </row>
    <row r="122">
      <c r="A122" t="n">
        <v>47</v>
      </c>
      <c r="B122" s="10" t="n">
        <v>46205</v>
      </c>
      <c r="C122" t="inlineStr">
        <is>
          <t>Payment</t>
        </is>
      </c>
      <c r="D122" t="inlineStr"/>
      <c r="E122" t="inlineStr">
        <is>
          <t>Northside Dental Pty Ltd</t>
        </is>
      </c>
      <c r="F122" t="inlineStr">
        <is>
          <t>Accounts Receivable (A/R)</t>
        </is>
      </c>
      <c r="G122" s="9" t="n">
        <v>-5680.96</v>
      </c>
      <c r="H122" t="inlineStr"/>
      <c r="I122" t="inlineStr">
        <is>
          <t>Payment INV-4152</t>
        </is>
      </c>
      <c r="J122" t="inlineStr"/>
      <c r="K122" t="str">
        <f>INDEX('Account Map'!$E$5:$E$90,MATCH(F122,'Account Map'!$A$5:$A$90,0))</f>
        <v>610</v>
      </c>
    </row>
    <row r="123">
      <c r="A123" t="n">
        <v>48</v>
      </c>
      <c r="B123" s="10" t="n">
        <v>46213</v>
      </c>
      <c r="C123" t="inlineStr">
        <is>
          <t>Payment</t>
        </is>
      </c>
      <c r="D123" t="inlineStr"/>
      <c r="E123" t="inlineStr">
        <is>
          <t>Prahran Cafe Pty Ltd</t>
        </is>
      </c>
      <c r="F123" t="inlineStr">
        <is>
          <t>ANZ Business Cheque</t>
        </is>
      </c>
      <c r="G123" s="9" t="n">
        <v>6625.82</v>
      </c>
      <c r="H123" t="inlineStr"/>
      <c r="I123" t="inlineStr">
        <is>
          <t>Payment INV-4153</t>
        </is>
      </c>
      <c r="J123" t="inlineStr">
        <is>
          <t>R</t>
        </is>
      </c>
      <c r="K123" t="str">
        <f>INDEX('Account Map'!$E$5:$E$90,MATCH(F123,'Account Map'!$A$5:$A$90,0))</f>
        <v>090</v>
      </c>
    </row>
    <row r="124">
      <c r="A124" t="n">
        <v>48</v>
      </c>
      <c r="B124" s="10" t="n">
        <v>46213</v>
      </c>
      <c r="C124" t="inlineStr">
        <is>
          <t>Payment</t>
        </is>
      </c>
      <c r="D124" t="inlineStr"/>
      <c r="E124" t="inlineStr">
        <is>
          <t>Prahran Cafe Pty Ltd</t>
        </is>
      </c>
      <c r="F124" t="inlineStr">
        <is>
          <t>Accounts Receivable (A/R)</t>
        </is>
      </c>
      <c r="G124" s="9" t="n">
        <v>-6625.82</v>
      </c>
      <c r="H124" t="inlineStr"/>
      <c r="I124" t="inlineStr">
        <is>
          <t>Payment INV-4153</t>
        </is>
      </c>
      <c r="J124" t="inlineStr"/>
      <c r="K124" t="str">
        <f>INDEX('Account Map'!$E$5:$E$90,MATCH(F124,'Account Map'!$A$5:$A$90,0))</f>
        <v>610</v>
      </c>
    </row>
    <row r="125">
      <c r="A125" t="n">
        <v>49</v>
      </c>
      <c r="B125" s="10" t="n">
        <v>46204</v>
      </c>
      <c r="C125" t="inlineStr">
        <is>
          <t>Payment</t>
        </is>
      </c>
      <c r="D125" t="inlineStr"/>
      <c r="E125" t="inlineStr">
        <is>
          <t>Hawthorn Vet Clinic Pty Ltd</t>
        </is>
      </c>
      <c r="F125" t="inlineStr">
        <is>
          <t>Undeposited Funds</t>
        </is>
      </c>
      <c r="G125" s="9" t="n">
        <v>1153.85</v>
      </c>
      <c r="H125" t="inlineStr"/>
      <c r="I125" t="inlineStr">
        <is>
          <t>Payment INV-4154</t>
        </is>
      </c>
      <c r="J125" t="inlineStr"/>
      <c r="K125" t="str">
        <f>INDEX('Account Map'!$E$5:$E$90,MATCH(F125,'Account Map'!$A$5:$A$90,0))</f>
        <v>615</v>
      </c>
    </row>
    <row r="126">
      <c r="A126" t="n">
        <v>49</v>
      </c>
      <c r="B126" s="10" t="n">
        <v>46204</v>
      </c>
      <c r="C126" t="inlineStr">
        <is>
          <t>Payment</t>
        </is>
      </c>
      <c r="D126" t="inlineStr"/>
      <c r="E126" t="inlineStr">
        <is>
          <t>Hawthorn Vet Clinic Pty Ltd</t>
        </is>
      </c>
      <c r="F126" t="inlineStr">
        <is>
          <t>Accounts Receivable (A/R)</t>
        </is>
      </c>
      <c r="G126" s="9" t="n">
        <v>-1153.85</v>
      </c>
      <c r="H126" t="inlineStr"/>
      <c r="I126" t="inlineStr">
        <is>
          <t>Payment INV-4154</t>
        </is>
      </c>
      <c r="J126" t="inlineStr"/>
      <c r="K126" t="str">
        <f>INDEX('Account Map'!$E$5:$E$90,MATCH(F126,'Account Map'!$A$5:$A$90,0))</f>
        <v>610</v>
      </c>
    </row>
    <row r="127">
      <c r="A127" t="n">
        <v>50</v>
      </c>
      <c r="B127" s="10" t="n">
        <v>46204</v>
      </c>
      <c r="C127" t="inlineStr">
        <is>
          <t>Payment</t>
        </is>
      </c>
      <c r="D127" t="inlineStr"/>
      <c r="E127" t="inlineStr">
        <is>
          <t>Prahran Design Studio Group</t>
        </is>
      </c>
      <c r="F127" t="inlineStr">
        <is>
          <t>ANZ Business Cheque</t>
        </is>
      </c>
      <c r="G127" s="9" t="n">
        <v>1766.8</v>
      </c>
      <c r="H127" t="inlineStr"/>
      <c r="I127" t="inlineStr">
        <is>
          <t>Payment INV-4155</t>
        </is>
      </c>
      <c r="J127" t="inlineStr">
        <is>
          <t>R</t>
        </is>
      </c>
      <c r="K127" t="str">
        <f>INDEX('Account Map'!$E$5:$E$90,MATCH(F127,'Account Map'!$A$5:$A$90,0))</f>
        <v>090</v>
      </c>
    </row>
    <row r="128">
      <c r="A128" t="n">
        <v>50</v>
      </c>
      <c r="B128" s="10" t="n">
        <v>46204</v>
      </c>
      <c r="C128" t="inlineStr">
        <is>
          <t>Payment</t>
        </is>
      </c>
      <c r="D128" t="inlineStr"/>
      <c r="E128" t="inlineStr">
        <is>
          <t>Prahran Design Studio Group</t>
        </is>
      </c>
      <c r="F128" t="inlineStr">
        <is>
          <t>Accounts Receivable (A/R)</t>
        </is>
      </c>
      <c r="G128" s="9" t="n">
        <v>-1766.8</v>
      </c>
      <c r="H128" t="inlineStr"/>
      <c r="I128" t="inlineStr">
        <is>
          <t>Payment INV-4155</t>
        </is>
      </c>
      <c r="J128" t="inlineStr"/>
      <c r="K128" t="str">
        <f>INDEX('Account Map'!$E$5:$E$90,MATCH(F128,'Account Map'!$A$5:$A$90,0))</f>
        <v>610</v>
      </c>
    </row>
    <row r="129">
      <c r="A129" t="n">
        <v>51</v>
      </c>
      <c r="B129" s="10" t="n">
        <v>46205</v>
      </c>
      <c r="C129" t="inlineStr">
        <is>
          <t>Payment</t>
        </is>
      </c>
      <c r="D129" t="inlineStr"/>
      <c r="E129" t="inlineStr">
        <is>
          <t>Redgum Physio Pty Ltd</t>
        </is>
      </c>
      <c r="F129" t="inlineStr">
        <is>
          <t>ANZ Business Cheque</t>
        </is>
      </c>
      <c r="G129" s="9" t="n">
        <v>1502.46</v>
      </c>
      <c r="H129" t="inlineStr"/>
      <c r="I129" t="inlineStr">
        <is>
          <t>Payment INV-4156</t>
        </is>
      </c>
      <c r="J129" t="inlineStr">
        <is>
          <t>R</t>
        </is>
      </c>
      <c r="K129" t="str">
        <f>INDEX('Account Map'!$E$5:$E$90,MATCH(F129,'Account Map'!$A$5:$A$90,0))</f>
        <v>090</v>
      </c>
    </row>
    <row r="130">
      <c r="A130" t="n">
        <v>51</v>
      </c>
      <c r="B130" s="10" t="n">
        <v>46205</v>
      </c>
      <c r="C130" t="inlineStr">
        <is>
          <t>Payment</t>
        </is>
      </c>
      <c r="D130" t="inlineStr"/>
      <c r="E130" t="inlineStr">
        <is>
          <t>Redgum Physio Pty Ltd</t>
        </is>
      </c>
      <c r="F130" t="inlineStr">
        <is>
          <t>Accounts Receivable (A/R)</t>
        </is>
      </c>
      <c r="G130" s="9" t="n">
        <v>-1502.46</v>
      </c>
      <c r="H130" t="inlineStr"/>
      <c r="I130" t="inlineStr">
        <is>
          <t>Payment INV-4156</t>
        </is>
      </c>
      <c r="J130" t="inlineStr"/>
      <c r="K130" t="str">
        <f>INDEX('Account Map'!$E$5:$E$90,MATCH(F130,'Account Map'!$A$5:$A$90,0))</f>
        <v>610</v>
      </c>
    </row>
    <row r="131">
      <c r="A131" t="n">
        <v>52</v>
      </c>
      <c r="B131" s="10" t="n">
        <v>46205</v>
      </c>
      <c r="C131" t="inlineStr">
        <is>
          <t>Payment</t>
        </is>
      </c>
      <c r="D131" t="inlineStr"/>
      <c r="E131" t="inlineStr">
        <is>
          <t>Prahran Optometrists Pty Ltd</t>
        </is>
      </c>
      <c r="F131" t="inlineStr">
        <is>
          <t>Undeposited Funds</t>
        </is>
      </c>
      <c r="G131" s="9" t="n">
        <v>4389.18</v>
      </c>
      <c r="H131" t="inlineStr"/>
      <c r="I131" t="inlineStr">
        <is>
          <t>Payment INV-4157</t>
        </is>
      </c>
      <c r="J131" t="inlineStr"/>
      <c r="K131" t="str">
        <f>INDEX('Account Map'!$E$5:$E$90,MATCH(F131,'Account Map'!$A$5:$A$90,0))</f>
        <v>615</v>
      </c>
    </row>
    <row r="132">
      <c r="A132" t="n">
        <v>52</v>
      </c>
      <c r="B132" s="10" t="n">
        <v>46205</v>
      </c>
      <c r="C132" t="inlineStr">
        <is>
          <t>Payment</t>
        </is>
      </c>
      <c r="D132" t="inlineStr"/>
      <c r="E132" t="inlineStr">
        <is>
          <t>Prahran Optometrists Pty Ltd</t>
        </is>
      </c>
      <c r="F132" t="inlineStr">
        <is>
          <t>Accounts Receivable (A/R)</t>
        </is>
      </c>
      <c r="G132" s="9" t="n">
        <v>-4389.18</v>
      </c>
      <c r="H132" t="inlineStr"/>
      <c r="I132" t="inlineStr">
        <is>
          <t>Payment INV-4157</t>
        </is>
      </c>
      <c r="J132" t="inlineStr"/>
      <c r="K132" t="str">
        <f>INDEX('Account Map'!$E$5:$E$90,MATCH(F132,'Account Map'!$A$5:$A$90,0))</f>
        <v>610</v>
      </c>
    </row>
    <row r="133">
      <c r="A133" t="n">
        <v>53</v>
      </c>
      <c r="B133" s="10" t="n">
        <v>46213</v>
      </c>
      <c r="C133" t="inlineStr">
        <is>
          <t>Payment</t>
        </is>
      </c>
      <c r="D133" t="inlineStr"/>
      <c r="E133" t="inlineStr">
        <is>
          <t>Bayside Accountants Pty Ltd</t>
        </is>
      </c>
      <c r="F133" t="inlineStr">
        <is>
          <t>ANZ Business Cheque</t>
        </is>
      </c>
      <c r="G133" s="9" t="n">
        <v>6290.61</v>
      </c>
      <c r="H133" t="inlineStr"/>
      <c r="I133" t="inlineStr">
        <is>
          <t>Payment INV-4159</t>
        </is>
      </c>
      <c r="J133" t="inlineStr">
        <is>
          <t>R</t>
        </is>
      </c>
      <c r="K133" t="str">
        <f>INDEX('Account Map'!$E$5:$E$90,MATCH(F133,'Account Map'!$A$5:$A$90,0))</f>
        <v>090</v>
      </c>
    </row>
    <row r="134">
      <c r="A134" t="n">
        <v>53</v>
      </c>
      <c r="B134" s="10" t="n">
        <v>46213</v>
      </c>
      <c r="C134" t="inlineStr">
        <is>
          <t>Payment</t>
        </is>
      </c>
      <c r="D134" t="inlineStr"/>
      <c r="E134" t="inlineStr">
        <is>
          <t>Bayside Accountants Pty Ltd</t>
        </is>
      </c>
      <c r="F134" t="inlineStr">
        <is>
          <t>Accounts Receivable (A/R)</t>
        </is>
      </c>
      <c r="G134" s="9" t="n">
        <v>-6290.61</v>
      </c>
      <c r="H134" t="inlineStr"/>
      <c r="I134" t="inlineStr">
        <is>
          <t>Payment INV-4159</t>
        </is>
      </c>
      <c r="J134" t="inlineStr"/>
      <c r="K134" t="str">
        <f>INDEX('Account Map'!$E$5:$E$90,MATCH(F134,'Account Map'!$A$5:$A$90,0))</f>
        <v>610</v>
      </c>
    </row>
    <row r="135">
      <c r="A135" t="n">
        <v>54</v>
      </c>
      <c r="B135" s="10" t="n">
        <v>46204</v>
      </c>
      <c r="C135" t="inlineStr">
        <is>
          <t>Payment</t>
        </is>
      </c>
      <c r="D135" t="inlineStr"/>
      <c r="E135" t="inlineStr">
        <is>
          <t>Redgum Accountants Pty Ltd</t>
        </is>
      </c>
      <c r="F135" t="inlineStr">
        <is>
          <t>ANZ Business Cheque</t>
        </is>
      </c>
      <c r="G135" s="9" t="n">
        <v>8626.040000000001</v>
      </c>
      <c r="H135" t="inlineStr"/>
      <c r="I135" t="inlineStr">
        <is>
          <t>Payment INV-4160</t>
        </is>
      </c>
      <c r="J135" t="inlineStr">
        <is>
          <t>R</t>
        </is>
      </c>
      <c r="K135" t="str">
        <f>INDEX('Account Map'!$E$5:$E$90,MATCH(F135,'Account Map'!$A$5:$A$90,0))</f>
        <v>090</v>
      </c>
    </row>
    <row r="136">
      <c r="A136" t="n">
        <v>54</v>
      </c>
      <c r="B136" s="10" t="n">
        <v>46204</v>
      </c>
      <c r="C136" t="inlineStr">
        <is>
          <t>Payment</t>
        </is>
      </c>
      <c r="D136" t="inlineStr"/>
      <c r="E136" t="inlineStr">
        <is>
          <t>Redgum Accountants Pty Ltd</t>
        </is>
      </c>
      <c r="F136" t="inlineStr">
        <is>
          <t>Accounts Receivable (A/R)</t>
        </is>
      </c>
      <c r="G136" s="9" t="n">
        <v>-8626.040000000001</v>
      </c>
      <c r="H136" t="inlineStr"/>
      <c r="I136" t="inlineStr">
        <is>
          <t>Payment INV-4160</t>
        </is>
      </c>
      <c r="J136" t="inlineStr"/>
      <c r="K136" t="str">
        <f>INDEX('Account Map'!$E$5:$E$90,MATCH(F136,'Account Map'!$A$5:$A$90,0))</f>
        <v>610</v>
      </c>
    </row>
    <row r="137">
      <c r="A137" t="n">
        <v>55</v>
      </c>
      <c r="B137" s="10" t="n">
        <v>46204</v>
      </c>
      <c r="C137" t="inlineStr">
        <is>
          <t>Payment</t>
        </is>
      </c>
      <c r="D137" t="inlineStr"/>
      <c r="E137" t="inlineStr">
        <is>
          <t>Brunswick Bakery Pty Ltd</t>
        </is>
      </c>
      <c r="F137" t="inlineStr">
        <is>
          <t>ANZ Business Cheque</t>
        </is>
      </c>
      <c r="G137" s="9" t="n">
        <v>3824.66</v>
      </c>
      <c r="H137" t="inlineStr"/>
      <c r="I137" t="inlineStr">
        <is>
          <t>Payment INV-4161</t>
        </is>
      </c>
      <c r="J137" t="inlineStr">
        <is>
          <t>R</t>
        </is>
      </c>
      <c r="K137" t="str">
        <f>INDEX('Account Map'!$E$5:$E$90,MATCH(F137,'Account Map'!$A$5:$A$90,0))</f>
        <v>090</v>
      </c>
    </row>
    <row r="138">
      <c r="A138" t="n">
        <v>55</v>
      </c>
      <c r="B138" s="10" t="n">
        <v>46204</v>
      </c>
      <c r="C138" t="inlineStr">
        <is>
          <t>Payment</t>
        </is>
      </c>
      <c r="D138" t="inlineStr"/>
      <c r="E138" t="inlineStr">
        <is>
          <t>Brunswick Bakery Pty Ltd</t>
        </is>
      </c>
      <c r="F138" t="inlineStr">
        <is>
          <t>Accounts Receivable (A/R)</t>
        </is>
      </c>
      <c r="G138" s="9" t="n">
        <v>-3824.66</v>
      </c>
      <c r="H138" t="inlineStr"/>
      <c r="I138" t="inlineStr">
        <is>
          <t>Payment INV-4161</t>
        </is>
      </c>
      <c r="J138" t="inlineStr"/>
      <c r="K138" t="str">
        <f>INDEX('Account Map'!$E$5:$E$90,MATCH(F138,'Account Map'!$A$5:$A$90,0))</f>
        <v>610</v>
      </c>
    </row>
    <row r="139">
      <c r="A139" t="n">
        <v>56</v>
      </c>
      <c r="B139" s="10" t="n">
        <v>46244</v>
      </c>
      <c r="C139" t="inlineStr">
        <is>
          <t>Payment</t>
        </is>
      </c>
      <c r="D139" t="inlineStr"/>
      <c r="E139" t="inlineStr">
        <is>
          <t>Fitzroy Builders Pty Ltd</t>
        </is>
      </c>
      <c r="F139" t="inlineStr">
        <is>
          <t>Undeposited Funds</t>
        </is>
      </c>
      <c r="G139" s="9" t="n">
        <v>8793.280000000001</v>
      </c>
      <c r="H139" t="inlineStr"/>
      <c r="I139" t="inlineStr">
        <is>
          <t>Payment INV-4162</t>
        </is>
      </c>
      <c r="J139" t="inlineStr"/>
      <c r="K139" t="str">
        <f>INDEX('Account Map'!$E$5:$E$90,MATCH(F139,'Account Map'!$A$5:$A$90,0))</f>
        <v>615</v>
      </c>
    </row>
    <row r="140">
      <c r="A140" t="n">
        <v>56</v>
      </c>
      <c r="B140" s="10" t="n">
        <v>46244</v>
      </c>
      <c r="C140" t="inlineStr">
        <is>
          <t>Payment</t>
        </is>
      </c>
      <c r="D140" t="inlineStr"/>
      <c r="E140" t="inlineStr">
        <is>
          <t>Fitzroy Builders Pty Ltd</t>
        </is>
      </c>
      <c r="F140" t="inlineStr">
        <is>
          <t>Accounts Receivable (A/R)</t>
        </is>
      </c>
      <c r="G140" s="9" t="n">
        <v>-8793.280000000001</v>
      </c>
      <c r="H140" t="inlineStr"/>
      <c r="I140" t="inlineStr">
        <is>
          <t>Payment INV-4162</t>
        </is>
      </c>
      <c r="J140" t="inlineStr"/>
      <c r="K140" t="str">
        <f>INDEX('Account Map'!$E$5:$E$90,MATCH(F140,'Account Map'!$A$5:$A$90,0))</f>
        <v>610</v>
      </c>
    </row>
    <row r="141">
      <c r="A141" t="n">
        <v>57</v>
      </c>
      <c r="B141" s="10" t="n">
        <v>46204</v>
      </c>
      <c r="C141" t="inlineStr">
        <is>
          <t>Payment</t>
        </is>
      </c>
      <c r="D141" t="inlineStr"/>
      <c r="E141" t="inlineStr">
        <is>
          <t>Fitzroy Kitchen &amp; Bath Group</t>
        </is>
      </c>
      <c r="F141" t="inlineStr">
        <is>
          <t>ANZ Business Cheque</t>
        </is>
      </c>
      <c r="G141" s="9" t="n">
        <v>8545.610000000001</v>
      </c>
      <c r="H141" t="inlineStr"/>
      <c r="I141" t="inlineStr">
        <is>
          <t>Payment INV-4163</t>
        </is>
      </c>
      <c r="J141" t="inlineStr">
        <is>
          <t>R</t>
        </is>
      </c>
      <c r="K141" t="str">
        <f>INDEX('Account Map'!$E$5:$E$90,MATCH(F141,'Account Map'!$A$5:$A$90,0))</f>
        <v>090</v>
      </c>
    </row>
    <row r="142">
      <c r="A142" t="n">
        <v>57</v>
      </c>
      <c r="B142" s="10" t="n">
        <v>46204</v>
      </c>
      <c r="C142" t="inlineStr">
        <is>
          <t>Payment</t>
        </is>
      </c>
      <c r="D142" t="inlineStr"/>
      <c r="E142" t="inlineStr">
        <is>
          <t>Fitzroy Kitchen &amp; Bath Group</t>
        </is>
      </c>
      <c r="F142" t="inlineStr">
        <is>
          <t>Accounts Receivable (A/R)</t>
        </is>
      </c>
      <c r="G142" s="9" t="n">
        <v>-8545.610000000001</v>
      </c>
      <c r="H142" t="inlineStr"/>
      <c r="I142" t="inlineStr">
        <is>
          <t>Payment INV-4163</t>
        </is>
      </c>
      <c r="J142" t="inlineStr"/>
      <c r="K142" t="str">
        <f>INDEX('Account Map'!$E$5:$E$90,MATCH(F142,'Account Map'!$A$5:$A$90,0))</f>
        <v>610</v>
      </c>
    </row>
    <row r="143">
      <c r="A143" t="n">
        <v>58</v>
      </c>
      <c r="B143" s="10" t="n">
        <v>46204</v>
      </c>
      <c r="C143" t="inlineStr">
        <is>
          <t>Payment</t>
        </is>
      </c>
      <c r="D143" t="inlineStr"/>
      <c r="E143" t="inlineStr">
        <is>
          <t>Prahran Florist Group</t>
        </is>
      </c>
      <c r="F143" t="inlineStr">
        <is>
          <t>ANZ Business Cheque</t>
        </is>
      </c>
      <c r="G143" s="9" t="n">
        <v>3500.16</v>
      </c>
      <c r="H143" t="inlineStr"/>
      <c r="I143" t="inlineStr">
        <is>
          <t>Payment INV-4164</t>
        </is>
      </c>
      <c r="J143" t="inlineStr">
        <is>
          <t>R</t>
        </is>
      </c>
      <c r="K143" t="str">
        <f>INDEX('Account Map'!$E$5:$E$90,MATCH(F143,'Account Map'!$A$5:$A$90,0))</f>
        <v>090</v>
      </c>
    </row>
    <row r="144">
      <c r="A144" t="n">
        <v>58</v>
      </c>
      <c r="B144" s="10" t="n">
        <v>46204</v>
      </c>
      <c r="C144" t="inlineStr">
        <is>
          <t>Payment</t>
        </is>
      </c>
      <c r="D144" t="inlineStr"/>
      <c r="E144" t="inlineStr">
        <is>
          <t>Prahran Florist Group</t>
        </is>
      </c>
      <c r="F144" t="inlineStr">
        <is>
          <t>Accounts Receivable (A/R)</t>
        </is>
      </c>
      <c r="G144" s="9" t="n">
        <v>-3500.16</v>
      </c>
      <c r="H144" t="inlineStr"/>
      <c r="I144" t="inlineStr">
        <is>
          <t>Payment INV-4164</t>
        </is>
      </c>
      <c r="J144" t="inlineStr"/>
      <c r="K144" t="str">
        <f>INDEX('Account Map'!$E$5:$E$90,MATCH(F144,'Account Map'!$A$5:$A$90,0))</f>
        <v>610</v>
      </c>
    </row>
    <row r="145">
      <c r="A145" t="n">
        <v>59</v>
      </c>
      <c r="B145" s="10" t="n">
        <v>46207</v>
      </c>
      <c r="C145" t="inlineStr">
        <is>
          <t>Payment</t>
        </is>
      </c>
      <c r="D145" t="inlineStr"/>
      <c r="E145" t="inlineStr">
        <is>
          <t>Yarra Constructions Pty Ltd</t>
        </is>
      </c>
      <c r="F145" t="inlineStr">
        <is>
          <t>ANZ Business Cheque</t>
        </is>
      </c>
      <c r="G145" s="9" t="n">
        <v>2661.44</v>
      </c>
      <c r="H145" t="inlineStr"/>
      <c r="I145" t="inlineStr">
        <is>
          <t>Payment INV-4165</t>
        </is>
      </c>
      <c r="J145" t="inlineStr">
        <is>
          <t>R</t>
        </is>
      </c>
      <c r="K145" t="str">
        <f>INDEX('Account Map'!$E$5:$E$90,MATCH(F145,'Account Map'!$A$5:$A$90,0))</f>
        <v>090</v>
      </c>
    </row>
    <row r="146">
      <c r="A146" t="n">
        <v>59</v>
      </c>
      <c r="B146" s="10" t="n">
        <v>46207</v>
      </c>
      <c r="C146" t="inlineStr">
        <is>
          <t>Payment</t>
        </is>
      </c>
      <c r="D146" t="inlineStr"/>
      <c r="E146" t="inlineStr">
        <is>
          <t>Yarra Constructions Pty Ltd</t>
        </is>
      </c>
      <c r="F146" t="inlineStr">
        <is>
          <t>Accounts Receivable (A/R)</t>
        </is>
      </c>
      <c r="G146" s="9" t="n">
        <v>-2661.44</v>
      </c>
      <c r="H146" t="inlineStr"/>
      <c r="I146" t="inlineStr">
        <is>
          <t>Payment INV-4165</t>
        </is>
      </c>
      <c r="J146" t="inlineStr"/>
      <c r="K146" t="str">
        <f>INDEX('Account Map'!$E$5:$E$90,MATCH(F146,'Account Map'!$A$5:$A$90,0))</f>
        <v>610</v>
      </c>
    </row>
    <row r="147">
      <c r="A147" t="n">
        <v>60</v>
      </c>
      <c r="B147" s="10" t="n">
        <v>46204</v>
      </c>
      <c r="C147" t="inlineStr">
        <is>
          <t>Payment</t>
        </is>
      </c>
      <c r="D147" t="inlineStr"/>
      <c r="E147" t="inlineStr">
        <is>
          <t>Albert Architects Pty Ltd</t>
        </is>
      </c>
      <c r="F147" t="inlineStr">
        <is>
          <t>Undeposited Funds</t>
        </is>
      </c>
      <c r="G147" s="9" t="n">
        <v>5821.33</v>
      </c>
      <c r="H147" t="inlineStr"/>
      <c r="I147" t="inlineStr">
        <is>
          <t>Payment INV-4166</t>
        </is>
      </c>
      <c r="J147" t="inlineStr"/>
      <c r="K147" t="str">
        <f>INDEX('Account Map'!$E$5:$E$90,MATCH(F147,'Account Map'!$A$5:$A$90,0))</f>
        <v>615</v>
      </c>
    </row>
    <row r="148">
      <c r="A148" t="n">
        <v>60</v>
      </c>
      <c r="B148" s="10" t="n">
        <v>46204</v>
      </c>
      <c r="C148" t="inlineStr">
        <is>
          <t>Payment</t>
        </is>
      </c>
      <c r="D148" t="inlineStr"/>
      <c r="E148" t="inlineStr">
        <is>
          <t>Albert Architects Pty Ltd</t>
        </is>
      </c>
      <c r="F148" t="inlineStr">
        <is>
          <t>Accounts Receivable (A/R)</t>
        </is>
      </c>
      <c r="G148" s="9" t="n">
        <v>-5821.33</v>
      </c>
      <c r="H148" t="inlineStr"/>
      <c r="I148" t="inlineStr">
        <is>
          <t>Payment INV-4166</t>
        </is>
      </c>
      <c r="J148" t="inlineStr"/>
      <c r="K148" t="str">
        <f>INDEX('Account Map'!$E$5:$E$90,MATCH(F148,'Account Map'!$A$5:$A$90,0))</f>
        <v>610</v>
      </c>
    </row>
    <row r="149">
      <c r="A149" t="n">
        <v>61</v>
      </c>
      <c r="B149" s="10" t="n">
        <v>46204</v>
      </c>
      <c r="C149" t="inlineStr">
        <is>
          <t>Payment</t>
        </is>
      </c>
      <c r="D149" t="inlineStr"/>
      <c r="E149" t="inlineStr">
        <is>
          <t>Albert Medical Centre</t>
        </is>
      </c>
      <c r="F149" t="inlineStr">
        <is>
          <t>ANZ Business Cheque</t>
        </is>
      </c>
      <c r="G149" s="9" t="n">
        <v>2965.49</v>
      </c>
      <c r="H149" t="inlineStr"/>
      <c r="I149" t="inlineStr">
        <is>
          <t>Payment INV-4168</t>
        </is>
      </c>
      <c r="J149" t="inlineStr">
        <is>
          <t>R</t>
        </is>
      </c>
      <c r="K149" t="str">
        <f>INDEX('Account Map'!$E$5:$E$90,MATCH(F149,'Account Map'!$A$5:$A$90,0))</f>
        <v>090</v>
      </c>
    </row>
    <row r="150">
      <c r="A150" t="n">
        <v>61</v>
      </c>
      <c r="B150" s="10" t="n">
        <v>46204</v>
      </c>
      <c r="C150" t="inlineStr">
        <is>
          <t>Payment</t>
        </is>
      </c>
      <c r="D150" t="inlineStr"/>
      <c r="E150" t="inlineStr">
        <is>
          <t>Albert Medical Centre</t>
        </is>
      </c>
      <c r="F150" t="inlineStr">
        <is>
          <t>Accounts Receivable (A/R)</t>
        </is>
      </c>
      <c r="G150" s="9" t="n">
        <v>-2965.49</v>
      </c>
      <c r="H150" t="inlineStr"/>
      <c r="I150" t="inlineStr">
        <is>
          <t>Payment INV-4168</t>
        </is>
      </c>
      <c r="J150" t="inlineStr"/>
      <c r="K150" t="str">
        <f>INDEX('Account Map'!$E$5:$E$90,MATCH(F150,'Account Map'!$A$5:$A$90,0))</f>
        <v>610</v>
      </c>
    </row>
    <row r="151">
      <c r="A151" t="n">
        <v>62</v>
      </c>
      <c r="B151" s="10" t="n">
        <v>46204</v>
      </c>
      <c r="C151" t="inlineStr">
        <is>
          <t>Payment</t>
        </is>
      </c>
      <c r="D151" t="inlineStr"/>
      <c r="E151" t="inlineStr">
        <is>
          <t>Malvern Kitchen &amp; Bath Pty Ltd</t>
        </is>
      </c>
      <c r="F151" t="inlineStr">
        <is>
          <t>ANZ Business Cheque</t>
        </is>
      </c>
      <c r="G151" s="9" t="n">
        <v>5984.44</v>
      </c>
      <c r="H151" t="inlineStr"/>
      <c r="I151" t="inlineStr">
        <is>
          <t>Payment INV-4169</t>
        </is>
      </c>
      <c r="J151" t="inlineStr">
        <is>
          <t>R</t>
        </is>
      </c>
      <c r="K151" t="str">
        <f>INDEX('Account Map'!$E$5:$E$90,MATCH(F151,'Account Map'!$A$5:$A$90,0))</f>
        <v>090</v>
      </c>
    </row>
    <row r="152">
      <c r="A152" t="n">
        <v>62</v>
      </c>
      <c r="B152" s="10" t="n">
        <v>46204</v>
      </c>
      <c r="C152" t="inlineStr">
        <is>
          <t>Payment</t>
        </is>
      </c>
      <c r="D152" t="inlineStr"/>
      <c r="E152" t="inlineStr">
        <is>
          <t>Malvern Kitchen &amp; Bath Pty Ltd</t>
        </is>
      </c>
      <c r="F152" t="inlineStr">
        <is>
          <t>Accounts Receivable (A/R)</t>
        </is>
      </c>
      <c r="G152" s="9" t="n">
        <v>-5984.44</v>
      </c>
      <c r="H152" t="inlineStr"/>
      <c r="I152" t="inlineStr">
        <is>
          <t>Payment INV-4169</t>
        </is>
      </c>
      <c r="J152" t="inlineStr"/>
      <c r="K152" t="str">
        <f>INDEX('Account Map'!$E$5:$E$90,MATCH(F152,'Account Map'!$A$5:$A$90,0))</f>
        <v>610</v>
      </c>
    </row>
    <row r="153">
      <c r="A153" t="n">
        <v>63</v>
      </c>
      <c r="B153" s="10" t="n">
        <v>46224</v>
      </c>
      <c r="C153" t="inlineStr">
        <is>
          <t>Payment</t>
        </is>
      </c>
      <c r="D153" t="inlineStr"/>
      <c r="E153" t="inlineStr">
        <is>
          <t>Docklands Dental Group</t>
        </is>
      </c>
      <c r="F153" t="inlineStr">
        <is>
          <t>Undeposited Funds</t>
        </is>
      </c>
      <c r="G153" s="9" t="n">
        <v>5769.71</v>
      </c>
      <c r="H153" t="inlineStr"/>
      <c r="I153" t="inlineStr">
        <is>
          <t>Payment INV-4170</t>
        </is>
      </c>
      <c r="J153" t="inlineStr"/>
      <c r="K153" t="str">
        <f>INDEX('Account Map'!$E$5:$E$90,MATCH(F153,'Account Map'!$A$5:$A$90,0))</f>
        <v>615</v>
      </c>
    </row>
    <row r="154">
      <c r="A154" t="n">
        <v>63</v>
      </c>
      <c r="B154" s="10" t="n">
        <v>46224</v>
      </c>
      <c r="C154" t="inlineStr">
        <is>
          <t>Payment</t>
        </is>
      </c>
      <c r="D154" t="inlineStr"/>
      <c r="E154" t="inlineStr">
        <is>
          <t>Docklands Dental Group</t>
        </is>
      </c>
      <c r="F154" t="inlineStr">
        <is>
          <t>Accounts Receivable (A/R)</t>
        </is>
      </c>
      <c r="G154" s="9" t="n">
        <v>-5769.71</v>
      </c>
      <c r="H154" t="inlineStr"/>
      <c r="I154" t="inlineStr">
        <is>
          <t>Payment INV-4170</t>
        </is>
      </c>
      <c r="J154" t="inlineStr"/>
      <c r="K154" t="str">
        <f>INDEX('Account Map'!$E$5:$E$90,MATCH(F154,'Account Map'!$A$5:$A$90,0))</f>
        <v>610</v>
      </c>
    </row>
    <row r="155">
      <c r="A155" t="n">
        <v>64</v>
      </c>
      <c r="B155" s="10" t="n">
        <v>46225</v>
      </c>
      <c r="C155" t="inlineStr">
        <is>
          <t>Deposit</t>
        </is>
      </c>
      <c r="D155" t="inlineStr"/>
      <c r="E155" t="inlineStr">
        <is>
          <t>Docklands Dental Group</t>
        </is>
      </c>
      <c r="F155" t="inlineStr">
        <is>
          <t>ANZ Business Cheque</t>
        </is>
      </c>
      <c r="G155" s="9" t="n">
        <v>5769.71</v>
      </c>
      <c r="H155" t="inlineStr"/>
      <c r="I155" t="inlineStr">
        <is>
          <t>Bank feed: added to income</t>
        </is>
      </c>
      <c r="J155" t="inlineStr">
        <is>
          <t>R</t>
        </is>
      </c>
      <c r="K155" t="str">
        <f>INDEX('Account Map'!$E$5:$E$90,MATCH(F155,'Account Map'!$A$5:$A$90,0))</f>
        <v>090</v>
      </c>
    </row>
    <row r="156">
      <c r="A156" t="n">
        <v>64</v>
      </c>
      <c r="B156" s="10" t="n">
        <v>46225</v>
      </c>
      <c r="C156" t="inlineStr">
        <is>
          <t>Deposit</t>
        </is>
      </c>
      <c r="D156" t="inlineStr"/>
      <c r="E156" t="inlineStr">
        <is>
          <t>Docklands Dental Group</t>
        </is>
      </c>
      <c r="F156" t="inlineStr">
        <is>
          <t>Joinery sales</t>
        </is>
      </c>
      <c r="G156" s="9" t="n">
        <v>-5245.19</v>
      </c>
      <c r="H156" t="inlineStr">
        <is>
          <t>GST</t>
        </is>
      </c>
      <c r="I156" t="inlineStr">
        <is>
          <t>Bank feed: added to income</t>
        </is>
      </c>
      <c r="J156" t="inlineStr"/>
      <c r="K156" t="str">
        <f>INDEX('Account Map'!$E$5:$E$90,MATCH(F156,'Account Map'!$A$5:$A$90,0))</f>
        <v>200</v>
      </c>
    </row>
    <row r="157">
      <c r="A157" t="n">
        <v>64</v>
      </c>
      <c r="B157" s="10" t="n">
        <v>46225</v>
      </c>
      <c r="C157" t="inlineStr">
        <is>
          <t>Deposit</t>
        </is>
      </c>
      <c r="D157" t="inlineStr"/>
      <c r="E157" t="inlineStr">
        <is>
          <t>Docklands Dental Group</t>
        </is>
      </c>
      <c r="F157" t="inlineStr">
        <is>
          <t>GST Payable</t>
        </is>
      </c>
      <c r="G157" s="9" t="n">
        <v>-524.52</v>
      </c>
      <c r="H157" t="inlineStr"/>
      <c r="I157" t="inlineStr">
        <is>
          <t>Bank feed: added to income</t>
        </is>
      </c>
      <c r="J157" t="inlineStr"/>
      <c r="K157" t="str">
        <f>INDEX('Account Map'!$E$5:$E$90,MATCH(F157,'Account Map'!$A$5:$A$90,0))</f>
        <v>820</v>
      </c>
    </row>
    <row r="158">
      <c r="A158" t="n">
        <v>65</v>
      </c>
      <c r="B158" s="10" t="n">
        <v>46234</v>
      </c>
      <c r="C158" t="inlineStr">
        <is>
          <t>Payment</t>
        </is>
      </c>
      <c r="D158" t="inlineStr"/>
      <c r="E158" t="inlineStr">
        <is>
          <t>Bluestone Legal Pty Ltd</t>
        </is>
      </c>
      <c r="F158" t="inlineStr">
        <is>
          <t>Undeposited Funds</t>
        </is>
      </c>
      <c r="G158" s="9" t="n">
        <v>4992.14</v>
      </c>
      <c r="H158" t="inlineStr"/>
      <c r="I158" t="inlineStr">
        <is>
          <t>Payment INV-4171</t>
        </is>
      </c>
      <c r="J158" t="inlineStr"/>
      <c r="K158" t="str">
        <f>INDEX('Account Map'!$E$5:$E$90,MATCH(F158,'Account Map'!$A$5:$A$90,0))</f>
        <v>615</v>
      </c>
    </row>
    <row r="159">
      <c r="A159" t="n">
        <v>65</v>
      </c>
      <c r="B159" s="10" t="n">
        <v>46234</v>
      </c>
      <c r="C159" t="inlineStr">
        <is>
          <t>Payment</t>
        </is>
      </c>
      <c r="D159" t="inlineStr"/>
      <c r="E159" t="inlineStr">
        <is>
          <t>Bluestone Legal Pty Ltd</t>
        </is>
      </c>
      <c r="F159" t="inlineStr">
        <is>
          <t>Accounts Receivable (A/R)</t>
        </is>
      </c>
      <c r="G159" s="9" t="n">
        <v>-4992.14</v>
      </c>
      <c r="H159" t="inlineStr"/>
      <c r="I159" t="inlineStr">
        <is>
          <t>Payment INV-4171</t>
        </is>
      </c>
      <c r="J159" t="inlineStr"/>
      <c r="K159" t="str">
        <f>INDEX('Account Map'!$E$5:$E$90,MATCH(F159,'Account Map'!$A$5:$A$90,0))</f>
        <v>610</v>
      </c>
    </row>
    <row r="160">
      <c r="A160" t="n">
        <v>66</v>
      </c>
      <c r="B160" s="10" t="n">
        <v>46204</v>
      </c>
      <c r="C160" t="inlineStr">
        <is>
          <t>Payment</t>
        </is>
      </c>
      <c r="D160" t="inlineStr"/>
      <c r="E160" t="inlineStr">
        <is>
          <t>Bayside Builders Pty Ltd</t>
        </is>
      </c>
      <c r="F160" t="inlineStr">
        <is>
          <t>Undeposited Funds</t>
        </is>
      </c>
      <c r="G160" s="9" t="n">
        <v>8086.21</v>
      </c>
      <c r="H160" t="inlineStr"/>
      <c r="I160" t="inlineStr">
        <is>
          <t>Payment INV-4172</t>
        </is>
      </c>
      <c r="J160" t="inlineStr"/>
      <c r="K160" t="str">
        <f>INDEX('Account Map'!$E$5:$E$90,MATCH(F160,'Account Map'!$A$5:$A$90,0))</f>
        <v>615</v>
      </c>
    </row>
    <row r="161">
      <c r="A161" t="n">
        <v>66</v>
      </c>
      <c r="B161" s="10" t="n">
        <v>46204</v>
      </c>
      <c r="C161" t="inlineStr">
        <is>
          <t>Payment</t>
        </is>
      </c>
      <c r="D161" t="inlineStr"/>
      <c r="E161" t="inlineStr">
        <is>
          <t>Bayside Builders Pty Ltd</t>
        </is>
      </c>
      <c r="F161" t="inlineStr">
        <is>
          <t>Accounts Receivable (A/R)</t>
        </is>
      </c>
      <c r="G161" s="9" t="n">
        <v>-8086.21</v>
      </c>
      <c r="H161" t="inlineStr"/>
      <c r="I161" t="inlineStr">
        <is>
          <t>Payment INV-4172</t>
        </is>
      </c>
      <c r="J161" t="inlineStr"/>
      <c r="K161" t="str">
        <f>INDEX('Account Map'!$E$5:$E$90,MATCH(F161,'Account Map'!$A$5:$A$90,0))</f>
        <v>610</v>
      </c>
    </row>
    <row r="162">
      <c r="A162" t="n">
        <v>67</v>
      </c>
      <c r="B162" s="10" t="n">
        <v>46244</v>
      </c>
      <c r="C162" t="inlineStr">
        <is>
          <t>Payment</t>
        </is>
      </c>
      <c r="D162" t="inlineStr"/>
      <c r="E162" t="inlineStr">
        <is>
          <t>Clifton Gallery Pty Ltd</t>
        </is>
      </c>
      <c r="F162" t="inlineStr">
        <is>
          <t>ANZ Business Cheque</t>
        </is>
      </c>
      <c r="G162" s="9" t="n">
        <v>2860.67</v>
      </c>
      <c r="H162" t="inlineStr"/>
      <c r="I162" t="inlineStr">
        <is>
          <t>Payment INV-4173</t>
        </is>
      </c>
      <c r="J162" t="inlineStr">
        <is>
          <t>R</t>
        </is>
      </c>
      <c r="K162" t="str">
        <f>INDEX('Account Map'!$E$5:$E$90,MATCH(F162,'Account Map'!$A$5:$A$90,0))</f>
        <v>090</v>
      </c>
    </row>
    <row r="163">
      <c r="A163" t="n">
        <v>67</v>
      </c>
      <c r="B163" s="10" t="n">
        <v>46244</v>
      </c>
      <c r="C163" t="inlineStr">
        <is>
          <t>Payment</t>
        </is>
      </c>
      <c r="D163" t="inlineStr"/>
      <c r="E163" t="inlineStr">
        <is>
          <t>Clifton Gallery Pty Ltd</t>
        </is>
      </c>
      <c r="F163" t="inlineStr">
        <is>
          <t>Accounts Receivable (A/R)</t>
        </is>
      </c>
      <c r="G163" s="9" t="n">
        <v>-2860.67</v>
      </c>
      <c r="H163" t="inlineStr"/>
      <c r="I163" t="inlineStr">
        <is>
          <t>Payment INV-4173</t>
        </is>
      </c>
      <c r="J163" t="inlineStr"/>
      <c r="K163" t="str">
        <f>INDEX('Account Map'!$E$5:$E$90,MATCH(F163,'Account Map'!$A$5:$A$90,0))</f>
        <v>610</v>
      </c>
    </row>
    <row r="164">
      <c r="A164" t="n">
        <v>68</v>
      </c>
      <c r="B164" s="10" t="n">
        <v>46205</v>
      </c>
      <c r="C164" t="inlineStr">
        <is>
          <t>Payment</t>
        </is>
      </c>
      <c r="D164" t="inlineStr"/>
      <c r="E164" t="inlineStr">
        <is>
          <t>Redgum Property Group Group</t>
        </is>
      </c>
      <c r="F164" t="inlineStr">
        <is>
          <t>Undeposited Funds</t>
        </is>
      </c>
      <c r="G164" s="9" t="n">
        <v>7323.81</v>
      </c>
      <c r="H164" t="inlineStr"/>
      <c r="I164" t="inlineStr">
        <is>
          <t>Payment INV-4174</t>
        </is>
      </c>
      <c r="J164" t="inlineStr"/>
      <c r="K164" t="str">
        <f>INDEX('Account Map'!$E$5:$E$90,MATCH(F164,'Account Map'!$A$5:$A$90,0))</f>
        <v>615</v>
      </c>
    </row>
    <row r="165">
      <c r="A165" t="n">
        <v>68</v>
      </c>
      <c r="B165" s="10" t="n">
        <v>46205</v>
      </c>
      <c r="C165" t="inlineStr">
        <is>
          <t>Payment</t>
        </is>
      </c>
      <c r="D165" t="inlineStr"/>
      <c r="E165" t="inlineStr">
        <is>
          <t>Redgum Property Group Group</t>
        </is>
      </c>
      <c r="F165" t="inlineStr">
        <is>
          <t>Accounts Receivable (A/R)</t>
        </is>
      </c>
      <c r="G165" s="9" t="n">
        <v>-7323.81</v>
      </c>
      <c r="H165" t="inlineStr"/>
      <c r="I165" t="inlineStr">
        <is>
          <t>Payment INV-4174</t>
        </is>
      </c>
      <c r="J165" t="inlineStr"/>
      <c r="K165" t="str">
        <f>INDEX('Account Map'!$E$5:$E$90,MATCH(F165,'Account Map'!$A$5:$A$90,0))</f>
        <v>610</v>
      </c>
    </row>
    <row r="166">
      <c r="A166" t="n">
        <v>69</v>
      </c>
      <c r="B166" s="10" t="n">
        <v>46233</v>
      </c>
      <c r="C166" t="inlineStr">
        <is>
          <t>Payment</t>
        </is>
      </c>
      <c r="D166" t="inlineStr"/>
      <c r="E166" t="inlineStr">
        <is>
          <t>Sydney Road Builders Pty Ltd</t>
        </is>
      </c>
      <c r="F166" t="inlineStr">
        <is>
          <t>ANZ Business Cheque</t>
        </is>
      </c>
      <c r="G166" s="9" t="n">
        <v>8916.120000000001</v>
      </c>
      <c r="H166" t="inlineStr"/>
      <c r="I166" t="inlineStr">
        <is>
          <t>Payment INV-4175</t>
        </is>
      </c>
      <c r="J166" t="inlineStr">
        <is>
          <t>R</t>
        </is>
      </c>
      <c r="K166" t="str">
        <f>INDEX('Account Map'!$E$5:$E$90,MATCH(F166,'Account Map'!$A$5:$A$90,0))</f>
        <v>090</v>
      </c>
    </row>
    <row r="167">
      <c r="A167" t="n">
        <v>69</v>
      </c>
      <c r="B167" s="10" t="n">
        <v>46233</v>
      </c>
      <c r="C167" t="inlineStr">
        <is>
          <t>Payment</t>
        </is>
      </c>
      <c r="D167" t="inlineStr"/>
      <c r="E167" t="inlineStr">
        <is>
          <t>Sydney Road Builders Pty Ltd</t>
        </is>
      </c>
      <c r="F167" t="inlineStr">
        <is>
          <t>Accounts Receivable (A/R)</t>
        </is>
      </c>
      <c r="G167" s="9" t="n">
        <v>-8916.120000000001</v>
      </c>
      <c r="H167" t="inlineStr"/>
      <c r="I167" t="inlineStr">
        <is>
          <t>Payment INV-4175</t>
        </is>
      </c>
      <c r="J167" t="inlineStr"/>
      <c r="K167" t="str">
        <f>INDEX('Account Map'!$E$5:$E$90,MATCH(F167,'Account Map'!$A$5:$A$90,0))</f>
        <v>610</v>
      </c>
    </row>
    <row r="168">
      <c r="A168" t="n">
        <v>70</v>
      </c>
      <c r="B168" s="10" t="n">
        <v>46214</v>
      </c>
      <c r="C168" t="inlineStr">
        <is>
          <t>Payment</t>
        </is>
      </c>
      <c r="D168" t="inlineStr"/>
      <c r="E168" t="inlineStr">
        <is>
          <t>Carlton Real Estate Pty Ltd</t>
        </is>
      </c>
      <c r="F168" t="inlineStr">
        <is>
          <t>ANZ Business Cheque</t>
        </is>
      </c>
      <c r="G168" s="9" t="n">
        <v>7185.66</v>
      </c>
      <c r="H168" t="inlineStr"/>
      <c r="I168" t="inlineStr">
        <is>
          <t>Payment INV-4176</t>
        </is>
      </c>
      <c r="J168" t="inlineStr">
        <is>
          <t>R</t>
        </is>
      </c>
      <c r="K168" t="str">
        <f>INDEX('Account Map'!$E$5:$E$90,MATCH(F168,'Account Map'!$A$5:$A$90,0))</f>
        <v>090</v>
      </c>
    </row>
    <row r="169">
      <c r="A169" t="n">
        <v>70</v>
      </c>
      <c r="B169" s="10" t="n">
        <v>46214</v>
      </c>
      <c r="C169" t="inlineStr">
        <is>
          <t>Payment</t>
        </is>
      </c>
      <c r="D169" t="inlineStr"/>
      <c r="E169" t="inlineStr">
        <is>
          <t>Carlton Real Estate Pty Ltd</t>
        </is>
      </c>
      <c r="F169" t="inlineStr">
        <is>
          <t>Accounts Receivable (A/R)</t>
        </is>
      </c>
      <c r="G169" s="9" t="n">
        <v>-7185.66</v>
      </c>
      <c r="H169" t="inlineStr"/>
      <c r="I169" t="inlineStr">
        <is>
          <t>Payment INV-4176</t>
        </is>
      </c>
      <c r="J169" t="inlineStr"/>
      <c r="K169" t="str">
        <f>INDEX('Account Map'!$E$5:$E$90,MATCH(F169,'Account Map'!$A$5:$A$90,0))</f>
        <v>610</v>
      </c>
    </row>
    <row r="170">
      <c r="A170" t="n">
        <v>71</v>
      </c>
      <c r="B170" s="10" t="n">
        <v>46204</v>
      </c>
      <c r="C170" t="inlineStr">
        <is>
          <t>Payment</t>
        </is>
      </c>
      <c r="D170" t="inlineStr"/>
      <c r="E170" t="inlineStr">
        <is>
          <t>Elm Optometrists Pty Ltd</t>
        </is>
      </c>
      <c r="F170" t="inlineStr">
        <is>
          <t>ANZ Business Cheque</t>
        </is>
      </c>
      <c r="G170" s="9" t="n">
        <v>3948.93</v>
      </c>
      <c r="H170" t="inlineStr"/>
      <c r="I170" t="inlineStr">
        <is>
          <t>Payment INV-4177</t>
        </is>
      </c>
      <c r="J170" t="inlineStr">
        <is>
          <t>R</t>
        </is>
      </c>
      <c r="K170" t="str">
        <f>INDEX('Account Map'!$E$5:$E$90,MATCH(F170,'Account Map'!$A$5:$A$90,0))</f>
        <v>090</v>
      </c>
    </row>
    <row r="171">
      <c r="A171" t="n">
        <v>71</v>
      </c>
      <c r="B171" s="10" t="n">
        <v>46204</v>
      </c>
      <c r="C171" t="inlineStr">
        <is>
          <t>Payment</t>
        </is>
      </c>
      <c r="D171" t="inlineStr"/>
      <c r="E171" t="inlineStr">
        <is>
          <t>Elm Optometrists Pty Ltd</t>
        </is>
      </c>
      <c r="F171" t="inlineStr">
        <is>
          <t>Accounts Receivable (A/R)</t>
        </is>
      </c>
      <c r="G171" s="9" t="n">
        <v>-3948.93</v>
      </c>
      <c r="H171" t="inlineStr"/>
      <c r="I171" t="inlineStr">
        <is>
          <t>Payment INV-4177</t>
        </is>
      </c>
      <c r="J171" t="inlineStr"/>
      <c r="K171" t="str">
        <f>INDEX('Account Map'!$E$5:$E$90,MATCH(F171,'Account Map'!$A$5:$A$90,0))</f>
        <v>610</v>
      </c>
    </row>
    <row r="172">
      <c r="A172" t="n">
        <v>72</v>
      </c>
      <c r="B172" s="10" t="n">
        <v>46264</v>
      </c>
      <c r="C172" t="inlineStr">
        <is>
          <t>Payment</t>
        </is>
      </c>
      <c r="D172" t="inlineStr"/>
      <c r="E172" t="inlineStr">
        <is>
          <t>Fitzroy Kitchen &amp; Bath Group</t>
        </is>
      </c>
      <c r="F172" t="inlineStr">
        <is>
          <t>ANZ Business Cheque</t>
        </is>
      </c>
      <c r="G172" s="9" t="n">
        <v>8565</v>
      </c>
      <c r="H172" t="inlineStr"/>
      <c r="I172" t="inlineStr">
        <is>
          <t>Payment INV-4179</t>
        </is>
      </c>
      <c r="J172" t="inlineStr">
        <is>
          <t>R</t>
        </is>
      </c>
      <c r="K172" t="str">
        <f>INDEX('Account Map'!$E$5:$E$90,MATCH(F172,'Account Map'!$A$5:$A$90,0))</f>
        <v>090</v>
      </c>
    </row>
    <row r="173">
      <c r="A173" t="n">
        <v>72</v>
      </c>
      <c r="B173" s="10" t="n">
        <v>46264</v>
      </c>
      <c r="C173" t="inlineStr">
        <is>
          <t>Payment</t>
        </is>
      </c>
      <c r="D173" t="inlineStr"/>
      <c r="E173" t="inlineStr">
        <is>
          <t>Fitzroy Kitchen &amp; Bath Group</t>
        </is>
      </c>
      <c r="F173" t="inlineStr">
        <is>
          <t>Accounts Receivable (A/R)</t>
        </is>
      </c>
      <c r="G173" s="9" t="n">
        <v>-8565</v>
      </c>
      <c r="H173" t="inlineStr"/>
      <c r="I173" t="inlineStr">
        <is>
          <t>Payment INV-4179</t>
        </is>
      </c>
      <c r="J173" t="inlineStr"/>
      <c r="K173" t="str">
        <f>INDEX('Account Map'!$E$5:$E$90,MATCH(F173,'Account Map'!$A$5:$A$90,0))</f>
        <v>610</v>
      </c>
    </row>
    <row r="174">
      <c r="A174" t="n">
        <v>73</v>
      </c>
      <c r="B174" s="10" t="n">
        <v>46245</v>
      </c>
      <c r="C174" t="inlineStr">
        <is>
          <t>Payment</t>
        </is>
      </c>
      <c r="D174" t="inlineStr"/>
      <c r="E174" t="inlineStr">
        <is>
          <t>Sydney Road Physio Pty Ltd</t>
        </is>
      </c>
      <c r="F174" t="inlineStr">
        <is>
          <t>Undeposited Funds</t>
        </is>
      </c>
      <c r="G174" s="9" t="n">
        <v>5444.14</v>
      </c>
      <c r="H174" t="inlineStr"/>
      <c r="I174" t="inlineStr">
        <is>
          <t>Payment INV-4180</t>
        </is>
      </c>
      <c r="J174" t="inlineStr"/>
      <c r="K174" t="str">
        <f>INDEX('Account Map'!$E$5:$E$90,MATCH(F174,'Account Map'!$A$5:$A$90,0))</f>
        <v>615</v>
      </c>
    </row>
    <row r="175">
      <c r="A175" t="n">
        <v>73</v>
      </c>
      <c r="B175" s="10" t="n">
        <v>46245</v>
      </c>
      <c r="C175" t="inlineStr">
        <is>
          <t>Payment</t>
        </is>
      </c>
      <c r="D175" t="inlineStr"/>
      <c r="E175" t="inlineStr">
        <is>
          <t>Sydney Road Physio Pty Ltd</t>
        </is>
      </c>
      <c r="F175" t="inlineStr">
        <is>
          <t>Accounts Receivable (A/R)</t>
        </is>
      </c>
      <c r="G175" s="9" t="n">
        <v>-5444.14</v>
      </c>
      <c r="H175" t="inlineStr"/>
      <c r="I175" t="inlineStr">
        <is>
          <t>Payment INV-4180</t>
        </is>
      </c>
      <c r="J175" t="inlineStr"/>
      <c r="K175" t="str">
        <f>INDEX('Account Map'!$E$5:$E$90,MATCH(F175,'Account Map'!$A$5:$A$90,0))</f>
        <v>610</v>
      </c>
    </row>
    <row r="176">
      <c r="A176" t="n">
        <v>74</v>
      </c>
      <c r="B176" s="10" t="n">
        <v>46220</v>
      </c>
      <c r="C176" t="inlineStr">
        <is>
          <t>Payment</t>
        </is>
      </c>
      <c r="D176" t="inlineStr"/>
      <c r="E176" t="inlineStr">
        <is>
          <t>Malvern Bakery Group</t>
        </is>
      </c>
      <c r="F176" t="inlineStr">
        <is>
          <t>ANZ Business Cheque</t>
        </is>
      </c>
      <c r="G176" s="9" t="n">
        <v>6024.35</v>
      </c>
      <c r="H176" t="inlineStr"/>
      <c r="I176" t="inlineStr">
        <is>
          <t>Payment INV-4181</t>
        </is>
      </c>
      <c r="J176" t="inlineStr">
        <is>
          <t>R</t>
        </is>
      </c>
      <c r="K176" t="str">
        <f>INDEX('Account Map'!$E$5:$E$90,MATCH(F176,'Account Map'!$A$5:$A$90,0))</f>
        <v>090</v>
      </c>
    </row>
    <row r="177">
      <c r="A177" t="n">
        <v>74</v>
      </c>
      <c r="B177" s="10" t="n">
        <v>46220</v>
      </c>
      <c r="C177" t="inlineStr">
        <is>
          <t>Payment</t>
        </is>
      </c>
      <c r="D177" t="inlineStr"/>
      <c r="E177" t="inlineStr">
        <is>
          <t>Malvern Bakery Group</t>
        </is>
      </c>
      <c r="F177" t="inlineStr">
        <is>
          <t>Accounts Receivable (A/R)</t>
        </is>
      </c>
      <c r="G177" s="9" t="n">
        <v>-6024.35</v>
      </c>
      <c r="H177" t="inlineStr"/>
      <c r="I177" t="inlineStr">
        <is>
          <t>Payment INV-4181</t>
        </is>
      </c>
      <c r="J177" t="inlineStr"/>
      <c r="K177" t="str">
        <f>INDEX('Account Map'!$E$5:$E$90,MATCH(F177,'Account Map'!$A$5:$A$90,0))</f>
        <v>610</v>
      </c>
    </row>
    <row r="178">
      <c r="A178" t="n">
        <v>75</v>
      </c>
      <c r="B178" s="10" t="n">
        <v>46256</v>
      </c>
      <c r="C178" t="inlineStr">
        <is>
          <t>Payment</t>
        </is>
      </c>
      <c r="D178" t="inlineStr"/>
      <c r="E178" t="inlineStr">
        <is>
          <t>Northside Kitchen &amp; Bath Pty Ltd</t>
        </is>
      </c>
      <c r="F178" t="inlineStr">
        <is>
          <t>ANZ Business Cheque</t>
        </is>
      </c>
      <c r="G178" s="9" t="n">
        <v>8705.709999999999</v>
      </c>
      <c r="H178" t="inlineStr"/>
      <c r="I178" t="inlineStr">
        <is>
          <t>Payment INV-4182</t>
        </is>
      </c>
      <c r="J178" t="inlineStr">
        <is>
          <t>R</t>
        </is>
      </c>
      <c r="K178" t="str">
        <f>INDEX('Account Map'!$E$5:$E$90,MATCH(F178,'Account Map'!$A$5:$A$90,0))</f>
        <v>090</v>
      </c>
    </row>
    <row r="179">
      <c r="A179" t="n">
        <v>75</v>
      </c>
      <c r="B179" s="10" t="n">
        <v>46256</v>
      </c>
      <c r="C179" t="inlineStr">
        <is>
          <t>Payment</t>
        </is>
      </c>
      <c r="D179" t="inlineStr"/>
      <c r="E179" t="inlineStr">
        <is>
          <t>Northside Kitchen &amp; Bath Pty Ltd</t>
        </is>
      </c>
      <c r="F179" t="inlineStr">
        <is>
          <t>Accounts Receivable (A/R)</t>
        </is>
      </c>
      <c r="G179" s="9" t="n">
        <v>-8705.709999999999</v>
      </c>
      <c r="H179" t="inlineStr"/>
      <c r="I179" t="inlineStr">
        <is>
          <t>Payment INV-4182</t>
        </is>
      </c>
      <c r="J179" t="inlineStr"/>
      <c r="K179" t="str">
        <f>INDEX('Account Map'!$E$5:$E$90,MATCH(F179,'Account Map'!$A$5:$A$90,0))</f>
        <v>610</v>
      </c>
    </row>
    <row r="180">
      <c r="A180" t="n">
        <v>76</v>
      </c>
      <c r="B180" s="10" t="n">
        <v>46221</v>
      </c>
      <c r="C180" t="inlineStr">
        <is>
          <t>Payment</t>
        </is>
      </c>
      <c r="D180" t="inlineStr"/>
      <c r="E180" t="inlineStr">
        <is>
          <t>Brunswick Developments Pty Ltd</t>
        </is>
      </c>
      <c r="F180" t="inlineStr">
        <is>
          <t>Undeposited Funds</t>
        </is>
      </c>
      <c r="G180" s="9" t="n">
        <v>7952.02</v>
      </c>
      <c r="H180" t="inlineStr"/>
      <c r="I180" t="inlineStr">
        <is>
          <t>Payment INV-4183</t>
        </is>
      </c>
      <c r="J180" t="inlineStr"/>
      <c r="K180" t="str">
        <f>INDEX('Account Map'!$E$5:$E$90,MATCH(F180,'Account Map'!$A$5:$A$90,0))</f>
        <v>615</v>
      </c>
    </row>
    <row r="181">
      <c r="A181" t="n">
        <v>76</v>
      </c>
      <c r="B181" s="10" t="n">
        <v>46221</v>
      </c>
      <c r="C181" t="inlineStr">
        <is>
          <t>Payment</t>
        </is>
      </c>
      <c r="D181" t="inlineStr"/>
      <c r="E181" t="inlineStr">
        <is>
          <t>Brunswick Developments Pty Ltd</t>
        </is>
      </c>
      <c r="F181" t="inlineStr">
        <is>
          <t>Accounts Receivable (A/R)</t>
        </is>
      </c>
      <c r="G181" s="9" t="n">
        <v>-7952.02</v>
      </c>
      <c r="H181" t="inlineStr"/>
      <c r="I181" t="inlineStr">
        <is>
          <t>Payment INV-4183</t>
        </is>
      </c>
      <c r="J181" t="inlineStr"/>
      <c r="K181" t="str">
        <f>INDEX('Account Map'!$E$5:$E$90,MATCH(F181,'Account Map'!$A$5:$A$90,0))</f>
        <v>610</v>
      </c>
    </row>
    <row r="182">
      <c r="A182" t="n">
        <v>77</v>
      </c>
      <c r="B182" s="10" t="n">
        <v>46211</v>
      </c>
      <c r="C182" t="inlineStr">
        <is>
          <t>Payment</t>
        </is>
      </c>
      <c r="D182" t="inlineStr"/>
      <c r="E182" t="inlineStr">
        <is>
          <t>Malvern Developments Group</t>
        </is>
      </c>
      <c r="F182" t="inlineStr">
        <is>
          <t>Undeposited Funds</t>
        </is>
      </c>
      <c r="G182" s="9" t="n">
        <v>1064.93</v>
      </c>
      <c r="H182" t="inlineStr"/>
      <c r="I182" t="inlineStr">
        <is>
          <t>Payment INV-4184</t>
        </is>
      </c>
      <c r="J182" t="inlineStr"/>
      <c r="K182" t="str">
        <f>INDEX('Account Map'!$E$5:$E$90,MATCH(F182,'Account Map'!$A$5:$A$90,0))</f>
        <v>615</v>
      </c>
    </row>
    <row r="183">
      <c r="A183" t="n">
        <v>77</v>
      </c>
      <c r="B183" s="10" t="n">
        <v>46211</v>
      </c>
      <c r="C183" t="inlineStr">
        <is>
          <t>Payment</t>
        </is>
      </c>
      <c r="D183" t="inlineStr"/>
      <c r="E183" t="inlineStr">
        <is>
          <t>Malvern Developments Group</t>
        </is>
      </c>
      <c r="F183" t="inlineStr">
        <is>
          <t>Accounts Receivable (A/R)</t>
        </is>
      </c>
      <c r="G183" s="9" t="n">
        <v>-1064.93</v>
      </c>
      <c r="H183" t="inlineStr"/>
      <c r="I183" t="inlineStr">
        <is>
          <t>Payment INV-4184</t>
        </is>
      </c>
      <c r="J183" t="inlineStr"/>
      <c r="K183" t="str">
        <f>INDEX('Account Map'!$E$5:$E$90,MATCH(F183,'Account Map'!$A$5:$A$90,0))</f>
        <v>610</v>
      </c>
    </row>
    <row r="184">
      <c r="A184" t="n">
        <v>78</v>
      </c>
      <c r="B184" s="10" t="n">
        <v>46204</v>
      </c>
      <c r="C184" t="inlineStr">
        <is>
          <t>Payment</t>
        </is>
      </c>
      <c r="D184" t="inlineStr"/>
      <c r="E184" t="inlineStr">
        <is>
          <t>Laneway Pharmacy</t>
        </is>
      </c>
      <c r="F184" t="inlineStr">
        <is>
          <t>Undeposited Funds</t>
        </is>
      </c>
      <c r="G184" s="9" t="n">
        <v>4052.21</v>
      </c>
      <c r="H184" t="inlineStr"/>
      <c r="I184" t="inlineStr">
        <is>
          <t>Payment INV-4185</t>
        </is>
      </c>
      <c r="J184" t="inlineStr"/>
      <c r="K184" t="str">
        <f>INDEX('Account Map'!$E$5:$E$90,MATCH(F184,'Account Map'!$A$5:$A$90,0))</f>
        <v>615</v>
      </c>
    </row>
    <row r="185">
      <c r="A185" t="n">
        <v>78</v>
      </c>
      <c r="B185" s="10" t="n">
        <v>46204</v>
      </c>
      <c r="C185" t="inlineStr">
        <is>
          <t>Payment</t>
        </is>
      </c>
      <c r="D185" t="inlineStr"/>
      <c r="E185" t="inlineStr">
        <is>
          <t>Laneway Pharmacy</t>
        </is>
      </c>
      <c r="F185" t="inlineStr">
        <is>
          <t>Accounts Receivable (A/R)</t>
        </is>
      </c>
      <c r="G185" s="9" t="n">
        <v>-4052.21</v>
      </c>
      <c r="H185" t="inlineStr"/>
      <c r="I185" t="inlineStr">
        <is>
          <t>Payment INV-4185</t>
        </is>
      </c>
      <c r="J185" t="inlineStr"/>
      <c r="K185" t="str">
        <f>INDEX('Account Map'!$E$5:$E$90,MATCH(F185,'Account Map'!$A$5:$A$90,0))</f>
        <v>610</v>
      </c>
    </row>
    <row r="186">
      <c r="A186" t="n">
        <v>79</v>
      </c>
      <c r="B186" s="10" t="n">
        <v>46204</v>
      </c>
      <c r="C186" t="inlineStr">
        <is>
          <t>Payment</t>
        </is>
      </c>
      <c r="D186" t="inlineStr"/>
      <c r="E186" t="inlineStr">
        <is>
          <t>Ironbark Physio Pty Ltd</t>
        </is>
      </c>
      <c r="F186" t="inlineStr">
        <is>
          <t>Undeposited Funds</t>
        </is>
      </c>
      <c r="G186" s="9" t="n">
        <v>7990.68</v>
      </c>
      <c r="H186" t="inlineStr"/>
      <c r="I186" t="inlineStr">
        <is>
          <t>Payment INV-4186</t>
        </is>
      </c>
      <c r="J186" t="inlineStr"/>
      <c r="K186" t="str">
        <f>INDEX('Account Map'!$E$5:$E$90,MATCH(F186,'Account Map'!$A$5:$A$90,0))</f>
        <v>615</v>
      </c>
    </row>
    <row r="187">
      <c r="A187" t="n">
        <v>79</v>
      </c>
      <c r="B187" s="10" t="n">
        <v>46204</v>
      </c>
      <c r="C187" t="inlineStr">
        <is>
          <t>Payment</t>
        </is>
      </c>
      <c r="D187" t="inlineStr"/>
      <c r="E187" t="inlineStr">
        <is>
          <t>Ironbark Physio Pty Ltd</t>
        </is>
      </c>
      <c r="F187" t="inlineStr">
        <is>
          <t>Accounts Receivable (A/R)</t>
        </is>
      </c>
      <c r="G187" s="9" t="n">
        <v>-7990.68</v>
      </c>
      <c r="H187" t="inlineStr"/>
      <c r="I187" t="inlineStr">
        <is>
          <t>Payment INV-4186</t>
        </is>
      </c>
      <c r="J187" t="inlineStr"/>
      <c r="K187" t="str">
        <f>INDEX('Account Map'!$E$5:$E$90,MATCH(F187,'Account Map'!$A$5:$A$90,0))</f>
        <v>610</v>
      </c>
    </row>
    <row r="188">
      <c r="A188" t="n">
        <v>80</v>
      </c>
      <c r="B188" s="10" t="n">
        <v>46204</v>
      </c>
      <c r="C188" t="inlineStr">
        <is>
          <t>Payment</t>
        </is>
      </c>
      <c r="D188" t="inlineStr"/>
      <c r="E188" t="inlineStr">
        <is>
          <t>Kew Architects Group</t>
        </is>
      </c>
      <c r="F188" t="inlineStr">
        <is>
          <t>Undeposited Funds</t>
        </is>
      </c>
      <c r="G188" s="9" t="n">
        <v>4078.43</v>
      </c>
      <c r="H188" t="inlineStr"/>
      <c r="I188" t="inlineStr">
        <is>
          <t>Payment INV-4187</t>
        </is>
      </c>
      <c r="J188" t="inlineStr"/>
      <c r="K188" t="str">
        <f>INDEX('Account Map'!$E$5:$E$90,MATCH(F188,'Account Map'!$A$5:$A$90,0))</f>
        <v>615</v>
      </c>
    </row>
    <row r="189">
      <c r="A189" t="n">
        <v>80</v>
      </c>
      <c r="B189" s="10" t="n">
        <v>46204</v>
      </c>
      <c r="C189" t="inlineStr">
        <is>
          <t>Payment</t>
        </is>
      </c>
      <c r="D189" t="inlineStr"/>
      <c r="E189" t="inlineStr">
        <is>
          <t>Kew Architects Group</t>
        </is>
      </c>
      <c r="F189" t="inlineStr">
        <is>
          <t>Accounts Receivable (A/R)</t>
        </is>
      </c>
      <c r="G189" s="9" t="n">
        <v>-4078.43</v>
      </c>
      <c r="H189" t="inlineStr"/>
      <c r="I189" t="inlineStr">
        <is>
          <t>Payment INV-4187</t>
        </is>
      </c>
      <c r="J189" t="inlineStr"/>
      <c r="K189" t="str">
        <f>INDEX('Account Map'!$E$5:$E$90,MATCH(F189,'Account Map'!$A$5:$A$90,0))</f>
        <v>610</v>
      </c>
    </row>
    <row r="190">
      <c r="A190" t="n">
        <v>81</v>
      </c>
      <c r="B190" s="10" t="n">
        <v>46204</v>
      </c>
      <c r="C190" t="inlineStr">
        <is>
          <t>Payment</t>
        </is>
      </c>
      <c r="D190" t="inlineStr"/>
      <c r="E190" t="inlineStr">
        <is>
          <t>Collins Developments</t>
        </is>
      </c>
      <c r="F190" t="inlineStr">
        <is>
          <t>Undeposited Funds</t>
        </is>
      </c>
      <c r="G190" s="9" t="n">
        <v>1087.76</v>
      </c>
      <c r="H190" t="inlineStr"/>
      <c r="I190" t="inlineStr">
        <is>
          <t>Payment INV-4188</t>
        </is>
      </c>
      <c r="J190" t="inlineStr"/>
      <c r="K190" t="str">
        <f>INDEX('Account Map'!$E$5:$E$90,MATCH(F190,'Account Map'!$A$5:$A$90,0))</f>
        <v>615</v>
      </c>
    </row>
    <row r="191">
      <c r="A191" t="n">
        <v>81</v>
      </c>
      <c r="B191" s="10" t="n">
        <v>46204</v>
      </c>
      <c r="C191" t="inlineStr">
        <is>
          <t>Payment</t>
        </is>
      </c>
      <c r="D191" t="inlineStr"/>
      <c r="E191" t="inlineStr">
        <is>
          <t>Collins Developments</t>
        </is>
      </c>
      <c r="F191" t="inlineStr">
        <is>
          <t>Accounts Receivable (A/R)</t>
        </is>
      </c>
      <c r="G191" s="9" t="n">
        <v>-1087.76</v>
      </c>
      <c r="H191" t="inlineStr"/>
      <c r="I191" t="inlineStr">
        <is>
          <t>Payment INV-4188</t>
        </is>
      </c>
      <c r="J191" t="inlineStr"/>
      <c r="K191" t="str">
        <f>INDEX('Account Map'!$E$5:$E$90,MATCH(F191,'Account Map'!$A$5:$A$90,0))</f>
        <v>610</v>
      </c>
    </row>
    <row r="192">
      <c r="A192" t="n">
        <v>82</v>
      </c>
      <c r="B192" s="10" t="n">
        <v>46204</v>
      </c>
      <c r="C192" t="inlineStr">
        <is>
          <t>Payment</t>
        </is>
      </c>
      <c r="D192" t="inlineStr"/>
      <c r="E192" t="inlineStr">
        <is>
          <t>Bluestone Kitchen &amp; Bath Pty Ltd</t>
        </is>
      </c>
      <c r="F192" t="inlineStr">
        <is>
          <t>ANZ Business Cheque</t>
        </is>
      </c>
      <c r="G192" s="9" t="n">
        <v>7654.23</v>
      </c>
      <c r="H192" t="inlineStr"/>
      <c r="I192" t="inlineStr">
        <is>
          <t>Payment INV-4189</t>
        </is>
      </c>
      <c r="J192" t="inlineStr">
        <is>
          <t>R</t>
        </is>
      </c>
      <c r="K192" t="str">
        <f>INDEX('Account Map'!$E$5:$E$90,MATCH(F192,'Account Map'!$A$5:$A$90,0))</f>
        <v>090</v>
      </c>
    </row>
    <row r="193">
      <c r="A193" t="n">
        <v>82</v>
      </c>
      <c r="B193" s="10" t="n">
        <v>46204</v>
      </c>
      <c r="C193" t="inlineStr">
        <is>
          <t>Payment</t>
        </is>
      </c>
      <c r="D193" t="inlineStr"/>
      <c r="E193" t="inlineStr">
        <is>
          <t>Bluestone Kitchen &amp; Bath Pty Ltd</t>
        </is>
      </c>
      <c r="F193" t="inlineStr">
        <is>
          <t>Accounts Receivable (A/R)</t>
        </is>
      </c>
      <c r="G193" s="9" t="n">
        <v>-7654.23</v>
      </c>
      <c r="H193" t="inlineStr"/>
      <c r="I193" t="inlineStr">
        <is>
          <t>Payment INV-4189</t>
        </is>
      </c>
      <c r="J193" t="inlineStr"/>
      <c r="K193" t="str">
        <f>INDEX('Account Map'!$E$5:$E$90,MATCH(F193,'Account Map'!$A$5:$A$90,0))</f>
        <v>610</v>
      </c>
    </row>
    <row r="194">
      <c r="A194" t="n">
        <v>83</v>
      </c>
      <c r="B194" s="10" t="n">
        <v>46262</v>
      </c>
      <c r="C194" t="inlineStr">
        <is>
          <t>Payment</t>
        </is>
      </c>
      <c r="D194" t="inlineStr"/>
      <c r="E194" t="inlineStr">
        <is>
          <t>Docklands Salon Pty Ltd</t>
        </is>
      </c>
      <c r="F194" t="inlineStr">
        <is>
          <t>Undeposited Funds</t>
        </is>
      </c>
      <c r="G194" s="9" t="n">
        <v>2736.14</v>
      </c>
      <c r="H194" t="inlineStr"/>
      <c r="I194" t="inlineStr">
        <is>
          <t>Payment INV-4190</t>
        </is>
      </c>
      <c r="J194" t="inlineStr"/>
      <c r="K194" t="str">
        <f>INDEX('Account Map'!$E$5:$E$90,MATCH(F194,'Account Map'!$A$5:$A$90,0))</f>
        <v>615</v>
      </c>
    </row>
    <row r="195">
      <c r="A195" t="n">
        <v>83</v>
      </c>
      <c r="B195" s="10" t="n">
        <v>46262</v>
      </c>
      <c r="C195" t="inlineStr">
        <is>
          <t>Payment</t>
        </is>
      </c>
      <c r="D195" t="inlineStr"/>
      <c r="E195" t="inlineStr">
        <is>
          <t>Docklands Salon Pty Ltd</t>
        </is>
      </c>
      <c r="F195" t="inlineStr">
        <is>
          <t>Accounts Receivable (A/R)</t>
        </is>
      </c>
      <c r="G195" s="9" t="n">
        <v>-2736.14</v>
      </c>
      <c r="H195" t="inlineStr"/>
      <c r="I195" t="inlineStr">
        <is>
          <t>Payment INV-4190</t>
        </is>
      </c>
      <c r="J195" t="inlineStr"/>
      <c r="K195" t="str">
        <f>INDEX('Account Map'!$E$5:$E$90,MATCH(F195,'Account Map'!$A$5:$A$90,0))</f>
        <v>610</v>
      </c>
    </row>
    <row r="196">
      <c r="A196" t="n">
        <v>84</v>
      </c>
      <c r="B196" s="10" t="n">
        <v>46204</v>
      </c>
      <c r="C196" t="inlineStr">
        <is>
          <t>Payment</t>
        </is>
      </c>
      <c r="D196" t="inlineStr"/>
      <c r="E196" t="inlineStr">
        <is>
          <t>Wattle Bookshop</t>
        </is>
      </c>
      <c r="F196" t="inlineStr">
        <is>
          <t>Undeposited Funds</t>
        </is>
      </c>
      <c r="G196" s="9" t="n">
        <v>7727.41</v>
      </c>
      <c r="H196" t="inlineStr"/>
      <c r="I196" t="inlineStr">
        <is>
          <t>Payment INV-4192</t>
        </is>
      </c>
      <c r="J196" t="inlineStr"/>
      <c r="K196" t="str">
        <f>INDEX('Account Map'!$E$5:$E$90,MATCH(F196,'Account Map'!$A$5:$A$90,0))</f>
        <v>615</v>
      </c>
    </row>
    <row r="197">
      <c r="A197" t="n">
        <v>84</v>
      </c>
      <c r="B197" s="10" t="n">
        <v>46204</v>
      </c>
      <c r="C197" t="inlineStr">
        <is>
          <t>Payment</t>
        </is>
      </c>
      <c r="D197" t="inlineStr"/>
      <c r="E197" t="inlineStr">
        <is>
          <t>Wattle Bookshop</t>
        </is>
      </c>
      <c r="F197" t="inlineStr">
        <is>
          <t>Accounts Receivable (A/R)</t>
        </is>
      </c>
      <c r="G197" s="9" t="n">
        <v>-7727.41</v>
      </c>
      <c r="H197" t="inlineStr"/>
      <c r="I197" t="inlineStr">
        <is>
          <t>Payment INV-4192</t>
        </is>
      </c>
      <c r="J197" t="inlineStr"/>
      <c r="K197" t="str">
        <f>INDEX('Account Map'!$E$5:$E$90,MATCH(F197,'Account Map'!$A$5:$A$90,0))</f>
        <v>610</v>
      </c>
    </row>
    <row r="198">
      <c r="A198" t="n">
        <v>85</v>
      </c>
      <c r="B198" s="10" t="n">
        <v>46235</v>
      </c>
      <c r="C198" t="inlineStr">
        <is>
          <t>Payment</t>
        </is>
      </c>
      <c r="D198" t="inlineStr"/>
      <c r="E198" t="inlineStr">
        <is>
          <t>Richmond Fitness Pty Ltd</t>
        </is>
      </c>
      <c r="F198" t="inlineStr">
        <is>
          <t>ANZ Business Cheque</t>
        </is>
      </c>
      <c r="G198" s="9" t="n">
        <v>1450.27</v>
      </c>
      <c r="H198" t="inlineStr"/>
      <c r="I198" t="inlineStr">
        <is>
          <t>Payment INV-4193</t>
        </is>
      </c>
      <c r="J198" t="inlineStr">
        <is>
          <t>R</t>
        </is>
      </c>
      <c r="K198" t="str">
        <f>INDEX('Account Map'!$E$5:$E$90,MATCH(F198,'Account Map'!$A$5:$A$90,0))</f>
        <v>090</v>
      </c>
    </row>
    <row r="199">
      <c r="A199" t="n">
        <v>85</v>
      </c>
      <c r="B199" s="10" t="n">
        <v>46235</v>
      </c>
      <c r="C199" t="inlineStr">
        <is>
          <t>Payment</t>
        </is>
      </c>
      <c r="D199" t="inlineStr"/>
      <c r="E199" t="inlineStr">
        <is>
          <t>Richmond Fitness Pty Ltd</t>
        </is>
      </c>
      <c r="F199" t="inlineStr">
        <is>
          <t>Accounts Receivable (A/R)</t>
        </is>
      </c>
      <c r="G199" s="9" t="n">
        <v>-1450.27</v>
      </c>
      <c r="H199" t="inlineStr"/>
      <c r="I199" t="inlineStr">
        <is>
          <t>Payment INV-4193</t>
        </is>
      </c>
      <c r="J199" t="inlineStr"/>
      <c r="K199" t="str">
        <f>INDEX('Account Map'!$E$5:$E$90,MATCH(F199,'Account Map'!$A$5:$A$90,0))</f>
        <v>610</v>
      </c>
    </row>
    <row r="200">
      <c r="A200" t="n">
        <v>86</v>
      </c>
      <c r="B200" s="10" t="n">
        <v>46208</v>
      </c>
      <c r="C200" t="inlineStr">
        <is>
          <t>Payment</t>
        </is>
      </c>
      <c r="D200" t="inlineStr"/>
      <c r="E200" t="inlineStr">
        <is>
          <t>Prahran Florist Group</t>
        </is>
      </c>
      <c r="F200" t="inlineStr">
        <is>
          <t>ANZ Business Cheque</t>
        </is>
      </c>
      <c r="G200" s="9" t="n">
        <v>7146.35</v>
      </c>
      <c r="H200" t="inlineStr"/>
      <c r="I200" t="inlineStr">
        <is>
          <t>Payment INV-4194</t>
        </is>
      </c>
      <c r="J200" t="inlineStr">
        <is>
          <t>R</t>
        </is>
      </c>
      <c r="K200" t="str">
        <f>INDEX('Account Map'!$E$5:$E$90,MATCH(F200,'Account Map'!$A$5:$A$90,0))</f>
        <v>090</v>
      </c>
    </row>
    <row r="201">
      <c r="A201" t="n">
        <v>86</v>
      </c>
      <c r="B201" s="10" t="n">
        <v>46208</v>
      </c>
      <c r="C201" t="inlineStr">
        <is>
          <t>Payment</t>
        </is>
      </c>
      <c r="D201" t="inlineStr"/>
      <c r="E201" t="inlineStr">
        <is>
          <t>Prahran Florist Group</t>
        </is>
      </c>
      <c r="F201" t="inlineStr">
        <is>
          <t>Accounts Receivable (A/R)</t>
        </is>
      </c>
      <c r="G201" s="9" t="n">
        <v>-7146.35</v>
      </c>
      <c r="H201" t="inlineStr"/>
      <c r="I201" t="inlineStr">
        <is>
          <t>Payment INV-4194</t>
        </is>
      </c>
      <c r="J201" t="inlineStr"/>
      <c r="K201" t="str">
        <f>INDEX('Account Map'!$E$5:$E$90,MATCH(F201,'Account Map'!$A$5:$A$90,0))</f>
        <v>610</v>
      </c>
    </row>
    <row r="202">
      <c r="A202" t="n">
        <v>87</v>
      </c>
      <c r="B202" s="10" t="n">
        <v>46222</v>
      </c>
      <c r="C202" t="inlineStr">
        <is>
          <t>Payment</t>
        </is>
      </c>
      <c r="D202" t="inlineStr"/>
      <c r="E202" t="inlineStr">
        <is>
          <t>Ironbark Eyewear Group</t>
        </is>
      </c>
      <c r="F202" t="inlineStr">
        <is>
          <t>Undeposited Funds</t>
        </is>
      </c>
      <c r="G202" s="9" t="n">
        <v>6347.24</v>
      </c>
      <c r="H202" t="inlineStr"/>
      <c r="I202" t="inlineStr">
        <is>
          <t>Payment INV-4195</t>
        </is>
      </c>
      <c r="J202" t="inlineStr"/>
      <c r="K202" t="str">
        <f>INDEX('Account Map'!$E$5:$E$90,MATCH(F202,'Account Map'!$A$5:$A$90,0))</f>
        <v>615</v>
      </c>
    </row>
    <row r="203">
      <c r="A203" t="n">
        <v>87</v>
      </c>
      <c r="B203" s="10" t="n">
        <v>46222</v>
      </c>
      <c r="C203" t="inlineStr">
        <is>
          <t>Payment</t>
        </is>
      </c>
      <c r="D203" t="inlineStr"/>
      <c r="E203" t="inlineStr">
        <is>
          <t>Ironbark Eyewear Group</t>
        </is>
      </c>
      <c r="F203" t="inlineStr">
        <is>
          <t>Accounts Receivable (A/R)</t>
        </is>
      </c>
      <c r="G203" s="9" t="n">
        <v>-6347.24</v>
      </c>
      <c r="H203" t="inlineStr"/>
      <c r="I203" t="inlineStr">
        <is>
          <t>Payment INV-4195</t>
        </is>
      </c>
      <c r="J203" t="inlineStr"/>
      <c r="K203" t="str">
        <f>INDEX('Account Map'!$E$5:$E$90,MATCH(F203,'Account Map'!$A$5:$A$90,0))</f>
        <v>610</v>
      </c>
    </row>
    <row r="204">
      <c r="A204" t="n">
        <v>88</v>
      </c>
      <c r="B204" s="10" t="n">
        <v>46204</v>
      </c>
      <c r="C204" t="inlineStr">
        <is>
          <t>Payment</t>
        </is>
      </c>
      <c r="D204" t="inlineStr"/>
      <c r="E204" t="inlineStr">
        <is>
          <t>Brunswick Constructions Pty Ltd</t>
        </is>
      </c>
      <c r="F204" t="inlineStr">
        <is>
          <t>Undeposited Funds</t>
        </is>
      </c>
      <c r="G204" s="9" t="n">
        <v>4353.37</v>
      </c>
      <c r="H204" t="inlineStr"/>
      <c r="I204" t="inlineStr">
        <is>
          <t>Payment INV-4196</t>
        </is>
      </c>
      <c r="J204" t="inlineStr"/>
      <c r="K204" t="str">
        <f>INDEX('Account Map'!$E$5:$E$90,MATCH(F204,'Account Map'!$A$5:$A$90,0))</f>
        <v>615</v>
      </c>
    </row>
    <row r="205">
      <c r="A205" t="n">
        <v>88</v>
      </c>
      <c r="B205" s="10" t="n">
        <v>46204</v>
      </c>
      <c r="C205" t="inlineStr">
        <is>
          <t>Payment</t>
        </is>
      </c>
      <c r="D205" t="inlineStr"/>
      <c r="E205" t="inlineStr">
        <is>
          <t>Brunswick Constructions Pty Ltd</t>
        </is>
      </c>
      <c r="F205" t="inlineStr">
        <is>
          <t>Accounts Receivable (A/R)</t>
        </is>
      </c>
      <c r="G205" s="9" t="n">
        <v>-4353.37</v>
      </c>
      <c r="H205" t="inlineStr"/>
      <c r="I205" t="inlineStr">
        <is>
          <t>Payment INV-4196</t>
        </is>
      </c>
      <c r="J205" t="inlineStr"/>
      <c r="K205" t="str">
        <f>INDEX('Account Map'!$E$5:$E$90,MATCH(F205,'Account Map'!$A$5:$A$90,0))</f>
        <v>610</v>
      </c>
    </row>
    <row r="206">
      <c r="A206" t="n">
        <v>89</v>
      </c>
      <c r="B206" s="10" t="n">
        <v>46226</v>
      </c>
      <c r="C206" t="inlineStr">
        <is>
          <t>Payment</t>
        </is>
      </c>
      <c r="D206" t="inlineStr"/>
      <c r="E206" t="inlineStr">
        <is>
          <t>Southern Bakery</t>
        </is>
      </c>
      <c r="F206" t="inlineStr">
        <is>
          <t>Undeposited Funds</t>
        </is>
      </c>
      <c r="G206" s="9" t="n">
        <v>3934.48</v>
      </c>
      <c r="H206" t="inlineStr"/>
      <c r="I206" t="inlineStr">
        <is>
          <t>Payment INV-4197</t>
        </is>
      </c>
      <c r="J206" t="inlineStr"/>
      <c r="K206" t="str">
        <f>INDEX('Account Map'!$E$5:$E$90,MATCH(F206,'Account Map'!$A$5:$A$90,0))</f>
        <v>615</v>
      </c>
    </row>
    <row r="207">
      <c r="A207" t="n">
        <v>89</v>
      </c>
      <c r="B207" s="10" t="n">
        <v>46226</v>
      </c>
      <c r="C207" t="inlineStr">
        <is>
          <t>Payment</t>
        </is>
      </c>
      <c r="D207" t="inlineStr"/>
      <c r="E207" t="inlineStr">
        <is>
          <t>Southern Bakery</t>
        </is>
      </c>
      <c r="F207" t="inlineStr">
        <is>
          <t>Accounts Receivable (A/R)</t>
        </is>
      </c>
      <c r="G207" s="9" t="n">
        <v>-3934.48</v>
      </c>
      <c r="H207" t="inlineStr"/>
      <c r="I207" t="inlineStr">
        <is>
          <t>Payment INV-4197</t>
        </is>
      </c>
      <c r="J207" t="inlineStr"/>
      <c r="K207" t="str">
        <f>INDEX('Account Map'!$E$5:$E$90,MATCH(F207,'Account Map'!$A$5:$A$90,0))</f>
        <v>610</v>
      </c>
    </row>
    <row r="208">
      <c r="A208" t="n">
        <v>90</v>
      </c>
      <c r="B208" s="10" t="n">
        <v>46227</v>
      </c>
      <c r="C208" t="inlineStr">
        <is>
          <t>Deposit</t>
        </is>
      </c>
      <c r="D208" t="inlineStr"/>
      <c r="E208" t="inlineStr">
        <is>
          <t>Southern Bakery</t>
        </is>
      </c>
      <c r="F208" t="inlineStr">
        <is>
          <t>ANZ Business Cheque</t>
        </is>
      </c>
      <c r="G208" s="9" t="n">
        <v>3934.48</v>
      </c>
      <c r="H208" t="inlineStr"/>
      <c r="I208" t="inlineStr">
        <is>
          <t>Bank feed: added to income</t>
        </is>
      </c>
      <c r="J208" t="inlineStr">
        <is>
          <t>R</t>
        </is>
      </c>
      <c r="K208" t="str">
        <f>INDEX('Account Map'!$E$5:$E$90,MATCH(F208,'Account Map'!$A$5:$A$90,0))</f>
        <v>090</v>
      </c>
    </row>
    <row r="209">
      <c r="A209" t="n">
        <v>90</v>
      </c>
      <c r="B209" s="10" t="n">
        <v>46227</v>
      </c>
      <c r="C209" t="inlineStr">
        <is>
          <t>Deposit</t>
        </is>
      </c>
      <c r="D209" t="inlineStr"/>
      <c r="E209" t="inlineStr">
        <is>
          <t>Southern Bakery</t>
        </is>
      </c>
      <c r="F209" t="inlineStr">
        <is>
          <t>Joinery sales</t>
        </is>
      </c>
      <c r="G209" s="9" t="n">
        <v>-3576.8</v>
      </c>
      <c r="H209" t="inlineStr">
        <is>
          <t>GST</t>
        </is>
      </c>
      <c r="I209" t="inlineStr">
        <is>
          <t>Bank feed: added to income</t>
        </is>
      </c>
      <c r="J209" t="inlineStr"/>
      <c r="K209" t="str">
        <f>INDEX('Account Map'!$E$5:$E$90,MATCH(F209,'Account Map'!$A$5:$A$90,0))</f>
        <v>200</v>
      </c>
    </row>
    <row r="210">
      <c r="A210" t="n">
        <v>90</v>
      </c>
      <c r="B210" s="10" t="n">
        <v>46227</v>
      </c>
      <c r="C210" t="inlineStr">
        <is>
          <t>Deposit</t>
        </is>
      </c>
      <c r="D210" t="inlineStr"/>
      <c r="E210" t="inlineStr">
        <is>
          <t>Southern Bakery</t>
        </is>
      </c>
      <c r="F210" t="inlineStr">
        <is>
          <t>GST Payable</t>
        </is>
      </c>
      <c r="G210" s="9" t="n">
        <v>-357.68</v>
      </c>
      <c r="H210" t="inlineStr"/>
      <c r="I210" t="inlineStr">
        <is>
          <t>Bank feed: added to income</t>
        </is>
      </c>
      <c r="J210" t="inlineStr"/>
      <c r="K210" t="str">
        <f>INDEX('Account Map'!$E$5:$E$90,MATCH(F210,'Account Map'!$A$5:$A$90,0))</f>
        <v>820</v>
      </c>
    </row>
    <row r="211">
      <c r="A211" t="n">
        <v>91</v>
      </c>
      <c r="B211" s="10" t="n">
        <v>46210</v>
      </c>
      <c r="C211" t="inlineStr">
        <is>
          <t>Payment</t>
        </is>
      </c>
      <c r="D211" t="inlineStr"/>
      <c r="E211" t="inlineStr">
        <is>
          <t>Harbour Physio Group</t>
        </is>
      </c>
      <c r="F211" t="inlineStr">
        <is>
          <t>Undeposited Funds</t>
        </is>
      </c>
      <c r="G211" s="9" t="n">
        <v>6121.83</v>
      </c>
      <c r="H211" t="inlineStr"/>
      <c r="I211" t="inlineStr">
        <is>
          <t>Payment INV-4198</t>
        </is>
      </c>
      <c r="J211" t="inlineStr"/>
      <c r="K211" t="str">
        <f>INDEX('Account Map'!$E$5:$E$90,MATCH(F211,'Account Map'!$A$5:$A$90,0))</f>
        <v>615</v>
      </c>
    </row>
    <row r="212">
      <c r="A212" t="n">
        <v>91</v>
      </c>
      <c r="B212" s="10" t="n">
        <v>46210</v>
      </c>
      <c r="C212" t="inlineStr">
        <is>
          <t>Payment</t>
        </is>
      </c>
      <c r="D212" t="inlineStr"/>
      <c r="E212" t="inlineStr">
        <is>
          <t>Harbour Physio Group</t>
        </is>
      </c>
      <c r="F212" t="inlineStr">
        <is>
          <t>Accounts Receivable (A/R)</t>
        </is>
      </c>
      <c r="G212" s="9" t="n">
        <v>-6121.83</v>
      </c>
      <c r="H212" t="inlineStr"/>
      <c r="I212" t="inlineStr">
        <is>
          <t>Payment INV-4198</t>
        </is>
      </c>
      <c r="J212" t="inlineStr"/>
      <c r="K212" t="str">
        <f>INDEX('Account Map'!$E$5:$E$90,MATCH(F212,'Account Map'!$A$5:$A$90,0))</f>
        <v>610</v>
      </c>
    </row>
    <row r="213">
      <c r="A213" t="n">
        <v>92</v>
      </c>
      <c r="B213" s="10" t="n">
        <v>46204</v>
      </c>
      <c r="C213" t="inlineStr">
        <is>
          <t>Payment</t>
        </is>
      </c>
      <c r="D213" t="inlineStr"/>
      <c r="E213" t="inlineStr">
        <is>
          <t>Fitzroy Pharmacy Pty Ltd</t>
        </is>
      </c>
      <c r="F213" t="inlineStr">
        <is>
          <t>Undeposited Funds</t>
        </is>
      </c>
      <c r="G213" s="9" t="n">
        <v>4370.14</v>
      </c>
      <c r="H213" t="inlineStr"/>
      <c r="I213" t="inlineStr">
        <is>
          <t>Payment INV-4199</t>
        </is>
      </c>
      <c r="J213" t="inlineStr"/>
      <c r="K213" t="str">
        <f>INDEX('Account Map'!$E$5:$E$90,MATCH(F213,'Account Map'!$A$5:$A$90,0))</f>
        <v>615</v>
      </c>
    </row>
    <row r="214">
      <c r="A214" t="n">
        <v>92</v>
      </c>
      <c r="B214" s="10" t="n">
        <v>46204</v>
      </c>
      <c r="C214" t="inlineStr">
        <is>
          <t>Payment</t>
        </is>
      </c>
      <c r="D214" t="inlineStr"/>
      <c r="E214" t="inlineStr">
        <is>
          <t>Fitzroy Pharmacy Pty Ltd</t>
        </is>
      </c>
      <c r="F214" t="inlineStr">
        <is>
          <t>Accounts Receivable (A/R)</t>
        </is>
      </c>
      <c r="G214" s="9" t="n">
        <v>-4370.14</v>
      </c>
      <c r="H214" t="inlineStr"/>
      <c r="I214" t="inlineStr">
        <is>
          <t>Payment INV-4199</t>
        </is>
      </c>
      <c r="J214" t="inlineStr"/>
      <c r="K214" t="str">
        <f>INDEX('Account Map'!$E$5:$E$90,MATCH(F214,'Account Map'!$A$5:$A$90,0))</f>
        <v>610</v>
      </c>
    </row>
    <row r="215">
      <c r="A215" t="n">
        <v>93</v>
      </c>
      <c r="B215" s="10" t="n">
        <v>46227</v>
      </c>
      <c r="C215" t="inlineStr">
        <is>
          <t>Payment</t>
        </is>
      </c>
      <c r="D215" t="inlineStr"/>
      <c r="E215" t="inlineStr">
        <is>
          <t>Richmond Bookshop</t>
        </is>
      </c>
      <c r="F215" t="inlineStr">
        <is>
          <t>ANZ Business Cheque</t>
        </is>
      </c>
      <c r="G215" s="9" t="n">
        <v>7634.52</v>
      </c>
      <c r="H215" t="inlineStr"/>
      <c r="I215" t="inlineStr">
        <is>
          <t>Payment INV-4200</t>
        </is>
      </c>
      <c r="J215" t="inlineStr">
        <is>
          <t>R</t>
        </is>
      </c>
      <c r="K215" t="str">
        <f>INDEX('Account Map'!$E$5:$E$90,MATCH(F215,'Account Map'!$A$5:$A$90,0))</f>
        <v>090</v>
      </c>
    </row>
    <row r="216">
      <c r="A216" t="n">
        <v>93</v>
      </c>
      <c r="B216" s="10" t="n">
        <v>46227</v>
      </c>
      <c r="C216" t="inlineStr">
        <is>
          <t>Payment</t>
        </is>
      </c>
      <c r="D216" t="inlineStr"/>
      <c r="E216" t="inlineStr">
        <is>
          <t>Richmond Bookshop</t>
        </is>
      </c>
      <c r="F216" t="inlineStr">
        <is>
          <t>Accounts Receivable (A/R)</t>
        </is>
      </c>
      <c r="G216" s="9" t="n">
        <v>-7634.52</v>
      </c>
      <c r="H216" t="inlineStr"/>
      <c r="I216" t="inlineStr">
        <is>
          <t>Payment INV-4200</t>
        </is>
      </c>
      <c r="J216" t="inlineStr"/>
      <c r="K216" t="str">
        <f>INDEX('Account Map'!$E$5:$E$90,MATCH(F216,'Account Map'!$A$5:$A$90,0))</f>
        <v>610</v>
      </c>
    </row>
    <row r="217">
      <c r="A217" t="n">
        <v>94</v>
      </c>
      <c r="B217" s="10" t="n">
        <v>46214</v>
      </c>
      <c r="C217" t="inlineStr">
        <is>
          <t>Payment</t>
        </is>
      </c>
      <c r="D217" t="inlineStr"/>
      <c r="E217" t="inlineStr">
        <is>
          <t>Ironbark Real Estate Group</t>
        </is>
      </c>
      <c r="F217" t="inlineStr">
        <is>
          <t>Undeposited Funds</t>
        </is>
      </c>
      <c r="G217" s="9" t="n">
        <v>7784.88</v>
      </c>
      <c r="H217" t="inlineStr"/>
      <c r="I217" t="inlineStr">
        <is>
          <t>Payment INV-4201</t>
        </is>
      </c>
      <c r="J217" t="inlineStr"/>
      <c r="K217" t="str">
        <f>INDEX('Account Map'!$E$5:$E$90,MATCH(F217,'Account Map'!$A$5:$A$90,0))</f>
        <v>615</v>
      </c>
    </row>
    <row r="218">
      <c r="A218" t="n">
        <v>94</v>
      </c>
      <c r="B218" s="10" t="n">
        <v>46214</v>
      </c>
      <c r="C218" t="inlineStr">
        <is>
          <t>Payment</t>
        </is>
      </c>
      <c r="D218" t="inlineStr"/>
      <c r="E218" t="inlineStr">
        <is>
          <t>Ironbark Real Estate Group</t>
        </is>
      </c>
      <c r="F218" t="inlineStr">
        <is>
          <t>Accounts Receivable (A/R)</t>
        </is>
      </c>
      <c r="G218" s="9" t="n">
        <v>-7784.88</v>
      </c>
      <c r="H218" t="inlineStr"/>
      <c r="I218" t="inlineStr">
        <is>
          <t>Payment INV-4201</t>
        </is>
      </c>
      <c r="J218" t="inlineStr"/>
      <c r="K218" t="str">
        <f>INDEX('Account Map'!$E$5:$E$90,MATCH(F218,'Account Map'!$A$5:$A$90,0))</f>
        <v>610</v>
      </c>
    </row>
    <row r="219">
      <c r="A219" t="n">
        <v>95</v>
      </c>
      <c r="B219" s="10" t="n">
        <v>46217</v>
      </c>
      <c r="C219" t="inlineStr">
        <is>
          <t>Payment</t>
        </is>
      </c>
      <c r="D219" t="inlineStr"/>
      <c r="E219" t="inlineStr">
        <is>
          <t>Docklands Dental Group</t>
        </is>
      </c>
      <c r="F219" t="inlineStr">
        <is>
          <t>Undeposited Funds</t>
        </is>
      </c>
      <c r="G219" s="9" t="n">
        <v>6775.58</v>
      </c>
      <c r="H219" t="inlineStr"/>
      <c r="I219" t="inlineStr">
        <is>
          <t>Payment INV-4203</t>
        </is>
      </c>
      <c r="J219" t="inlineStr"/>
      <c r="K219" t="str">
        <f>INDEX('Account Map'!$E$5:$E$90,MATCH(F219,'Account Map'!$A$5:$A$90,0))</f>
        <v>615</v>
      </c>
    </row>
    <row r="220">
      <c r="A220" t="n">
        <v>95</v>
      </c>
      <c r="B220" s="10" t="n">
        <v>46217</v>
      </c>
      <c r="C220" t="inlineStr">
        <is>
          <t>Payment</t>
        </is>
      </c>
      <c r="D220" t="inlineStr"/>
      <c r="E220" t="inlineStr">
        <is>
          <t>Docklands Dental Group</t>
        </is>
      </c>
      <c r="F220" t="inlineStr">
        <is>
          <t>Accounts Receivable (A/R)</t>
        </is>
      </c>
      <c r="G220" s="9" t="n">
        <v>-6775.58</v>
      </c>
      <c r="H220" t="inlineStr"/>
      <c r="I220" t="inlineStr">
        <is>
          <t>Payment INV-4203</t>
        </is>
      </c>
      <c r="J220" t="inlineStr"/>
      <c r="K220" t="str">
        <f>INDEX('Account Map'!$E$5:$E$90,MATCH(F220,'Account Map'!$A$5:$A$90,0))</f>
        <v>610</v>
      </c>
    </row>
    <row r="221">
      <c r="A221" t="n">
        <v>96</v>
      </c>
      <c r="B221" s="10" t="n">
        <v>46204</v>
      </c>
      <c r="C221" t="inlineStr">
        <is>
          <t>Payment</t>
        </is>
      </c>
      <c r="D221" t="inlineStr"/>
      <c r="E221" t="inlineStr">
        <is>
          <t>Laneway Constructions Pty Ltd</t>
        </is>
      </c>
      <c r="F221" t="inlineStr">
        <is>
          <t>ANZ Business Cheque</t>
        </is>
      </c>
      <c r="G221" s="9" t="n">
        <v>7489.2</v>
      </c>
      <c r="H221" t="inlineStr"/>
      <c r="I221" t="inlineStr">
        <is>
          <t>Payment INV-4204</t>
        </is>
      </c>
      <c r="J221" t="inlineStr">
        <is>
          <t>R</t>
        </is>
      </c>
      <c r="K221" t="str">
        <f>INDEX('Account Map'!$E$5:$E$90,MATCH(F221,'Account Map'!$A$5:$A$90,0))</f>
        <v>090</v>
      </c>
    </row>
    <row r="222">
      <c r="A222" t="n">
        <v>96</v>
      </c>
      <c r="B222" s="10" t="n">
        <v>46204</v>
      </c>
      <c r="C222" t="inlineStr">
        <is>
          <t>Payment</t>
        </is>
      </c>
      <c r="D222" t="inlineStr"/>
      <c r="E222" t="inlineStr">
        <is>
          <t>Laneway Constructions Pty Ltd</t>
        </is>
      </c>
      <c r="F222" t="inlineStr">
        <is>
          <t>Accounts Receivable (A/R)</t>
        </is>
      </c>
      <c r="G222" s="9" t="n">
        <v>-7489.2</v>
      </c>
      <c r="H222" t="inlineStr"/>
      <c r="I222" t="inlineStr">
        <is>
          <t>Payment INV-4204</t>
        </is>
      </c>
      <c r="J222" t="inlineStr"/>
      <c r="K222" t="str">
        <f>INDEX('Account Map'!$E$5:$E$90,MATCH(F222,'Account Map'!$A$5:$A$90,0))</f>
        <v>610</v>
      </c>
    </row>
    <row r="223">
      <c r="A223" t="n">
        <v>97</v>
      </c>
      <c r="B223" s="10" t="n">
        <v>46204</v>
      </c>
      <c r="C223" t="inlineStr">
        <is>
          <t>Payment</t>
        </is>
      </c>
      <c r="D223" t="inlineStr"/>
      <c r="E223" t="inlineStr">
        <is>
          <t>Ironbark Builders Pty Ltd</t>
        </is>
      </c>
      <c r="F223" t="inlineStr">
        <is>
          <t>Undeposited Funds</t>
        </is>
      </c>
      <c r="G223" s="9" t="n">
        <v>6133.19</v>
      </c>
      <c r="H223" t="inlineStr"/>
      <c r="I223" t="inlineStr">
        <is>
          <t>Payment INV-4207</t>
        </is>
      </c>
      <c r="J223" t="inlineStr"/>
      <c r="K223" t="str">
        <f>INDEX('Account Map'!$E$5:$E$90,MATCH(F223,'Account Map'!$A$5:$A$90,0))</f>
        <v>615</v>
      </c>
    </row>
    <row r="224">
      <c r="A224" t="n">
        <v>97</v>
      </c>
      <c r="B224" s="10" t="n">
        <v>46204</v>
      </c>
      <c r="C224" t="inlineStr">
        <is>
          <t>Payment</t>
        </is>
      </c>
      <c r="D224" t="inlineStr"/>
      <c r="E224" t="inlineStr">
        <is>
          <t>Ironbark Builders Pty Ltd</t>
        </is>
      </c>
      <c r="F224" t="inlineStr">
        <is>
          <t>Accounts Receivable (A/R)</t>
        </is>
      </c>
      <c r="G224" s="9" t="n">
        <v>-6133.19</v>
      </c>
      <c r="H224" t="inlineStr"/>
      <c r="I224" t="inlineStr">
        <is>
          <t>Payment INV-4207</t>
        </is>
      </c>
      <c r="J224" t="inlineStr"/>
      <c r="K224" t="str">
        <f>INDEX('Account Map'!$E$5:$E$90,MATCH(F224,'Account Map'!$A$5:$A$90,0))</f>
        <v>610</v>
      </c>
    </row>
    <row r="225">
      <c r="A225" t="n">
        <v>98</v>
      </c>
      <c r="B225" s="10" t="n">
        <v>46204</v>
      </c>
      <c r="C225" t="inlineStr">
        <is>
          <t>Payment</t>
        </is>
      </c>
      <c r="D225" t="inlineStr"/>
      <c r="E225" t="inlineStr">
        <is>
          <t>Ironbark Cafe Group</t>
        </is>
      </c>
      <c r="F225" t="inlineStr">
        <is>
          <t>ANZ Business Cheque</t>
        </is>
      </c>
      <c r="G225" s="9" t="n">
        <v>620.9</v>
      </c>
      <c r="H225" t="inlineStr"/>
      <c r="I225" t="inlineStr">
        <is>
          <t>Payment INV-4209</t>
        </is>
      </c>
      <c r="J225" t="inlineStr">
        <is>
          <t>R</t>
        </is>
      </c>
      <c r="K225" t="str">
        <f>INDEX('Account Map'!$E$5:$E$90,MATCH(F225,'Account Map'!$A$5:$A$90,0))</f>
        <v>090</v>
      </c>
    </row>
    <row r="226">
      <c r="A226" t="n">
        <v>98</v>
      </c>
      <c r="B226" s="10" t="n">
        <v>46204</v>
      </c>
      <c r="C226" t="inlineStr">
        <is>
          <t>Payment</t>
        </is>
      </c>
      <c r="D226" t="inlineStr"/>
      <c r="E226" t="inlineStr">
        <is>
          <t>Ironbark Cafe Group</t>
        </is>
      </c>
      <c r="F226" t="inlineStr">
        <is>
          <t>Accounts Receivable (A/R)</t>
        </is>
      </c>
      <c r="G226" s="9" t="n">
        <v>-620.9</v>
      </c>
      <c r="H226" t="inlineStr"/>
      <c r="I226" t="inlineStr">
        <is>
          <t>Payment INV-4209</t>
        </is>
      </c>
      <c r="J226" t="inlineStr"/>
      <c r="K226" t="str">
        <f>INDEX('Account Map'!$E$5:$E$90,MATCH(F226,'Account Map'!$A$5:$A$90,0))</f>
        <v>610</v>
      </c>
    </row>
    <row r="227">
      <c r="A227" t="n">
        <v>99</v>
      </c>
      <c r="B227" s="10" t="n">
        <v>46218</v>
      </c>
      <c r="C227" t="inlineStr">
        <is>
          <t>Payment</t>
        </is>
      </c>
      <c r="D227" t="inlineStr"/>
      <c r="E227" t="inlineStr">
        <is>
          <t>High St Homewares</t>
        </is>
      </c>
      <c r="F227" t="inlineStr">
        <is>
          <t>ANZ Business Cheque</t>
        </is>
      </c>
      <c r="G227" s="9" t="n">
        <v>601.38</v>
      </c>
      <c r="H227" t="inlineStr"/>
      <c r="I227" t="inlineStr">
        <is>
          <t>Payment INV-4210</t>
        </is>
      </c>
      <c r="J227" t="inlineStr">
        <is>
          <t>R</t>
        </is>
      </c>
      <c r="K227" t="str">
        <f>INDEX('Account Map'!$E$5:$E$90,MATCH(F227,'Account Map'!$A$5:$A$90,0))</f>
        <v>090</v>
      </c>
    </row>
    <row r="228">
      <c r="A228" t="n">
        <v>99</v>
      </c>
      <c r="B228" s="10" t="n">
        <v>46218</v>
      </c>
      <c r="C228" t="inlineStr">
        <is>
          <t>Payment</t>
        </is>
      </c>
      <c r="D228" t="inlineStr"/>
      <c r="E228" t="inlineStr">
        <is>
          <t>High St Homewares</t>
        </is>
      </c>
      <c r="F228" t="inlineStr">
        <is>
          <t>Accounts Receivable (A/R)</t>
        </is>
      </c>
      <c r="G228" s="9" t="n">
        <v>-601.38</v>
      </c>
      <c r="H228" t="inlineStr"/>
      <c r="I228" t="inlineStr">
        <is>
          <t>Payment INV-4210</t>
        </is>
      </c>
      <c r="J228" t="inlineStr"/>
      <c r="K228" t="str">
        <f>INDEX('Account Map'!$E$5:$E$90,MATCH(F228,'Account Map'!$A$5:$A$90,0))</f>
        <v>610</v>
      </c>
    </row>
    <row r="229">
      <c r="A229" t="n">
        <v>100</v>
      </c>
      <c r="B229" s="10" t="n">
        <v>46204</v>
      </c>
      <c r="C229" t="inlineStr">
        <is>
          <t>Payment</t>
        </is>
      </c>
      <c r="D229" t="inlineStr"/>
      <c r="E229" t="inlineStr">
        <is>
          <t>Fitzroy Fashion Group</t>
        </is>
      </c>
      <c r="F229" t="inlineStr">
        <is>
          <t>ANZ Business Cheque</t>
        </is>
      </c>
      <c r="G229" s="9" t="n">
        <v>1761.17</v>
      </c>
      <c r="H229" t="inlineStr"/>
      <c r="I229" t="inlineStr">
        <is>
          <t>Payment INV-4212</t>
        </is>
      </c>
      <c r="J229" t="inlineStr">
        <is>
          <t>R</t>
        </is>
      </c>
      <c r="K229" t="str">
        <f>INDEX('Account Map'!$E$5:$E$90,MATCH(F229,'Account Map'!$A$5:$A$90,0))</f>
        <v>090</v>
      </c>
    </row>
    <row r="230">
      <c r="A230" t="n">
        <v>100</v>
      </c>
      <c r="B230" s="10" t="n">
        <v>46204</v>
      </c>
      <c r="C230" t="inlineStr">
        <is>
          <t>Payment</t>
        </is>
      </c>
      <c r="D230" t="inlineStr"/>
      <c r="E230" t="inlineStr">
        <is>
          <t>Fitzroy Fashion Group</t>
        </is>
      </c>
      <c r="F230" t="inlineStr">
        <is>
          <t>Accounts Receivable (A/R)</t>
        </is>
      </c>
      <c r="G230" s="9" t="n">
        <v>-1761.17</v>
      </c>
      <c r="H230" t="inlineStr"/>
      <c r="I230" t="inlineStr">
        <is>
          <t>Payment INV-4212</t>
        </is>
      </c>
      <c r="J230" t="inlineStr"/>
      <c r="K230" t="str">
        <f>INDEX('Account Map'!$E$5:$E$90,MATCH(F230,'Account Map'!$A$5:$A$90,0))</f>
        <v>610</v>
      </c>
    </row>
    <row r="231">
      <c r="A231" t="n">
        <v>101</v>
      </c>
      <c r="B231" s="10" t="n">
        <v>46214</v>
      </c>
      <c r="C231" t="inlineStr">
        <is>
          <t>Payment</t>
        </is>
      </c>
      <c r="D231" t="inlineStr"/>
      <c r="E231" t="inlineStr">
        <is>
          <t>Chapel Cafe Group</t>
        </is>
      </c>
      <c r="F231" t="inlineStr">
        <is>
          <t>Undeposited Funds</t>
        </is>
      </c>
      <c r="G231" s="9" t="n">
        <v>2466.31</v>
      </c>
      <c r="H231" t="inlineStr"/>
      <c r="I231" t="inlineStr">
        <is>
          <t>Payment INV-4214</t>
        </is>
      </c>
      <c r="J231" t="inlineStr"/>
      <c r="K231" t="str">
        <f>INDEX('Account Map'!$E$5:$E$90,MATCH(F231,'Account Map'!$A$5:$A$90,0))</f>
        <v>615</v>
      </c>
    </row>
    <row r="232">
      <c r="A232" t="n">
        <v>101</v>
      </c>
      <c r="B232" s="10" t="n">
        <v>46214</v>
      </c>
      <c r="C232" t="inlineStr">
        <is>
          <t>Payment</t>
        </is>
      </c>
      <c r="D232" t="inlineStr"/>
      <c r="E232" t="inlineStr">
        <is>
          <t>Chapel Cafe Group</t>
        </is>
      </c>
      <c r="F232" t="inlineStr">
        <is>
          <t>Accounts Receivable (A/R)</t>
        </is>
      </c>
      <c r="G232" s="9" t="n">
        <v>-2466.31</v>
      </c>
      <c r="H232" t="inlineStr"/>
      <c r="I232" t="inlineStr">
        <is>
          <t>Payment INV-4214</t>
        </is>
      </c>
      <c r="J232" t="inlineStr"/>
      <c r="K232" t="str">
        <f>INDEX('Account Map'!$E$5:$E$90,MATCH(F232,'Account Map'!$A$5:$A$90,0))</f>
        <v>610</v>
      </c>
    </row>
    <row r="233">
      <c r="A233" t="n">
        <v>102</v>
      </c>
      <c r="B233" s="10" t="n">
        <v>46242</v>
      </c>
      <c r="C233" t="inlineStr">
        <is>
          <t>Payment</t>
        </is>
      </c>
      <c r="D233" t="inlineStr"/>
      <c r="E233" t="inlineStr">
        <is>
          <t>Collins Dental</t>
        </is>
      </c>
      <c r="F233" t="inlineStr">
        <is>
          <t>ANZ Business Cheque</t>
        </is>
      </c>
      <c r="G233" s="9" t="n">
        <v>1116.19</v>
      </c>
      <c r="H233" t="inlineStr"/>
      <c r="I233" t="inlineStr">
        <is>
          <t>Payment INV-4217</t>
        </is>
      </c>
      <c r="J233" t="inlineStr">
        <is>
          <t>R</t>
        </is>
      </c>
      <c r="K233" t="str">
        <f>INDEX('Account Map'!$E$5:$E$90,MATCH(F233,'Account Map'!$A$5:$A$90,0))</f>
        <v>090</v>
      </c>
    </row>
    <row r="234">
      <c r="A234" t="n">
        <v>102</v>
      </c>
      <c r="B234" s="10" t="n">
        <v>46242</v>
      </c>
      <c r="C234" t="inlineStr">
        <is>
          <t>Payment</t>
        </is>
      </c>
      <c r="D234" t="inlineStr"/>
      <c r="E234" t="inlineStr">
        <is>
          <t>Collins Dental</t>
        </is>
      </c>
      <c r="F234" t="inlineStr">
        <is>
          <t>Accounts Receivable (A/R)</t>
        </is>
      </c>
      <c r="G234" s="9" t="n">
        <v>-1116.19</v>
      </c>
      <c r="H234" t="inlineStr"/>
      <c r="I234" t="inlineStr">
        <is>
          <t>Payment INV-4217</t>
        </is>
      </c>
      <c r="J234" t="inlineStr"/>
      <c r="K234" t="str">
        <f>INDEX('Account Map'!$E$5:$E$90,MATCH(F234,'Account Map'!$A$5:$A$90,0))</f>
        <v>610</v>
      </c>
    </row>
    <row r="235">
      <c r="A235" t="n">
        <v>103</v>
      </c>
      <c r="B235" s="10" t="n">
        <v>46260</v>
      </c>
      <c r="C235" t="inlineStr">
        <is>
          <t>Payment</t>
        </is>
      </c>
      <c r="D235" t="inlineStr"/>
      <c r="E235" t="inlineStr">
        <is>
          <t>Camberwell Fashion Pty Ltd</t>
        </is>
      </c>
      <c r="F235" t="inlineStr">
        <is>
          <t>ANZ Business Cheque</t>
        </is>
      </c>
      <c r="G235" s="9" t="n">
        <v>6307.98</v>
      </c>
      <c r="H235" t="inlineStr"/>
      <c r="I235" t="inlineStr">
        <is>
          <t>Payment INV-4220</t>
        </is>
      </c>
      <c r="J235" t="inlineStr">
        <is>
          <t>R</t>
        </is>
      </c>
      <c r="K235" t="str">
        <f>INDEX('Account Map'!$E$5:$E$90,MATCH(F235,'Account Map'!$A$5:$A$90,0))</f>
        <v>090</v>
      </c>
    </row>
    <row r="236">
      <c r="A236" t="n">
        <v>103</v>
      </c>
      <c r="B236" s="10" t="n">
        <v>46260</v>
      </c>
      <c r="C236" t="inlineStr">
        <is>
          <t>Payment</t>
        </is>
      </c>
      <c r="D236" t="inlineStr"/>
      <c r="E236" t="inlineStr">
        <is>
          <t>Camberwell Fashion Pty Ltd</t>
        </is>
      </c>
      <c r="F236" t="inlineStr">
        <is>
          <t>Accounts Receivable (A/R)</t>
        </is>
      </c>
      <c r="G236" s="9" t="n">
        <v>-6307.98</v>
      </c>
      <c r="H236" t="inlineStr"/>
      <c r="I236" t="inlineStr">
        <is>
          <t>Payment INV-4220</t>
        </is>
      </c>
      <c r="J236" t="inlineStr"/>
      <c r="K236" t="str">
        <f>INDEX('Account Map'!$E$5:$E$90,MATCH(F236,'Account Map'!$A$5:$A$90,0))</f>
        <v>610</v>
      </c>
    </row>
    <row r="237">
      <c r="A237" t="n">
        <v>104</v>
      </c>
      <c r="B237" s="10" t="n">
        <v>46206</v>
      </c>
      <c r="C237" t="inlineStr">
        <is>
          <t>Payment</t>
        </is>
      </c>
      <c r="D237" t="inlineStr"/>
      <c r="E237" t="inlineStr">
        <is>
          <t>Northside Eyewear Pty Ltd</t>
        </is>
      </c>
      <c r="F237" t="inlineStr">
        <is>
          <t>Undeposited Funds</t>
        </is>
      </c>
      <c r="G237" s="9" t="n">
        <v>5213.54</v>
      </c>
      <c r="H237" t="inlineStr"/>
      <c r="I237" t="inlineStr">
        <is>
          <t>Payment INV-4221</t>
        </is>
      </c>
      <c r="J237" t="inlineStr"/>
      <c r="K237" t="str">
        <f>INDEX('Account Map'!$E$5:$E$90,MATCH(F237,'Account Map'!$A$5:$A$90,0))</f>
        <v>615</v>
      </c>
    </row>
    <row r="238">
      <c r="A238" t="n">
        <v>104</v>
      </c>
      <c r="B238" s="10" t="n">
        <v>46206</v>
      </c>
      <c r="C238" t="inlineStr">
        <is>
          <t>Payment</t>
        </is>
      </c>
      <c r="D238" t="inlineStr"/>
      <c r="E238" t="inlineStr">
        <is>
          <t>Northside Eyewear Pty Ltd</t>
        </is>
      </c>
      <c r="F238" t="inlineStr">
        <is>
          <t>Accounts Receivable (A/R)</t>
        </is>
      </c>
      <c r="G238" s="9" t="n">
        <v>-5213.54</v>
      </c>
      <c r="H238" t="inlineStr"/>
      <c r="I238" t="inlineStr">
        <is>
          <t>Payment INV-4221</t>
        </is>
      </c>
      <c r="J238" t="inlineStr"/>
      <c r="K238" t="str">
        <f>INDEX('Account Map'!$E$5:$E$90,MATCH(F238,'Account Map'!$A$5:$A$90,0))</f>
        <v>610</v>
      </c>
    </row>
    <row r="239">
      <c r="A239" t="n">
        <v>105</v>
      </c>
      <c r="B239" s="10" t="n">
        <v>46205</v>
      </c>
      <c r="C239" t="inlineStr">
        <is>
          <t>Payment</t>
        </is>
      </c>
      <c r="D239" t="inlineStr"/>
      <c r="E239" t="inlineStr">
        <is>
          <t>Yarra Wine Bar Group</t>
        </is>
      </c>
      <c r="F239" t="inlineStr">
        <is>
          <t>Undeposited Funds</t>
        </is>
      </c>
      <c r="G239" s="9" t="n">
        <v>5364.62</v>
      </c>
      <c r="H239" t="inlineStr"/>
      <c r="I239" t="inlineStr">
        <is>
          <t>Payment INV-4222</t>
        </is>
      </c>
      <c r="J239" t="inlineStr"/>
      <c r="K239" t="str">
        <f>INDEX('Account Map'!$E$5:$E$90,MATCH(F239,'Account Map'!$A$5:$A$90,0))</f>
        <v>615</v>
      </c>
    </row>
    <row r="240">
      <c r="A240" t="n">
        <v>105</v>
      </c>
      <c r="B240" s="10" t="n">
        <v>46205</v>
      </c>
      <c r="C240" t="inlineStr">
        <is>
          <t>Payment</t>
        </is>
      </c>
      <c r="D240" t="inlineStr"/>
      <c r="E240" t="inlineStr">
        <is>
          <t>Yarra Wine Bar Group</t>
        </is>
      </c>
      <c r="F240" t="inlineStr">
        <is>
          <t>Accounts Receivable (A/R)</t>
        </is>
      </c>
      <c r="G240" s="9" t="n">
        <v>-5364.62</v>
      </c>
      <c r="H240" t="inlineStr"/>
      <c r="I240" t="inlineStr">
        <is>
          <t>Payment INV-4222</t>
        </is>
      </c>
      <c r="J240" t="inlineStr"/>
      <c r="K240" t="str">
        <f>INDEX('Account Map'!$E$5:$E$90,MATCH(F240,'Account Map'!$A$5:$A$90,0))</f>
        <v>610</v>
      </c>
    </row>
    <row r="241">
      <c r="A241" t="n">
        <v>106</v>
      </c>
      <c r="B241" s="10" t="n">
        <v>46222</v>
      </c>
      <c r="C241" t="inlineStr">
        <is>
          <t>Bill Payment (Cheque)</t>
        </is>
      </c>
      <c r="D241" t="inlineStr"/>
      <c r="E241" t="inlineStr">
        <is>
          <t>Sydney Road Steel Pty Ltd</t>
        </is>
      </c>
      <c r="F241" t="inlineStr">
        <is>
          <t>Accounts Payable (A/P)</t>
        </is>
      </c>
      <c r="G241" s="9" t="n">
        <v>3762.44</v>
      </c>
      <c r="H241" t="inlineStr"/>
      <c r="I241" t="inlineStr">
        <is>
          <t>Payment B00001</t>
        </is>
      </c>
      <c r="J241" t="inlineStr"/>
      <c r="K241" t="str">
        <f>INDEX('Account Map'!$E$5:$E$90,MATCH(F241,'Account Map'!$A$5:$A$90,0))</f>
        <v>800</v>
      </c>
    </row>
    <row r="242">
      <c r="A242" t="n">
        <v>106</v>
      </c>
      <c r="B242" s="10" t="n">
        <v>46222</v>
      </c>
      <c r="C242" t="inlineStr">
        <is>
          <t>Bill Payment (Cheque)</t>
        </is>
      </c>
      <c r="D242" t="inlineStr"/>
      <c r="E242" t="inlineStr">
        <is>
          <t>Sydney Road Steel Pty Ltd</t>
        </is>
      </c>
      <c r="F242" t="inlineStr">
        <is>
          <t>ANZ Business Cheque</t>
        </is>
      </c>
      <c r="G242" s="9" t="n">
        <v>-3762.44</v>
      </c>
      <c r="H242" t="inlineStr"/>
      <c r="I242" t="inlineStr">
        <is>
          <t>Payment B00001</t>
        </is>
      </c>
      <c r="J242" t="inlineStr">
        <is>
          <t>R</t>
        </is>
      </c>
      <c r="K242" t="str">
        <f>INDEX('Account Map'!$E$5:$E$90,MATCH(F242,'Account Map'!$A$5:$A$90,0))</f>
        <v>090</v>
      </c>
    </row>
    <row r="243">
      <c r="A243" t="n">
        <v>107</v>
      </c>
      <c r="B243" s="10" t="n">
        <v>46208</v>
      </c>
      <c r="C243" t="inlineStr">
        <is>
          <t>Bill Payment (Cheque)</t>
        </is>
      </c>
      <c r="D243" t="inlineStr"/>
      <c r="E243" t="inlineStr">
        <is>
          <t>Smith &amp; Partners Accountants Pty Ltd</t>
        </is>
      </c>
      <c r="F243" t="inlineStr">
        <is>
          <t>Accounts Payable (A/P)</t>
        </is>
      </c>
      <c r="G243" s="9" t="n">
        <v>3122.85</v>
      </c>
      <c r="H243" t="inlineStr"/>
      <c r="I243" t="inlineStr">
        <is>
          <t>Payment B00002</t>
        </is>
      </c>
      <c r="J243" t="inlineStr"/>
      <c r="K243" t="str">
        <f>INDEX('Account Map'!$E$5:$E$90,MATCH(F243,'Account Map'!$A$5:$A$90,0))</f>
        <v>800</v>
      </c>
    </row>
    <row r="244">
      <c r="A244" t="n">
        <v>107</v>
      </c>
      <c r="B244" s="10" t="n">
        <v>46208</v>
      </c>
      <c r="C244" t="inlineStr">
        <is>
          <t>Bill Payment (Cheque)</t>
        </is>
      </c>
      <c r="D244" t="inlineStr"/>
      <c r="E244" t="inlineStr">
        <is>
          <t>Smith &amp; Partners Accountants Pty Ltd</t>
        </is>
      </c>
      <c r="F244" t="inlineStr">
        <is>
          <t>ANZ Business Cheque</t>
        </is>
      </c>
      <c r="G244" s="9" t="n">
        <v>-3122.85</v>
      </c>
      <c r="H244" t="inlineStr"/>
      <c r="I244" t="inlineStr">
        <is>
          <t>Payment B00002</t>
        </is>
      </c>
      <c r="J244" t="inlineStr">
        <is>
          <t>R</t>
        </is>
      </c>
      <c r="K244" t="str">
        <f>INDEX('Account Map'!$E$5:$E$90,MATCH(F244,'Account Map'!$A$5:$A$90,0))</f>
        <v>090</v>
      </c>
    </row>
    <row r="245">
      <c r="A245" t="n">
        <v>108</v>
      </c>
      <c r="B245" s="10" t="n">
        <v>46211</v>
      </c>
      <c r="C245" t="inlineStr">
        <is>
          <t>Bill Payment (Cheque)</t>
        </is>
      </c>
      <c r="D245" t="inlineStr"/>
      <c r="E245" t="inlineStr">
        <is>
          <t>Kew Steel Pty Ltd</t>
        </is>
      </c>
      <c r="F245" t="inlineStr">
        <is>
          <t>Accounts Payable (A/P)</t>
        </is>
      </c>
      <c r="G245" s="9" t="n">
        <v>1519.82</v>
      </c>
      <c r="H245" t="inlineStr"/>
      <c r="I245" t="inlineStr">
        <is>
          <t>Payment B00003</t>
        </is>
      </c>
      <c r="J245" t="inlineStr"/>
      <c r="K245" t="str">
        <f>INDEX('Account Map'!$E$5:$E$90,MATCH(F245,'Account Map'!$A$5:$A$90,0))</f>
        <v>800</v>
      </c>
    </row>
    <row r="246">
      <c r="A246" t="n">
        <v>108</v>
      </c>
      <c r="B246" s="10" t="n">
        <v>46211</v>
      </c>
      <c r="C246" t="inlineStr">
        <is>
          <t>Bill Payment (Cheque)</t>
        </is>
      </c>
      <c r="D246" t="inlineStr"/>
      <c r="E246" t="inlineStr">
        <is>
          <t>Kew Steel Pty Ltd</t>
        </is>
      </c>
      <c r="F246" t="inlineStr">
        <is>
          <t>ANZ Business Cheque</t>
        </is>
      </c>
      <c r="G246" s="9" t="n">
        <v>-1519.82</v>
      </c>
      <c r="H246" t="inlineStr"/>
      <c r="I246" t="inlineStr">
        <is>
          <t>Payment B00003</t>
        </is>
      </c>
      <c r="J246" t="inlineStr">
        <is>
          <t>R</t>
        </is>
      </c>
      <c r="K246" t="str">
        <f>INDEX('Account Map'!$E$5:$E$90,MATCH(F246,'Account Map'!$A$5:$A$90,0))</f>
        <v>090</v>
      </c>
    </row>
    <row r="247">
      <c r="A247" t="n">
        <v>109</v>
      </c>
      <c r="B247" s="10" t="n">
        <v>46206</v>
      </c>
      <c r="C247" t="inlineStr">
        <is>
          <t>Bill Payment (Cheque)</t>
        </is>
      </c>
      <c r="D247" t="inlineStr"/>
      <c r="E247" t="inlineStr">
        <is>
          <t>Hilton Factory Holdings Pty Ltd</t>
        </is>
      </c>
      <c r="F247" t="inlineStr">
        <is>
          <t>Accounts Payable (A/P)</t>
        </is>
      </c>
      <c r="G247" s="9" t="n">
        <v>2900.35</v>
      </c>
      <c r="H247" t="inlineStr"/>
      <c r="I247" t="inlineStr">
        <is>
          <t>Payment B00004</t>
        </is>
      </c>
      <c r="J247" t="inlineStr"/>
      <c r="K247" t="str">
        <f>INDEX('Account Map'!$E$5:$E$90,MATCH(F247,'Account Map'!$A$5:$A$90,0))</f>
        <v>800</v>
      </c>
    </row>
    <row r="248">
      <c r="A248" t="n">
        <v>109</v>
      </c>
      <c r="B248" s="10" t="n">
        <v>46206</v>
      </c>
      <c r="C248" t="inlineStr">
        <is>
          <t>Bill Payment (Cheque)</t>
        </is>
      </c>
      <c r="D248" t="inlineStr"/>
      <c r="E248" t="inlineStr">
        <is>
          <t>Hilton Factory Holdings Pty Ltd</t>
        </is>
      </c>
      <c r="F248" t="inlineStr">
        <is>
          <t>ANZ Business Cheque</t>
        </is>
      </c>
      <c r="G248" s="9" t="n">
        <v>-2900.35</v>
      </c>
      <c r="H248" t="inlineStr"/>
      <c r="I248" t="inlineStr">
        <is>
          <t>Payment B00004</t>
        </is>
      </c>
      <c r="J248" t="inlineStr">
        <is>
          <t>R</t>
        </is>
      </c>
      <c r="K248" t="str">
        <f>INDEX('Account Map'!$E$5:$E$90,MATCH(F248,'Account Map'!$A$5:$A$90,0))</f>
        <v>090</v>
      </c>
    </row>
    <row r="249">
      <c r="A249" t="n">
        <v>110</v>
      </c>
      <c r="B249" s="10" t="n">
        <v>46239</v>
      </c>
      <c r="C249" t="inlineStr">
        <is>
          <t>Bill Payment (Cheque)</t>
        </is>
      </c>
      <c r="D249" t="inlineStr"/>
      <c r="E249" t="inlineStr">
        <is>
          <t>Camberwell Signs Pty Ltd</t>
        </is>
      </c>
      <c r="F249" t="inlineStr">
        <is>
          <t>Accounts Payable (A/P)</t>
        </is>
      </c>
      <c r="G249" s="9" t="n">
        <v>293.66</v>
      </c>
      <c r="H249" t="inlineStr"/>
      <c r="I249" t="inlineStr">
        <is>
          <t>Payment B00005</t>
        </is>
      </c>
      <c r="J249" t="inlineStr"/>
      <c r="K249" t="str">
        <f>INDEX('Account Map'!$E$5:$E$90,MATCH(F249,'Account Map'!$A$5:$A$90,0))</f>
        <v>800</v>
      </c>
    </row>
    <row r="250">
      <c r="A250" t="n">
        <v>110</v>
      </c>
      <c r="B250" s="10" t="n">
        <v>46239</v>
      </c>
      <c r="C250" t="inlineStr">
        <is>
          <t>Bill Payment (Cheque)</t>
        </is>
      </c>
      <c r="D250" t="inlineStr"/>
      <c r="E250" t="inlineStr">
        <is>
          <t>Camberwell Signs Pty Ltd</t>
        </is>
      </c>
      <c r="F250" t="inlineStr">
        <is>
          <t>ANZ Business Cheque</t>
        </is>
      </c>
      <c r="G250" s="9" t="n">
        <v>-293.66</v>
      </c>
      <c r="H250" t="inlineStr"/>
      <c r="I250" t="inlineStr">
        <is>
          <t>Payment B00005</t>
        </is>
      </c>
      <c r="J250" t="inlineStr">
        <is>
          <t>R</t>
        </is>
      </c>
      <c r="K250" t="str">
        <f>INDEX('Account Map'!$E$5:$E$90,MATCH(F250,'Account Map'!$A$5:$A$90,0))</f>
        <v>090</v>
      </c>
    </row>
    <row r="251">
      <c r="A251" t="n">
        <v>111</v>
      </c>
      <c r="B251" s="10" t="n">
        <v>46212</v>
      </c>
      <c r="C251" t="inlineStr">
        <is>
          <t>Bill Payment (Cheque)</t>
        </is>
      </c>
      <c r="D251" t="inlineStr"/>
      <c r="E251" t="inlineStr">
        <is>
          <t>Collins Fixings Pty Ltd</t>
        </is>
      </c>
      <c r="F251" t="inlineStr">
        <is>
          <t>Accounts Payable (A/P)</t>
        </is>
      </c>
      <c r="G251" s="9" t="n">
        <v>2304.8</v>
      </c>
      <c r="H251" t="inlineStr"/>
      <c r="I251" t="inlineStr">
        <is>
          <t>Payment B00006</t>
        </is>
      </c>
      <c r="J251" t="inlineStr"/>
      <c r="K251" t="str">
        <f>INDEX('Account Map'!$E$5:$E$90,MATCH(F251,'Account Map'!$A$5:$A$90,0))</f>
        <v>800</v>
      </c>
    </row>
    <row r="252">
      <c r="A252" t="n">
        <v>111</v>
      </c>
      <c r="B252" s="10" t="n">
        <v>46212</v>
      </c>
      <c r="C252" t="inlineStr">
        <is>
          <t>Bill Payment (Cheque)</t>
        </is>
      </c>
      <c r="D252" t="inlineStr"/>
      <c r="E252" t="inlineStr">
        <is>
          <t>Collins Fixings Pty Ltd</t>
        </is>
      </c>
      <c r="F252" t="inlineStr">
        <is>
          <t>ANZ Business Cheque</t>
        </is>
      </c>
      <c r="G252" s="9" t="n">
        <v>-2304.8</v>
      </c>
      <c r="H252" t="inlineStr"/>
      <c r="I252" t="inlineStr">
        <is>
          <t>Payment B00006</t>
        </is>
      </c>
      <c r="J252" t="inlineStr">
        <is>
          <t>R</t>
        </is>
      </c>
      <c r="K252" t="str">
        <f>INDEX('Account Map'!$E$5:$E$90,MATCH(F252,'Account Map'!$A$5:$A$90,0))</f>
        <v>090</v>
      </c>
    </row>
    <row r="253">
      <c r="A253" t="n">
        <v>112</v>
      </c>
      <c r="B253" s="10" t="n">
        <v>46204</v>
      </c>
      <c r="C253" t="inlineStr">
        <is>
          <t>Bill Payment (Cheque)</t>
        </is>
      </c>
      <c r="D253" t="inlineStr"/>
      <c r="E253" t="inlineStr">
        <is>
          <t>Origin Energy Pty Ltd</t>
        </is>
      </c>
      <c r="F253" t="inlineStr">
        <is>
          <t>Accounts Payable (A/P)</t>
        </is>
      </c>
      <c r="G253" s="9" t="n">
        <v>3535.84</v>
      </c>
      <c r="H253" t="inlineStr"/>
      <c r="I253" t="inlineStr">
        <is>
          <t>Payment B00007</t>
        </is>
      </c>
      <c r="J253" t="inlineStr"/>
      <c r="K253" t="str">
        <f>INDEX('Account Map'!$E$5:$E$90,MATCH(F253,'Account Map'!$A$5:$A$90,0))</f>
        <v>800</v>
      </c>
    </row>
    <row r="254">
      <c r="A254" t="n">
        <v>112</v>
      </c>
      <c r="B254" s="10" t="n">
        <v>46204</v>
      </c>
      <c r="C254" t="inlineStr">
        <is>
          <t>Bill Payment (Cheque)</t>
        </is>
      </c>
      <c r="D254" t="inlineStr"/>
      <c r="E254" t="inlineStr">
        <is>
          <t>Origin Energy Pty Ltd</t>
        </is>
      </c>
      <c r="F254" t="inlineStr">
        <is>
          <t>ANZ Business Cheque</t>
        </is>
      </c>
      <c r="G254" s="9" t="n">
        <v>-3535.84</v>
      </c>
      <c r="H254" t="inlineStr"/>
      <c r="I254" t="inlineStr">
        <is>
          <t>Payment B00007</t>
        </is>
      </c>
      <c r="J254" t="inlineStr">
        <is>
          <t>R</t>
        </is>
      </c>
      <c r="K254" t="str">
        <f>INDEX('Account Map'!$E$5:$E$90,MATCH(F254,'Account Map'!$A$5:$A$90,0))</f>
        <v>090</v>
      </c>
    </row>
    <row r="255">
      <c r="A255" t="n">
        <v>113</v>
      </c>
      <c r="B255" s="10" t="n">
        <v>46204</v>
      </c>
      <c r="C255" t="inlineStr">
        <is>
          <t>Bill Payment (Cheque)</t>
        </is>
      </c>
      <c r="D255" t="inlineStr"/>
      <c r="E255" t="inlineStr">
        <is>
          <t>Master Builders Victoria</t>
        </is>
      </c>
      <c r="F255" t="inlineStr">
        <is>
          <t>Accounts Payable (A/P)</t>
        </is>
      </c>
      <c r="G255" s="9" t="n">
        <v>626.03</v>
      </c>
      <c r="H255" t="inlineStr"/>
      <c r="I255" t="inlineStr">
        <is>
          <t>Payment B00008</t>
        </is>
      </c>
      <c r="J255" t="inlineStr"/>
      <c r="K255" t="str">
        <f>INDEX('Account Map'!$E$5:$E$90,MATCH(F255,'Account Map'!$A$5:$A$90,0))</f>
        <v>800</v>
      </c>
    </row>
    <row r="256">
      <c r="A256" t="n">
        <v>113</v>
      </c>
      <c r="B256" s="10" t="n">
        <v>46204</v>
      </c>
      <c r="C256" t="inlineStr">
        <is>
          <t>Bill Payment (Cheque)</t>
        </is>
      </c>
      <c r="D256" t="inlineStr"/>
      <c r="E256" t="inlineStr">
        <is>
          <t>Master Builders Victoria</t>
        </is>
      </c>
      <c r="F256" t="inlineStr">
        <is>
          <t>ANZ Business Cheque</t>
        </is>
      </c>
      <c r="G256" s="9" t="n">
        <v>-626.03</v>
      </c>
      <c r="H256" t="inlineStr"/>
      <c r="I256" t="inlineStr">
        <is>
          <t>Payment B00008</t>
        </is>
      </c>
      <c r="J256" t="inlineStr">
        <is>
          <t>R</t>
        </is>
      </c>
      <c r="K256" t="str">
        <f>INDEX('Account Map'!$E$5:$E$90,MATCH(F256,'Account Map'!$A$5:$A$90,0))</f>
        <v>090</v>
      </c>
    </row>
    <row r="257">
      <c r="A257" t="n">
        <v>114</v>
      </c>
      <c r="B257" s="10" t="n">
        <v>46239</v>
      </c>
      <c r="C257" t="inlineStr">
        <is>
          <t>Bill Payment (Cheque)</t>
        </is>
      </c>
      <c r="D257" t="inlineStr"/>
      <c r="E257" t="inlineStr">
        <is>
          <t>Hilton Factory Holdings Pty Ltd</t>
        </is>
      </c>
      <c r="F257" t="inlineStr">
        <is>
          <t>Accounts Payable (A/P)</t>
        </is>
      </c>
      <c r="G257" s="9" t="n">
        <v>1527.28</v>
      </c>
      <c r="H257" t="inlineStr"/>
      <c r="I257" t="inlineStr">
        <is>
          <t>Payment B00009</t>
        </is>
      </c>
      <c r="J257" t="inlineStr"/>
      <c r="K257" t="str">
        <f>INDEX('Account Map'!$E$5:$E$90,MATCH(F257,'Account Map'!$A$5:$A$90,0))</f>
        <v>800</v>
      </c>
    </row>
    <row r="258">
      <c r="A258" t="n">
        <v>114</v>
      </c>
      <c r="B258" s="10" t="n">
        <v>46239</v>
      </c>
      <c r="C258" t="inlineStr">
        <is>
          <t>Bill Payment (Cheque)</t>
        </is>
      </c>
      <c r="D258" t="inlineStr"/>
      <c r="E258" t="inlineStr">
        <is>
          <t>Hilton Factory Holdings Pty Ltd</t>
        </is>
      </c>
      <c r="F258" t="inlineStr">
        <is>
          <t>ANZ Business Cheque</t>
        </is>
      </c>
      <c r="G258" s="9" t="n">
        <v>-1527.28</v>
      </c>
      <c r="H258" t="inlineStr"/>
      <c r="I258" t="inlineStr">
        <is>
          <t>Payment B00009</t>
        </is>
      </c>
      <c r="J258" t="inlineStr">
        <is>
          <t>R</t>
        </is>
      </c>
      <c r="K258" t="str">
        <f>INDEX('Account Map'!$E$5:$E$90,MATCH(F258,'Account Map'!$A$5:$A$90,0))</f>
        <v>090</v>
      </c>
    </row>
    <row r="259">
      <c r="A259" t="n">
        <v>115</v>
      </c>
      <c r="B259" s="10" t="n">
        <v>46225</v>
      </c>
      <c r="C259" t="inlineStr">
        <is>
          <t>Bill Payment (Cheque)</t>
        </is>
      </c>
      <c r="D259" t="inlineStr"/>
      <c r="E259" t="inlineStr">
        <is>
          <t>Repco Pty Ltd</t>
        </is>
      </c>
      <c r="F259" t="inlineStr">
        <is>
          <t>Accounts Payable (A/P)</t>
        </is>
      </c>
      <c r="G259" s="9" t="n">
        <v>966.02</v>
      </c>
      <c r="H259" t="inlineStr"/>
      <c r="I259" t="inlineStr">
        <is>
          <t>Payment B00010</t>
        </is>
      </c>
      <c r="J259" t="inlineStr"/>
      <c r="K259" t="str">
        <f>INDEX('Account Map'!$E$5:$E$90,MATCH(F259,'Account Map'!$A$5:$A$90,0))</f>
        <v>800</v>
      </c>
    </row>
    <row r="260">
      <c r="A260" t="n">
        <v>115</v>
      </c>
      <c r="B260" s="10" t="n">
        <v>46225</v>
      </c>
      <c r="C260" t="inlineStr">
        <is>
          <t>Bill Payment (Cheque)</t>
        </is>
      </c>
      <c r="D260" t="inlineStr"/>
      <c r="E260" t="inlineStr">
        <is>
          <t>Repco Pty Ltd</t>
        </is>
      </c>
      <c r="F260" t="inlineStr">
        <is>
          <t>ANZ Business Cheque</t>
        </is>
      </c>
      <c r="G260" s="9" t="n">
        <v>-966.02</v>
      </c>
      <c r="H260" t="inlineStr"/>
      <c r="I260" t="inlineStr">
        <is>
          <t>Payment B00010</t>
        </is>
      </c>
      <c r="J260" t="inlineStr">
        <is>
          <t>R</t>
        </is>
      </c>
      <c r="K260" t="str">
        <f>INDEX('Account Map'!$E$5:$E$90,MATCH(F260,'Account Map'!$A$5:$A$90,0))</f>
        <v>090</v>
      </c>
    </row>
    <row r="261">
      <c r="A261" t="n">
        <v>116</v>
      </c>
      <c r="B261" s="10" t="n">
        <v>46221</v>
      </c>
      <c r="C261" t="inlineStr">
        <is>
          <t>Bill Payment (Cheque)</t>
        </is>
      </c>
      <c r="D261" t="inlineStr"/>
      <c r="E261" t="inlineStr">
        <is>
          <t>Sydney Road Machinery Pty Ltd</t>
        </is>
      </c>
      <c r="F261" t="inlineStr">
        <is>
          <t>Accounts Payable (A/P)</t>
        </is>
      </c>
      <c r="G261" s="9" t="n">
        <v>1363.37</v>
      </c>
      <c r="H261" t="inlineStr"/>
      <c r="I261" t="inlineStr">
        <is>
          <t>Payment B00011</t>
        </is>
      </c>
      <c r="J261" t="inlineStr"/>
      <c r="K261" t="str">
        <f>INDEX('Account Map'!$E$5:$E$90,MATCH(F261,'Account Map'!$A$5:$A$90,0))</f>
        <v>800</v>
      </c>
    </row>
    <row r="262">
      <c r="A262" t="n">
        <v>116</v>
      </c>
      <c r="B262" s="10" t="n">
        <v>46221</v>
      </c>
      <c r="C262" t="inlineStr">
        <is>
          <t>Bill Payment (Cheque)</t>
        </is>
      </c>
      <c r="D262" t="inlineStr"/>
      <c r="E262" t="inlineStr">
        <is>
          <t>Sydney Road Machinery Pty Ltd</t>
        </is>
      </c>
      <c r="F262" t="inlineStr">
        <is>
          <t>ANZ Business Cheque</t>
        </is>
      </c>
      <c r="G262" s="9" t="n">
        <v>-1363.37</v>
      </c>
      <c r="H262" t="inlineStr"/>
      <c r="I262" t="inlineStr">
        <is>
          <t>Payment B00011</t>
        </is>
      </c>
      <c r="J262" t="inlineStr">
        <is>
          <t>R</t>
        </is>
      </c>
      <c r="K262" t="str">
        <f>INDEX('Account Map'!$E$5:$E$90,MATCH(F262,'Account Map'!$A$5:$A$90,0))</f>
        <v>090</v>
      </c>
    </row>
    <row r="263">
      <c r="A263" t="n">
        <v>117</v>
      </c>
      <c r="B263" s="10" t="n">
        <v>46210</v>
      </c>
      <c r="C263" t="inlineStr">
        <is>
          <t>Bill Payment (Cheque)</t>
        </is>
      </c>
      <c r="D263" t="inlineStr"/>
      <c r="E263" t="inlineStr">
        <is>
          <t>Sydney Road Steel Pty Ltd</t>
        </is>
      </c>
      <c r="F263" t="inlineStr">
        <is>
          <t>Accounts Payable (A/P)</t>
        </is>
      </c>
      <c r="G263" s="9" t="n">
        <v>2872.34</v>
      </c>
      <c r="H263" t="inlineStr"/>
      <c r="I263" t="inlineStr">
        <is>
          <t>Payment B00013</t>
        </is>
      </c>
      <c r="J263" t="inlineStr"/>
      <c r="K263" t="str">
        <f>INDEX('Account Map'!$E$5:$E$90,MATCH(F263,'Account Map'!$A$5:$A$90,0))</f>
        <v>800</v>
      </c>
    </row>
    <row r="264">
      <c r="A264" t="n">
        <v>117</v>
      </c>
      <c r="B264" s="10" t="n">
        <v>46210</v>
      </c>
      <c r="C264" t="inlineStr">
        <is>
          <t>Bill Payment (Cheque)</t>
        </is>
      </c>
      <c r="D264" t="inlineStr"/>
      <c r="E264" t="inlineStr">
        <is>
          <t>Sydney Road Steel Pty Ltd</t>
        </is>
      </c>
      <c r="F264" t="inlineStr">
        <is>
          <t>ANZ Business Cheque</t>
        </is>
      </c>
      <c r="G264" s="9" t="n">
        <v>-2872.34</v>
      </c>
      <c r="H264" t="inlineStr"/>
      <c r="I264" t="inlineStr">
        <is>
          <t>Payment B00013</t>
        </is>
      </c>
      <c r="J264" t="inlineStr">
        <is>
          <t>R</t>
        </is>
      </c>
      <c r="K264" t="str">
        <f>INDEX('Account Map'!$E$5:$E$90,MATCH(F264,'Account Map'!$A$5:$A$90,0))</f>
        <v>090</v>
      </c>
    </row>
    <row r="265">
      <c r="A265" t="n">
        <v>118</v>
      </c>
      <c r="B265" s="10" t="n">
        <v>46208</v>
      </c>
      <c r="C265" t="inlineStr">
        <is>
          <t>Bill Payment (Cheque)</t>
        </is>
      </c>
      <c r="D265" t="inlineStr"/>
      <c r="E265" t="inlineStr">
        <is>
          <t>Clifton Abrasives Pty Ltd</t>
        </is>
      </c>
      <c r="F265" t="inlineStr">
        <is>
          <t>Accounts Payable (A/P)</t>
        </is>
      </c>
      <c r="G265" s="9" t="n">
        <v>4367.72</v>
      </c>
      <c r="H265" t="inlineStr"/>
      <c r="I265" t="inlineStr">
        <is>
          <t>Payment B00014</t>
        </is>
      </c>
      <c r="J265" t="inlineStr"/>
      <c r="K265" t="str">
        <f>INDEX('Account Map'!$E$5:$E$90,MATCH(F265,'Account Map'!$A$5:$A$90,0))</f>
        <v>800</v>
      </c>
    </row>
    <row r="266">
      <c r="A266" t="n">
        <v>118</v>
      </c>
      <c r="B266" s="10" t="n">
        <v>46208</v>
      </c>
      <c r="C266" t="inlineStr">
        <is>
          <t>Bill Payment (Cheque)</t>
        </is>
      </c>
      <c r="D266" t="inlineStr"/>
      <c r="E266" t="inlineStr">
        <is>
          <t>Clifton Abrasives Pty Ltd</t>
        </is>
      </c>
      <c r="F266" t="inlineStr">
        <is>
          <t>ANZ Business Cheque</t>
        </is>
      </c>
      <c r="G266" s="9" t="n">
        <v>-4367.72</v>
      </c>
      <c r="H266" t="inlineStr"/>
      <c r="I266" t="inlineStr">
        <is>
          <t>Payment B00014</t>
        </is>
      </c>
      <c r="J266" t="inlineStr">
        <is>
          <t>R</t>
        </is>
      </c>
      <c r="K266" t="str">
        <f>INDEX('Account Map'!$E$5:$E$90,MATCH(F266,'Account Map'!$A$5:$A$90,0))</f>
        <v>090</v>
      </c>
    </row>
    <row r="267">
      <c r="A267" t="n">
        <v>119</v>
      </c>
      <c r="B267" s="10" t="n">
        <v>46207</v>
      </c>
      <c r="C267" t="inlineStr">
        <is>
          <t>Bill Payment (Cheque)</t>
        </is>
      </c>
      <c r="D267" t="inlineStr"/>
      <c r="E267" t="inlineStr">
        <is>
          <t>Lygon Panel Pty Ltd</t>
        </is>
      </c>
      <c r="F267" t="inlineStr">
        <is>
          <t>Accounts Payable (A/P)</t>
        </is>
      </c>
      <c r="G267" s="9" t="n">
        <v>2425.28</v>
      </c>
      <c r="H267" t="inlineStr"/>
      <c r="I267" t="inlineStr">
        <is>
          <t>Payment B00015</t>
        </is>
      </c>
      <c r="J267" t="inlineStr"/>
      <c r="K267" t="str">
        <f>INDEX('Account Map'!$E$5:$E$90,MATCH(F267,'Account Map'!$A$5:$A$90,0))</f>
        <v>800</v>
      </c>
    </row>
    <row r="268">
      <c r="A268" t="n">
        <v>119</v>
      </c>
      <c r="B268" s="10" t="n">
        <v>46207</v>
      </c>
      <c r="C268" t="inlineStr">
        <is>
          <t>Bill Payment (Cheque)</t>
        </is>
      </c>
      <c r="D268" t="inlineStr"/>
      <c r="E268" t="inlineStr">
        <is>
          <t>Lygon Panel Pty Ltd</t>
        </is>
      </c>
      <c r="F268" t="inlineStr">
        <is>
          <t>ANZ Business Cheque</t>
        </is>
      </c>
      <c r="G268" s="9" t="n">
        <v>-2425.28</v>
      </c>
      <c r="H268" t="inlineStr"/>
      <c r="I268" t="inlineStr">
        <is>
          <t>Payment B00015</t>
        </is>
      </c>
      <c r="J268" t="inlineStr">
        <is>
          <t>R</t>
        </is>
      </c>
      <c r="K268" t="str">
        <f>INDEX('Account Map'!$E$5:$E$90,MATCH(F268,'Account Map'!$A$5:$A$90,0))</f>
        <v>090</v>
      </c>
    </row>
    <row r="269">
      <c r="A269" t="n">
        <v>120</v>
      </c>
      <c r="B269" s="10" t="n">
        <v>46231</v>
      </c>
      <c r="C269" t="inlineStr">
        <is>
          <t>Bill Payment (Cheque)</t>
        </is>
      </c>
      <c r="D269" t="inlineStr"/>
      <c r="E269" t="inlineStr">
        <is>
          <t>Albert Hardware Pty Ltd</t>
        </is>
      </c>
      <c r="F269" t="inlineStr">
        <is>
          <t>Accounts Payable (A/P)</t>
        </is>
      </c>
      <c r="G269" s="9" t="n">
        <v>2223.22</v>
      </c>
      <c r="H269" t="inlineStr"/>
      <c r="I269" t="inlineStr">
        <is>
          <t>Payment B00016</t>
        </is>
      </c>
      <c r="J269" t="inlineStr"/>
      <c r="K269" t="str">
        <f>INDEX('Account Map'!$E$5:$E$90,MATCH(F269,'Account Map'!$A$5:$A$90,0))</f>
        <v>800</v>
      </c>
    </row>
    <row r="270">
      <c r="A270" t="n">
        <v>120</v>
      </c>
      <c r="B270" s="10" t="n">
        <v>46231</v>
      </c>
      <c r="C270" t="inlineStr">
        <is>
          <t>Bill Payment (Cheque)</t>
        </is>
      </c>
      <c r="D270" t="inlineStr"/>
      <c r="E270" t="inlineStr">
        <is>
          <t>Albert Hardware Pty Ltd</t>
        </is>
      </c>
      <c r="F270" t="inlineStr">
        <is>
          <t>ANZ Business Cheque</t>
        </is>
      </c>
      <c r="G270" s="9" t="n">
        <v>-2223.22</v>
      </c>
      <c r="H270" t="inlineStr"/>
      <c r="I270" t="inlineStr">
        <is>
          <t>Payment B00016</t>
        </is>
      </c>
      <c r="J270" t="inlineStr">
        <is>
          <t>R</t>
        </is>
      </c>
      <c r="K270" t="str">
        <f>INDEX('Account Map'!$E$5:$E$90,MATCH(F270,'Account Map'!$A$5:$A$90,0))</f>
        <v>090</v>
      </c>
    </row>
    <row r="271">
      <c r="A271" t="n">
        <v>121</v>
      </c>
      <c r="B271" s="10" t="n">
        <v>46204</v>
      </c>
      <c r="C271" t="inlineStr">
        <is>
          <t>Bill Payment (Cheque)</t>
        </is>
      </c>
      <c r="D271" t="inlineStr"/>
      <c r="E271" t="inlineStr">
        <is>
          <t>Prahran Fasteners Pty Ltd</t>
        </is>
      </c>
      <c r="F271" t="inlineStr">
        <is>
          <t>Accounts Payable (A/P)</t>
        </is>
      </c>
      <c r="G271" s="9" t="n">
        <v>1082.21</v>
      </c>
      <c r="H271" t="inlineStr"/>
      <c r="I271" t="inlineStr">
        <is>
          <t>Payment B00017</t>
        </is>
      </c>
      <c r="J271" t="inlineStr"/>
      <c r="K271" t="str">
        <f>INDEX('Account Map'!$E$5:$E$90,MATCH(F271,'Account Map'!$A$5:$A$90,0))</f>
        <v>800</v>
      </c>
    </row>
    <row r="272">
      <c r="A272" t="n">
        <v>121</v>
      </c>
      <c r="B272" s="10" t="n">
        <v>46204</v>
      </c>
      <c r="C272" t="inlineStr">
        <is>
          <t>Bill Payment (Cheque)</t>
        </is>
      </c>
      <c r="D272" t="inlineStr"/>
      <c r="E272" t="inlineStr">
        <is>
          <t>Prahran Fasteners Pty Ltd</t>
        </is>
      </c>
      <c r="F272" t="inlineStr">
        <is>
          <t>ANZ Business Cheque</t>
        </is>
      </c>
      <c r="G272" s="9" t="n">
        <v>-1082.21</v>
      </c>
      <c r="H272" t="inlineStr"/>
      <c r="I272" t="inlineStr">
        <is>
          <t>Payment B00017</t>
        </is>
      </c>
      <c r="J272" t="inlineStr">
        <is>
          <t>R</t>
        </is>
      </c>
      <c r="K272" t="str">
        <f>INDEX('Account Map'!$E$5:$E$90,MATCH(F272,'Account Map'!$A$5:$A$90,0))</f>
        <v>090</v>
      </c>
    </row>
    <row r="273">
      <c r="A273" t="n">
        <v>122</v>
      </c>
      <c r="B273" s="10" t="n">
        <v>46204</v>
      </c>
      <c r="C273" t="inlineStr">
        <is>
          <t>Bill Payment (Cheque)</t>
        </is>
      </c>
      <c r="D273" t="inlineStr"/>
      <c r="E273" t="inlineStr">
        <is>
          <t>Northside Fasteners Pty Ltd</t>
        </is>
      </c>
      <c r="F273" t="inlineStr">
        <is>
          <t>Accounts Payable (A/P)</t>
        </is>
      </c>
      <c r="G273" s="9" t="n">
        <v>1144.86</v>
      </c>
      <c r="H273" t="inlineStr"/>
      <c r="I273" t="inlineStr">
        <is>
          <t>Payment B00018</t>
        </is>
      </c>
      <c r="J273" t="inlineStr"/>
      <c r="K273" t="str">
        <f>INDEX('Account Map'!$E$5:$E$90,MATCH(F273,'Account Map'!$A$5:$A$90,0))</f>
        <v>800</v>
      </c>
    </row>
    <row r="274">
      <c r="A274" t="n">
        <v>122</v>
      </c>
      <c r="B274" s="10" t="n">
        <v>46204</v>
      </c>
      <c r="C274" t="inlineStr">
        <is>
          <t>Bill Payment (Cheque)</t>
        </is>
      </c>
      <c r="D274" t="inlineStr"/>
      <c r="E274" t="inlineStr">
        <is>
          <t>Northside Fasteners Pty Ltd</t>
        </is>
      </c>
      <c r="F274" t="inlineStr">
        <is>
          <t>ANZ Business Cheque</t>
        </is>
      </c>
      <c r="G274" s="9" t="n">
        <v>-1144.86</v>
      </c>
      <c r="H274" t="inlineStr"/>
      <c r="I274" t="inlineStr">
        <is>
          <t>Payment B00018</t>
        </is>
      </c>
      <c r="J274" t="inlineStr">
        <is>
          <t>R</t>
        </is>
      </c>
      <c r="K274" t="str">
        <f>INDEX('Account Map'!$E$5:$E$90,MATCH(F274,'Account Map'!$A$5:$A$90,0))</f>
        <v>090</v>
      </c>
    </row>
    <row r="275">
      <c r="A275" t="n">
        <v>123</v>
      </c>
      <c r="B275" s="10" t="n">
        <v>46204</v>
      </c>
      <c r="C275" t="inlineStr">
        <is>
          <t>Bill Payment (Cheque)</t>
        </is>
      </c>
      <c r="D275" t="inlineStr"/>
      <c r="E275" t="inlineStr">
        <is>
          <t>TAFE Victoria Pty Ltd</t>
        </is>
      </c>
      <c r="F275" t="inlineStr">
        <is>
          <t>Accounts Payable (A/P)</t>
        </is>
      </c>
      <c r="G275" s="9" t="n">
        <v>3734.7</v>
      </c>
      <c r="H275" t="inlineStr"/>
      <c r="I275" t="inlineStr">
        <is>
          <t>Payment B00019</t>
        </is>
      </c>
      <c r="J275" t="inlineStr"/>
      <c r="K275" t="str">
        <f>INDEX('Account Map'!$E$5:$E$90,MATCH(F275,'Account Map'!$A$5:$A$90,0))</f>
        <v>800</v>
      </c>
    </row>
    <row r="276">
      <c r="A276" t="n">
        <v>123</v>
      </c>
      <c r="B276" s="10" t="n">
        <v>46204</v>
      </c>
      <c r="C276" t="inlineStr">
        <is>
          <t>Bill Payment (Cheque)</t>
        </is>
      </c>
      <c r="D276" t="inlineStr"/>
      <c r="E276" t="inlineStr">
        <is>
          <t>TAFE Victoria Pty Ltd</t>
        </is>
      </c>
      <c r="F276" t="inlineStr">
        <is>
          <t>ANZ Business Cheque</t>
        </is>
      </c>
      <c r="G276" s="9" t="n">
        <v>-3734.7</v>
      </c>
      <c r="H276" t="inlineStr"/>
      <c r="I276" t="inlineStr">
        <is>
          <t>Payment B00019</t>
        </is>
      </c>
      <c r="J276" t="inlineStr">
        <is>
          <t>R</t>
        </is>
      </c>
      <c r="K276" t="str">
        <f>INDEX('Account Map'!$E$5:$E$90,MATCH(F276,'Account Map'!$A$5:$A$90,0))</f>
        <v>090</v>
      </c>
    </row>
    <row r="277">
      <c r="A277" t="n">
        <v>124</v>
      </c>
      <c r="B277" s="10" t="n">
        <v>46236</v>
      </c>
      <c r="C277" t="inlineStr">
        <is>
          <t>Bill Payment (Cheque)</t>
        </is>
      </c>
      <c r="D277" t="inlineStr"/>
      <c r="E277" t="inlineStr">
        <is>
          <t>Northside Paint Pty Ltd</t>
        </is>
      </c>
      <c r="F277" t="inlineStr">
        <is>
          <t>Accounts Payable (A/P)</t>
        </is>
      </c>
      <c r="G277" s="9" t="n">
        <v>624.12</v>
      </c>
      <c r="H277" t="inlineStr"/>
      <c r="I277" t="inlineStr">
        <is>
          <t>Payment B00021</t>
        </is>
      </c>
      <c r="J277" t="inlineStr"/>
      <c r="K277" t="str">
        <f>INDEX('Account Map'!$E$5:$E$90,MATCH(F277,'Account Map'!$A$5:$A$90,0))</f>
        <v>800</v>
      </c>
    </row>
    <row r="278">
      <c r="A278" t="n">
        <v>124</v>
      </c>
      <c r="B278" s="10" t="n">
        <v>46236</v>
      </c>
      <c r="C278" t="inlineStr">
        <is>
          <t>Bill Payment (Cheque)</t>
        </is>
      </c>
      <c r="D278" t="inlineStr"/>
      <c r="E278" t="inlineStr">
        <is>
          <t>Northside Paint Pty Ltd</t>
        </is>
      </c>
      <c r="F278" t="inlineStr">
        <is>
          <t>ANZ Business Cheque</t>
        </is>
      </c>
      <c r="G278" s="9" t="n">
        <v>-624.12</v>
      </c>
      <c r="H278" t="inlineStr"/>
      <c r="I278" t="inlineStr">
        <is>
          <t>Payment B00021</t>
        </is>
      </c>
      <c r="J278" t="inlineStr">
        <is>
          <t>R</t>
        </is>
      </c>
      <c r="K278" t="str">
        <f>INDEX('Account Map'!$E$5:$E$90,MATCH(F278,'Account Map'!$A$5:$A$90,0))</f>
        <v>090</v>
      </c>
    </row>
    <row r="279">
      <c r="A279" t="n">
        <v>125</v>
      </c>
      <c r="B279" s="10" t="n">
        <v>46225</v>
      </c>
      <c r="C279" t="inlineStr">
        <is>
          <t>Bill Payment (Cheque)</t>
        </is>
      </c>
      <c r="D279" t="inlineStr"/>
      <c r="E279" t="inlineStr">
        <is>
          <t>Wattle Abrasives Pty Ltd</t>
        </is>
      </c>
      <c r="F279" t="inlineStr">
        <is>
          <t>Accounts Payable (A/P)</t>
        </is>
      </c>
      <c r="G279" s="9" t="n">
        <v>4499.41</v>
      </c>
      <c r="H279" t="inlineStr"/>
      <c r="I279" t="inlineStr">
        <is>
          <t>Payment B00022</t>
        </is>
      </c>
      <c r="J279" t="inlineStr"/>
      <c r="K279" t="str">
        <f>INDEX('Account Map'!$E$5:$E$90,MATCH(F279,'Account Map'!$A$5:$A$90,0))</f>
        <v>800</v>
      </c>
    </row>
    <row r="280">
      <c r="A280" t="n">
        <v>125</v>
      </c>
      <c r="B280" s="10" t="n">
        <v>46225</v>
      </c>
      <c r="C280" t="inlineStr">
        <is>
          <t>Bill Payment (Cheque)</t>
        </is>
      </c>
      <c r="D280" t="inlineStr"/>
      <c r="E280" t="inlineStr">
        <is>
          <t>Wattle Abrasives Pty Ltd</t>
        </is>
      </c>
      <c r="F280" t="inlineStr">
        <is>
          <t>ANZ Business Cheque</t>
        </is>
      </c>
      <c r="G280" s="9" t="n">
        <v>-4499.41</v>
      </c>
      <c r="H280" t="inlineStr"/>
      <c r="I280" t="inlineStr">
        <is>
          <t>Payment B00022</t>
        </is>
      </c>
      <c r="J280" t="inlineStr">
        <is>
          <t>R</t>
        </is>
      </c>
      <c r="K280" t="str">
        <f>INDEX('Account Map'!$E$5:$E$90,MATCH(F280,'Account Map'!$A$5:$A$90,0))</f>
        <v>090</v>
      </c>
    </row>
    <row r="281">
      <c r="A281" t="n">
        <v>126</v>
      </c>
      <c r="B281" s="10" t="n">
        <v>46227</v>
      </c>
      <c r="C281" t="inlineStr">
        <is>
          <t>Bill Payment (Cheque)</t>
        </is>
      </c>
      <c r="D281" t="inlineStr"/>
      <c r="E281" t="inlineStr">
        <is>
          <t>Telstra Pty Ltd</t>
        </is>
      </c>
      <c r="F281" t="inlineStr">
        <is>
          <t>Accounts Payable (A/P)</t>
        </is>
      </c>
      <c r="G281" s="9" t="n">
        <v>3323.36</v>
      </c>
      <c r="H281" t="inlineStr"/>
      <c r="I281" t="inlineStr">
        <is>
          <t>Payment B00023</t>
        </is>
      </c>
      <c r="J281" t="inlineStr"/>
      <c r="K281" t="str">
        <f>INDEX('Account Map'!$E$5:$E$90,MATCH(F281,'Account Map'!$A$5:$A$90,0))</f>
        <v>800</v>
      </c>
    </row>
    <row r="282">
      <c r="A282" t="n">
        <v>126</v>
      </c>
      <c r="B282" s="10" t="n">
        <v>46227</v>
      </c>
      <c r="C282" t="inlineStr">
        <is>
          <t>Bill Payment (Cheque)</t>
        </is>
      </c>
      <c r="D282" t="inlineStr"/>
      <c r="E282" t="inlineStr">
        <is>
          <t>Telstra Pty Ltd</t>
        </is>
      </c>
      <c r="F282" t="inlineStr">
        <is>
          <t>ANZ Business Cheque</t>
        </is>
      </c>
      <c r="G282" s="9" t="n">
        <v>-3323.36</v>
      </c>
      <c r="H282" t="inlineStr"/>
      <c r="I282" t="inlineStr">
        <is>
          <t>Payment B00023</t>
        </is>
      </c>
      <c r="J282" t="inlineStr"/>
      <c r="K282" t="str">
        <f>INDEX('Account Map'!$E$5:$E$90,MATCH(F282,'Account Map'!$A$5:$A$90,0))</f>
        <v>090</v>
      </c>
    </row>
    <row r="283">
      <c r="A283" t="n">
        <v>127</v>
      </c>
      <c r="B283" s="10" t="n">
        <v>46204</v>
      </c>
      <c r="C283" t="inlineStr">
        <is>
          <t>Bill Payment (Cheque)</t>
        </is>
      </c>
      <c r="D283" t="inlineStr"/>
      <c r="E283" t="inlineStr">
        <is>
          <t>Southern Fixings Pty Ltd</t>
        </is>
      </c>
      <c r="F283" t="inlineStr">
        <is>
          <t>Accounts Payable (A/P)</t>
        </is>
      </c>
      <c r="G283" s="9" t="n">
        <v>2967.76</v>
      </c>
      <c r="H283" t="inlineStr"/>
      <c r="I283" t="inlineStr">
        <is>
          <t>Payment B00024</t>
        </is>
      </c>
      <c r="J283" t="inlineStr"/>
      <c r="K283" t="str">
        <f>INDEX('Account Map'!$E$5:$E$90,MATCH(F283,'Account Map'!$A$5:$A$90,0))</f>
        <v>800</v>
      </c>
    </row>
    <row r="284">
      <c r="A284" t="n">
        <v>127</v>
      </c>
      <c r="B284" s="10" t="n">
        <v>46204</v>
      </c>
      <c r="C284" t="inlineStr">
        <is>
          <t>Bill Payment (Cheque)</t>
        </is>
      </c>
      <c r="D284" t="inlineStr"/>
      <c r="E284" t="inlineStr">
        <is>
          <t>Southern Fixings Pty Ltd</t>
        </is>
      </c>
      <c r="F284" t="inlineStr">
        <is>
          <t>ANZ Business Cheque</t>
        </is>
      </c>
      <c r="G284" s="9" t="n">
        <v>-2967.76</v>
      </c>
      <c r="H284" t="inlineStr"/>
      <c r="I284" t="inlineStr">
        <is>
          <t>Payment B00024</t>
        </is>
      </c>
      <c r="J284" t="inlineStr">
        <is>
          <t>R</t>
        </is>
      </c>
      <c r="K284" t="str">
        <f>INDEX('Account Map'!$E$5:$E$90,MATCH(F284,'Account Map'!$A$5:$A$90,0))</f>
        <v>090</v>
      </c>
    </row>
    <row r="285">
      <c r="A285" t="n">
        <v>128</v>
      </c>
      <c r="B285" s="10" t="n">
        <v>46204</v>
      </c>
      <c r="C285" t="inlineStr">
        <is>
          <t>Bill Payment (Cheque)</t>
        </is>
      </c>
      <c r="D285" t="inlineStr"/>
      <c r="E285" t="inlineStr">
        <is>
          <t>Southern Machinery Pty Ltd</t>
        </is>
      </c>
      <c r="F285" t="inlineStr">
        <is>
          <t>Accounts Payable (A/P)</t>
        </is>
      </c>
      <c r="G285" s="9" t="n">
        <v>4103.31</v>
      </c>
      <c r="H285" t="inlineStr"/>
      <c r="I285" t="inlineStr">
        <is>
          <t>Payment B00025</t>
        </is>
      </c>
      <c r="J285" t="inlineStr"/>
      <c r="K285" t="str">
        <f>INDEX('Account Map'!$E$5:$E$90,MATCH(F285,'Account Map'!$A$5:$A$90,0))</f>
        <v>800</v>
      </c>
    </row>
    <row r="286">
      <c r="A286" t="n">
        <v>128</v>
      </c>
      <c r="B286" s="10" t="n">
        <v>46204</v>
      </c>
      <c r="C286" t="inlineStr">
        <is>
          <t>Bill Payment (Cheque)</t>
        </is>
      </c>
      <c r="D286" t="inlineStr"/>
      <c r="E286" t="inlineStr">
        <is>
          <t>Southern Machinery Pty Ltd</t>
        </is>
      </c>
      <c r="F286" t="inlineStr">
        <is>
          <t>ANZ Business Cheque</t>
        </is>
      </c>
      <c r="G286" s="9" t="n">
        <v>-4103.31</v>
      </c>
      <c r="H286" t="inlineStr"/>
      <c r="I286" t="inlineStr">
        <is>
          <t>Payment B00025</t>
        </is>
      </c>
      <c r="J286" t="inlineStr"/>
      <c r="K286" t="str">
        <f>INDEX('Account Map'!$E$5:$E$90,MATCH(F286,'Account Map'!$A$5:$A$90,0))</f>
        <v>090</v>
      </c>
    </row>
    <row r="287">
      <c r="A287" t="n">
        <v>129</v>
      </c>
      <c r="B287" s="10" t="n">
        <v>46204</v>
      </c>
      <c r="C287" t="inlineStr">
        <is>
          <t>Bill Payment (Cheque)</t>
        </is>
      </c>
      <c r="D287" t="inlineStr"/>
      <c r="E287" t="inlineStr">
        <is>
          <t>Repco Pty Ltd</t>
        </is>
      </c>
      <c r="F287" t="inlineStr">
        <is>
          <t>Accounts Payable (A/P)</t>
        </is>
      </c>
      <c r="G287" s="9" t="n">
        <v>3523.2</v>
      </c>
      <c r="H287" t="inlineStr"/>
      <c r="I287" t="inlineStr">
        <is>
          <t>Payment B00026</t>
        </is>
      </c>
      <c r="J287" t="inlineStr"/>
      <c r="K287" t="str">
        <f>INDEX('Account Map'!$E$5:$E$90,MATCH(F287,'Account Map'!$A$5:$A$90,0))</f>
        <v>800</v>
      </c>
    </row>
    <row r="288">
      <c r="A288" t="n">
        <v>129</v>
      </c>
      <c r="B288" s="10" t="n">
        <v>46204</v>
      </c>
      <c r="C288" t="inlineStr">
        <is>
          <t>Bill Payment (Cheque)</t>
        </is>
      </c>
      <c r="D288" t="inlineStr"/>
      <c r="E288" t="inlineStr">
        <is>
          <t>Repco Pty Ltd</t>
        </is>
      </c>
      <c r="F288" t="inlineStr">
        <is>
          <t>ANZ Business Cheque</t>
        </is>
      </c>
      <c r="G288" s="9" t="n">
        <v>-3523.2</v>
      </c>
      <c r="H288" t="inlineStr"/>
      <c r="I288" t="inlineStr">
        <is>
          <t>Payment B00026</t>
        </is>
      </c>
      <c r="J288" t="inlineStr">
        <is>
          <t>R</t>
        </is>
      </c>
      <c r="K288" t="str">
        <f>INDEX('Account Map'!$E$5:$E$90,MATCH(F288,'Account Map'!$A$5:$A$90,0))</f>
        <v>090</v>
      </c>
    </row>
    <row r="289">
      <c r="A289" t="n">
        <v>130</v>
      </c>
      <c r="B289" s="10" t="n">
        <v>46204</v>
      </c>
      <c r="C289" t="inlineStr">
        <is>
          <t>Bill Payment (Cheque)</t>
        </is>
      </c>
      <c r="D289" t="inlineStr"/>
      <c r="E289" t="inlineStr">
        <is>
          <t>Metro Steel Fab Pty Ltd</t>
        </is>
      </c>
      <c r="F289" t="inlineStr">
        <is>
          <t>Accounts Payable (A/P)</t>
        </is>
      </c>
      <c r="G289" s="9" t="n">
        <v>3446.91</v>
      </c>
      <c r="H289" t="inlineStr"/>
      <c r="I289" t="inlineStr">
        <is>
          <t>Payment B00027</t>
        </is>
      </c>
      <c r="J289" t="inlineStr"/>
      <c r="K289" t="str">
        <f>INDEX('Account Map'!$E$5:$E$90,MATCH(F289,'Account Map'!$A$5:$A$90,0))</f>
        <v>800</v>
      </c>
    </row>
    <row r="290">
      <c r="A290" t="n">
        <v>130</v>
      </c>
      <c r="B290" s="10" t="n">
        <v>46204</v>
      </c>
      <c r="C290" t="inlineStr">
        <is>
          <t>Bill Payment (Cheque)</t>
        </is>
      </c>
      <c r="D290" t="inlineStr"/>
      <c r="E290" t="inlineStr">
        <is>
          <t>Metro Steel Fab Pty Ltd</t>
        </is>
      </c>
      <c r="F290" t="inlineStr">
        <is>
          <t>ANZ Business Cheque</t>
        </is>
      </c>
      <c r="G290" s="9" t="n">
        <v>-3446.91</v>
      </c>
      <c r="H290" t="inlineStr"/>
      <c r="I290" t="inlineStr">
        <is>
          <t>Payment B00027</t>
        </is>
      </c>
      <c r="J290" t="inlineStr">
        <is>
          <t>R</t>
        </is>
      </c>
      <c r="K290" t="str">
        <f>INDEX('Account Map'!$E$5:$E$90,MATCH(F290,'Account Map'!$A$5:$A$90,0))</f>
        <v>090</v>
      </c>
    </row>
    <row r="291">
      <c r="A291" t="n">
        <v>131</v>
      </c>
      <c r="B291" s="10" t="n">
        <v>46210</v>
      </c>
      <c r="C291" t="inlineStr">
        <is>
          <t>Bill Payment (Cheque)</t>
        </is>
      </c>
      <c r="D291" t="inlineStr"/>
      <c r="E291" t="inlineStr">
        <is>
          <t>Albert Hardware Pty Ltd</t>
        </is>
      </c>
      <c r="F291" t="inlineStr">
        <is>
          <t>Accounts Payable (A/P)</t>
        </is>
      </c>
      <c r="G291" s="9" t="n">
        <v>4053.56</v>
      </c>
      <c r="H291" t="inlineStr"/>
      <c r="I291" t="inlineStr">
        <is>
          <t>Payment B00028</t>
        </is>
      </c>
      <c r="J291" t="inlineStr"/>
      <c r="K291" t="str">
        <f>INDEX('Account Map'!$E$5:$E$90,MATCH(F291,'Account Map'!$A$5:$A$90,0))</f>
        <v>800</v>
      </c>
    </row>
    <row r="292">
      <c r="A292" t="n">
        <v>131</v>
      </c>
      <c r="B292" s="10" t="n">
        <v>46210</v>
      </c>
      <c r="C292" t="inlineStr">
        <is>
          <t>Bill Payment (Cheque)</t>
        </is>
      </c>
      <c r="D292" t="inlineStr"/>
      <c r="E292" t="inlineStr">
        <is>
          <t>Albert Hardware Pty Ltd</t>
        </is>
      </c>
      <c r="F292" t="inlineStr">
        <is>
          <t>ANZ Business Cheque</t>
        </is>
      </c>
      <c r="G292" s="9" t="n">
        <v>-4053.56</v>
      </c>
      <c r="H292" t="inlineStr"/>
      <c r="I292" t="inlineStr">
        <is>
          <t>Payment B00028</t>
        </is>
      </c>
      <c r="J292" t="inlineStr">
        <is>
          <t>R</t>
        </is>
      </c>
      <c r="K292" t="str">
        <f>INDEX('Account Map'!$E$5:$E$90,MATCH(F292,'Account Map'!$A$5:$A$90,0))</f>
        <v>090</v>
      </c>
    </row>
    <row r="293">
      <c r="A293" t="n">
        <v>132</v>
      </c>
      <c r="B293" s="10" t="n">
        <v>46244</v>
      </c>
      <c r="C293" t="inlineStr">
        <is>
          <t>Bill Payment (Cheque)</t>
        </is>
      </c>
      <c r="D293" t="inlineStr"/>
      <c r="E293" t="inlineStr">
        <is>
          <t>Edge Painting Pty Ltd</t>
        </is>
      </c>
      <c r="F293" t="inlineStr">
        <is>
          <t>Accounts Payable (A/P)</t>
        </is>
      </c>
      <c r="G293" s="9" t="n">
        <v>4462.67</v>
      </c>
      <c r="H293" t="inlineStr"/>
      <c r="I293" t="inlineStr">
        <is>
          <t>Payment B00029</t>
        </is>
      </c>
      <c r="J293" t="inlineStr"/>
      <c r="K293" t="str">
        <f>INDEX('Account Map'!$E$5:$E$90,MATCH(F293,'Account Map'!$A$5:$A$90,0))</f>
        <v>800</v>
      </c>
    </row>
    <row r="294">
      <c r="A294" t="n">
        <v>132</v>
      </c>
      <c r="B294" s="10" t="n">
        <v>46244</v>
      </c>
      <c r="C294" t="inlineStr">
        <is>
          <t>Bill Payment (Cheque)</t>
        </is>
      </c>
      <c r="D294" t="inlineStr"/>
      <c r="E294" t="inlineStr">
        <is>
          <t>Edge Painting Pty Ltd</t>
        </is>
      </c>
      <c r="F294" t="inlineStr">
        <is>
          <t>ANZ Business Cheque</t>
        </is>
      </c>
      <c r="G294" s="9" t="n">
        <v>-4462.67</v>
      </c>
      <c r="H294" t="inlineStr"/>
      <c r="I294" t="inlineStr">
        <is>
          <t>Payment B00029</t>
        </is>
      </c>
      <c r="J294" t="inlineStr">
        <is>
          <t>R</t>
        </is>
      </c>
      <c r="K294" t="str">
        <f>INDEX('Account Map'!$E$5:$E$90,MATCH(F294,'Account Map'!$A$5:$A$90,0))</f>
        <v>090</v>
      </c>
    </row>
    <row r="295">
      <c r="A295" t="n">
        <v>133</v>
      </c>
      <c r="B295" s="10" t="n">
        <v>46209</v>
      </c>
      <c r="C295" t="inlineStr">
        <is>
          <t>Bill Payment (Cheque)</t>
        </is>
      </c>
      <c r="D295" t="inlineStr"/>
      <c r="E295" t="inlineStr">
        <is>
          <t>Australia Post Pty Ltd</t>
        </is>
      </c>
      <c r="F295" t="inlineStr">
        <is>
          <t>Accounts Payable (A/P)</t>
        </is>
      </c>
      <c r="G295" s="9" t="n">
        <v>1645.68</v>
      </c>
      <c r="H295" t="inlineStr"/>
      <c r="I295" t="inlineStr">
        <is>
          <t>Payment B00030</t>
        </is>
      </c>
      <c r="J295" t="inlineStr"/>
      <c r="K295" t="str">
        <f>INDEX('Account Map'!$E$5:$E$90,MATCH(F295,'Account Map'!$A$5:$A$90,0))</f>
        <v>800</v>
      </c>
    </row>
    <row r="296">
      <c r="A296" t="n">
        <v>133</v>
      </c>
      <c r="B296" s="10" t="n">
        <v>46209</v>
      </c>
      <c r="C296" t="inlineStr">
        <is>
          <t>Bill Payment (Cheque)</t>
        </is>
      </c>
      <c r="D296" t="inlineStr"/>
      <c r="E296" t="inlineStr">
        <is>
          <t>Australia Post Pty Ltd</t>
        </is>
      </c>
      <c r="F296" t="inlineStr">
        <is>
          <t>ANZ Business Cheque</t>
        </is>
      </c>
      <c r="G296" s="9" t="n">
        <v>-1645.68</v>
      </c>
      <c r="H296" t="inlineStr"/>
      <c r="I296" t="inlineStr">
        <is>
          <t>Payment B00030</t>
        </is>
      </c>
      <c r="J296" t="inlineStr">
        <is>
          <t>R</t>
        </is>
      </c>
      <c r="K296" t="str">
        <f>INDEX('Account Map'!$E$5:$E$90,MATCH(F296,'Account Map'!$A$5:$A$90,0))</f>
        <v>090</v>
      </c>
    </row>
    <row r="297">
      <c r="A297" t="n">
        <v>134</v>
      </c>
      <c r="B297" s="10" t="n">
        <v>46206</v>
      </c>
      <c r="C297" t="inlineStr">
        <is>
          <t>Bill Payment (Cheque)</t>
        </is>
      </c>
      <c r="D297" t="inlineStr"/>
      <c r="E297" t="inlineStr">
        <is>
          <t>Bayside Machinery Pty Ltd</t>
        </is>
      </c>
      <c r="F297" t="inlineStr">
        <is>
          <t>Accounts Payable (A/P)</t>
        </is>
      </c>
      <c r="G297" s="9" t="n">
        <v>2397.03</v>
      </c>
      <c r="H297" t="inlineStr"/>
      <c r="I297" t="inlineStr">
        <is>
          <t>Payment B00031</t>
        </is>
      </c>
      <c r="J297" t="inlineStr"/>
      <c r="K297" t="str">
        <f>INDEX('Account Map'!$E$5:$E$90,MATCH(F297,'Account Map'!$A$5:$A$90,0))</f>
        <v>800</v>
      </c>
    </row>
    <row r="298">
      <c r="A298" t="n">
        <v>134</v>
      </c>
      <c r="B298" s="10" t="n">
        <v>46206</v>
      </c>
      <c r="C298" t="inlineStr">
        <is>
          <t>Bill Payment (Cheque)</t>
        </is>
      </c>
      <c r="D298" t="inlineStr"/>
      <c r="E298" t="inlineStr">
        <is>
          <t>Bayside Machinery Pty Ltd</t>
        </is>
      </c>
      <c r="F298" t="inlineStr">
        <is>
          <t>ANZ Business Cheque</t>
        </is>
      </c>
      <c r="G298" s="9" t="n">
        <v>-2397.03</v>
      </c>
      <c r="H298" t="inlineStr"/>
      <c r="I298" t="inlineStr">
        <is>
          <t>Payment B00031</t>
        </is>
      </c>
      <c r="J298" t="inlineStr">
        <is>
          <t>R</t>
        </is>
      </c>
      <c r="K298" t="str">
        <f>INDEX('Account Map'!$E$5:$E$90,MATCH(F298,'Account Map'!$A$5:$A$90,0))</f>
        <v>090</v>
      </c>
    </row>
    <row r="299">
      <c r="A299" t="n">
        <v>135</v>
      </c>
      <c r="B299" s="10" t="n">
        <v>46204</v>
      </c>
      <c r="C299" t="inlineStr">
        <is>
          <t>Bill Payment (Cheque)</t>
        </is>
      </c>
      <c r="D299" t="inlineStr"/>
      <c r="E299" t="inlineStr">
        <is>
          <t>Hawthorn Fixings Pty Ltd</t>
        </is>
      </c>
      <c r="F299" t="inlineStr">
        <is>
          <t>Accounts Payable (A/P)</t>
        </is>
      </c>
      <c r="G299" s="9" t="n">
        <v>455.36</v>
      </c>
      <c r="H299" t="inlineStr"/>
      <c r="I299" t="inlineStr">
        <is>
          <t>Payment B00032</t>
        </is>
      </c>
      <c r="J299" t="inlineStr"/>
      <c r="K299" t="str">
        <f>INDEX('Account Map'!$E$5:$E$90,MATCH(F299,'Account Map'!$A$5:$A$90,0))</f>
        <v>800</v>
      </c>
    </row>
    <row r="300">
      <c r="A300" t="n">
        <v>135</v>
      </c>
      <c r="B300" s="10" t="n">
        <v>46204</v>
      </c>
      <c r="C300" t="inlineStr">
        <is>
          <t>Bill Payment (Cheque)</t>
        </is>
      </c>
      <c r="D300" t="inlineStr"/>
      <c r="E300" t="inlineStr">
        <is>
          <t>Hawthorn Fixings Pty Ltd</t>
        </is>
      </c>
      <c r="F300" t="inlineStr">
        <is>
          <t>ANZ Business Cheque</t>
        </is>
      </c>
      <c r="G300" s="9" t="n">
        <v>-455.36</v>
      </c>
      <c r="H300" t="inlineStr"/>
      <c r="I300" t="inlineStr">
        <is>
          <t>Payment B00032</t>
        </is>
      </c>
      <c r="J300" t="inlineStr">
        <is>
          <t>R</t>
        </is>
      </c>
      <c r="K300" t="str">
        <f>INDEX('Account Map'!$E$5:$E$90,MATCH(F300,'Account Map'!$A$5:$A$90,0))</f>
        <v>090</v>
      </c>
    </row>
    <row r="301">
      <c r="A301" t="n">
        <v>136</v>
      </c>
      <c r="B301" s="10" t="n">
        <v>46204</v>
      </c>
      <c r="C301" t="inlineStr">
        <is>
          <t>Bill Payment (Cheque)</t>
        </is>
      </c>
      <c r="D301" t="inlineStr"/>
      <c r="E301" t="inlineStr">
        <is>
          <t>Laminex Direct</t>
        </is>
      </c>
      <c r="F301" t="inlineStr">
        <is>
          <t>Accounts Payable (A/P)</t>
        </is>
      </c>
      <c r="G301" s="9" t="n">
        <v>720.1</v>
      </c>
      <c r="H301" t="inlineStr"/>
      <c r="I301" t="inlineStr">
        <is>
          <t>Payment B00033</t>
        </is>
      </c>
      <c r="J301" t="inlineStr"/>
      <c r="K301" t="str">
        <f>INDEX('Account Map'!$E$5:$E$90,MATCH(F301,'Account Map'!$A$5:$A$90,0))</f>
        <v>800</v>
      </c>
    </row>
    <row r="302">
      <c r="A302" t="n">
        <v>136</v>
      </c>
      <c r="B302" s="10" t="n">
        <v>46204</v>
      </c>
      <c r="C302" t="inlineStr">
        <is>
          <t>Bill Payment (Cheque)</t>
        </is>
      </c>
      <c r="D302" t="inlineStr"/>
      <c r="E302" t="inlineStr">
        <is>
          <t>Laminex Direct</t>
        </is>
      </c>
      <c r="F302" t="inlineStr">
        <is>
          <t>ANZ Business Cheque</t>
        </is>
      </c>
      <c r="G302" s="9" t="n">
        <v>-720.1</v>
      </c>
      <c r="H302" t="inlineStr"/>
      <c r="I302" t="inlineStr">
        <is>
          <t>Payment B00033</t>
        </is>
      </c>
      <c r="J302" t="inlineStr">
        <is>
          <t>R</t>
        </is>
      </c>
      <c r="K302" t="str">
        <f>INDEX('Account Map'!$E$5:$E$90,MATCH(F302,'Account Map'!$A$5:$A$90,0))</f>
        <v>090</v>
      </c>
    </row>
    <row r="303">
      <c r="A303" t="n">
        <v>137</v>
      </c>
      <c r="B303" s="10" t="n">
        <v>46215</v>
      </c>
      <c r="C303" t="inlineStr">
        <is>
          <t>Bill Payment (Cheque)</t>
        </is>
      </c>
      <c r="D303" t="inlineStr"/>
      <c r="E303" t="inlineStr">
        <is>
          <t>Carlton Adhesives Pty Ltd</t>
        </is>
      </c>
      <c r="F303" t="inlineStr">
        <is>
          <t>Accounts Payable (A/P)</t>
        </is>
      </c>
      <c r="G303" s="9" t="n">
        <v>195.81</v>
      </c>
      <c r="H303" t="inlineStr"/>
      <c r="I303" t="inlineStr">
        <is>
          <t>Payment B00034</t>
        </is>
      </c>
      <c r="J303" t="inlineStr"/>
      <c r="K303" t="str">
        <f>INDEX('Account Map'!$E$5:$E$90,MATCH(F303,'Account Map'!$A$5:$A$90,0))</f>
        <v>800</v>
      </c>
    </row>
    <row r="304">
      <c r="A304" t="n">
        <v>137</v>
      </c>
      <c r="B304" s="10" t="n">
        <v>46215</v>
      </c>
      <c r="C304" t="inlineStr">
        <is>
          <t>Bill Payment (Cheque)</t>
        </is>
      </c>
      <c r="D304" t="inlineStr"/>
      <c r="E304" t="inlineStr">
        <is>
          <t>Carlton Adhesives Pty Ltd</t>
        </is>
      </c>
      <c r="F304" t="inlineStr">
        <is>
          <t>ANZ Business Cheque</t>
        </is>
      </c>
      <c r="G304" s="9" t="n">
        <v>-195.81</v>
      </c>
      <c r="H304" t="inlineStr"/>
      <c r="I304" t="inlineStr">
        <is>
          <t>Payment B00034</t>
        </is>
      </c>
      <c r="J304" t="inlineStr">
        <is>
          <t>R</t>
        </is>
      </c>
      <c r="K304" t="str">
        <f>INDEX('Account Map'!$E$5:$E$90,MATCH(F304,'Account Map'!$A$5:$A$90,0))</f>
        <v>090</v>
      </c>
    </row>
    <row r="305">
      <c r="A305" t="n">
        <v>138</v>
      </c>
      <c r="B305" s="10" t="n">
        <v>46223</v>
      </c>
      <c r="C305" t="inlineStr">
        <is>
          <t>Bill Payment (Cheque)</t>
        </is>
      </c>
      <c r="D305" t="inlineStr"/>
      <c r="E305" t="inlineStr">
        <is>
          <t>Carlton Adhesives Pty Ltd</t>
        </is>
      </c>
      <c r="F305" t="inlineStr">
        <is>
          <t>Accounts Payable (A/P)</t>
        </is>
      </c>
      <c r="G305" s="9" t="n">
        <v>1600.02</v>
      </c>
      <c r="H305" t="inlineStr"/>
      <c r="I305" t="inlineStr">
        <is>
          <t>Payment B00035</t>
        </is>
      </c>
      <c r="J305" t="inlineStr"/>
      <c r="K305" t="str">
        <f>INDEX('Account Map'!$E$5:$E$90,MATCH(F305,'Account Map'!$A$5:$A$90,0))</f>
        <v>800</v>
      </c>
    </row>
    <row r="306">
      <c r="A306" t="n">
        <v>138</v>
      </c>
      <c r="B306" s="10" t="n">
        <v>46223</v>
      </c>
      <c r="C306" t="inlineStr">
        <is>
          <t>Bill Payment (Cheque)</t>
        </is>
      </c>
      <c r="D306" t="inlineStr"/>
      <c r="E306" t="inlineStr">
        <is>
          <t>Carlton Adhesives Pty Ltd</t>
        </is>
      </c>
      <c r="F306" t="inlineStr">
        <is>
          <t>ANZ Business Cheque</t>
        </is>
      </c>
      <c r="G306" s="9" t="n">
        <v>-1600.02</v>
      </c>
      <c r="H306" t="inlineStr"/>
      <c r="I306" t="inlineStr">
        <is>
          <t>Payment B00035</t>
        </is>
      </c>
      <c r="J306" t="inlineStr">
        <is>
          <t>R</t>
        </is>
      </c>
      <c r="K306" t="str">
        <f>INDEX('Account Map'!$E$5:$E$90,MATCH(F306,'Account Map'!$A$5:$A$90,0))</f>
        <v>090</v>
      </c>
    </row>
    <row r="307">
      <c r="A307" t="n">
        <v>139</v>
      </c>
      <c r="B307" s="10" t="n">
        <v>46204</v>
      </c>
      <c r="C307" t="inlineStr">
        <is>
          <t>Bill Payment (Cheque)</t>
        </is>
      </c>
      <c r="D307" t="inlineStr"/>
      <c r="E307" t="inlineStr">
        <is>
          <t>Fixit Machinery Pty Ltd</t>
        </is>
      </c>
      <c r="F307" t="inlineStr">
        <is>
          <t>Accounts Payable (A/P)</t>
        </is>
      </c>
      <c r="G307" s="9" t="n">
        <v>3438.39</v>
      </c>
      <c r="H307" t="inlineStr"/>
      <c r="I307" t="inlineStr">
        <is>
          <t>Payment B00036</t>
        </is>
      </c>
      <c r="J307" t="inlineStr"/>
      <c r="K307" t="str">
        <f>INDEX('Account Map'!$E$5:$E$90,MATCH(F307,'Account Map'!$A$5:$A$90,0))</f>
        <v>800</v>
      </c>
    </row>
    <row r="308">
      <c r="A308" t="n">
        <v>139</v>
      </c>
      <c r="B308" s="10" t="n">
        <v>46204</v>
      </c>
      <c r="C308" t="inlineStr">
        <is>
          <t>Bill Payment (Cheque)</t>
        </is>
      </c>
      <c r="D308" t="inlineStr"/>
      <c r="E308" t="inlineStr">
        <is>
          <t>Fixit Machinery Pty Ltd</t>
        </is>
      </c>
      <c r="F308" t="inlineStr">
        <is>
          <t>ANZ Business Cheque</t>
        </is>
      </c>
      <c r="G308" s="9" t="n">
        <v>-3438.39</v>
      </c>
      <c r="H308" t="inlineStr"/>
      <c r="I308" t="inlineStr">
        <is>
          <t>Payment B00036</t>
        </is>
      </c>
      <c r="J308" t="inlineStr">
        <is>
          <t>R</t>
        </is>
      </c>
      <c r="K308" t="str">
        <f>INDEX('Account Map'!$E$5:$E$90,MATCH(F308,'Account Map'!$A$5:$A$90,0))</f>
        <v>090</v>
      </c>
    </row>
    <row r="309">
      <c r="A309" t="n">
        <v>140</v>
      </c>
      <c r="B309" s="10" t="n">
        <v>46204</v>
      </c>
      <c r="C309" t="inlineStr">
        <is>
          <t>Bill Payment (Cheque)</t>
        </is>
      </c>
      <c r="D309" t="inlineStr"/>
      <c r="E309" t="inlineStr">
        <is>
          <t>Lygon Timber Pty Ltd</t>
        </is>
      </c>
      <c r="F309" t="inlineStr">
        <is>
          <t>Accounts Payable (A/P)</t>
        </is>
      </c>
      <c r="G309" s="9" t="n">
        <v>4317.09</v>
      </c>
      <c r="H309" t="inlineStr"/>
      <c r="I309" t="inlineStr">
        <is>
          <t>Payment B00037</t>
        </is>
      </c>
      <c r="J309" t="inlineStr"/>
      <c r="K309" t="str">
        <f>INDEX('Account Map'!$E$5:$E$90,MATCH(F309,'Account Map'!$A$5:$A$90,0))</f>
        <v>800</v>
      </c>
    </row>
    <row r="310">
      <c r="A310" t="n">
        <v>140</v>
      </c>
      <c r="B310" s="10" t="n">
        <v>46204</v>
      </c>
      <c r="C310" t="inlineStr">
        <is>
          <t>Bill Payment (Cheque)</t>
        </is>
      </c>
      <c r="D310" t="inlineStr"/>
      <c r="E310" t="inlineStr">
        <is>
          <t>Lygon Timber Pty Ltd</t>
        </is>
      </c>
      <c r="F310" t="inlineStr">
        <is>
          <t>ANZ Business Cheque</t>
        </is>
      </c>
      <c r="G310" s="9" t="n">
        <v>-4317.09</v>
      </c>
      <c r="H310" t="inlineStr"/>
      <c r="I310" t="inlineStr">
        <is>
          <t>Payment B00037</t>
        </is>
      </c>
      <c r="J310" t="inlineStr">
        <is>
          <t>R</t>
        </is>
      </c>
      <c r="K310" t="str">
        <f>INDEX('Account Map'!$E$5:$E$90,MATCH(F310,'Account Map'!$A$5:$A$90,0))</f>
        <v>090</v>
      </c>
    </row>
    <row r="311">
      <c r="A311" t="n">
        <v>141</v>
      </c>
      <c r="B311" s="10" t="n">
        <v>46214</v>
      </c>
      <c r="C311" t="inlineStr">
        <is>
          <t>Bill Payment (Cheque)</t>
        </is>
      </c>
      <c r="D311" t="inlineStr"/>
      <c r="E311" t="inlineStr">
        <is>
          <t>Kew Fasteners Pty Ltd</t>
        </is>
      </c>
      <c r="F311" t="inlineStr">
        <is>
          <t>Accounts Payable (A/P)</t>
        </is>
      </c>
      <c r="G311" s="9" t="n">
        <v>1246.63</v>
      </c>
      <c r="H311" t="inlineStr"/>
      <c r="I311" t="inlineStr">
        <is>
          <t>Payment B00038</t>
        </is>
      </c>
      <c r="J311" t="inlineStr"/>
      <c r="K311" t="str">
        <f>INDEX('Account Map'!$E$5:$E$90,MATCH(F311,'Account Map'!$A$5:$A$90,0))</f>
        <v>800</v>
      </c>
    </row>
    <row r="312">
      <c r="A312" t="n">
        <v>141</v>
      </c>
      <c r="B312" s="10" t="n">
        <v>46214</v>
      </c>
      <c r="C312" t="inlineStr">
        <is>
          <t>Bill Payment (Cheque)</t>
        </is>
      </c>
      <c r="D312" t="inlineStr"/>
      <c r="E312" t="inlineStr">
        <is>
          <t>Kew Fasteners Pty Ltd</t>
        </is>
      </c>
      <c r="F312" t="inlineStr">
        <is>
          <t>ANZ Business Cheque</t>
        </is>
      </c>
      <c r="G312" s="9" t="n">
        <v>-1246.63</v>
      </c>
      <c r="H312" t="inlineStr"/>
      <c r="I312" t="inlineStr">
        <is>
          <t>Payment B00038</t>
        </is>
      </c>
      <c r="J312" t="inlineStr">
        <is>
          <t>R</t>
        </is>
      </c>
      <c r="K312" t="str">
        <f>INDEX('Account Map'!$E$5:$E$90,MATCH(F312,'Account Map'!$A$5:$A$90,0))</f>
        <v>090</v>
      </c>
    </row>
    <row r="313">
      <c r="A313" t="n">
        <v>142</v>
      </c>
      <c r="B313" s="10" t="n">
        <v>46218</v>
      </c>
      <c r="C313" t="inlineStr">
        <is>
          <t>Bill Payment (Cheque)</t>
        </is>
      </c>
      <c r="D313" t="inlineStr"/>
      <c r="E313" t="inlineStr">
        <is>
          <t>Snap Printing Pty Ltd</t>
        </is>
      </c>
      <c r="F313" t="inlineStr">
        <is>
          <t>Accounts Payable (A/P)</t>
        </is>
      </c>
      <c r="G313" s="9" t="n">
        <v>4058.47</v>
      </c>
      <c r="H313" t="inlineStr"/>
      <c r="I313" t="inlineStr">
        <is>
          <t>Payment B00039</t>
        </is>
      </c>
      <c r="J313" t="inlineStr"/>
      <c r="K313" t="str">
        <f>INDEX('Account Map'!$E$5:$E$90,MATCH(F313,'Account Map'!$A$5:$A$90,0))</f>
        <v>800</v>
      </c>
    </row>
    <row r="314">
      <c r="A314" t="n">
        <v>142</v>
      </c>
      <c r="B314" s="10" t="n">
        <v>46218</v>
      </c>
      <c r="C314" t="inlineStr">
        <is>
          <t>Bill Payment (Cheque)</t>
        </is>
      </c>
      <c r="D314" t="inlineStr"/>
      <c r="E314" t="inlineStr">
        <is>
          <t>Snap Printing Pty Ltd</t>
        </is>
      </c>
      <c r="F314" t="inlineStr">
        <is>
          <t>ANZ Business Cheque</t>
        </is>
      </c>
      <c r="G314" s="9" t="n">
        <v>-4058.47</v>
      </c>
      <c r="H314" t="inlineStr"/>
      <c r="I314" t="inlineStr">
        <is>
          <t>Payment B00039</t>
        </is>
      </c>
      <c r="J314" t="inlineStr">
        <is>
          <t>R</t>
        </is>
      </c>
      <c r="K314" t="str">
        <f>INDEX('Account Map'!$E$5:$E$90,MATCH(F314,'Account Map'!$A$5:$A$90,0))</f>
        <v>090</v>
      </c>
    </row>
    <row r="315">
      <c r="A315" t="n">
        <v>143</v>
      </c>
      <c r="B315" s="10" t="n">
        <v>46227</v>
      </c>
      <c r="C315" t="inlineStr">
        <is>
          <t>Bill Payment (Cheque)</t>
        </is>
      </c>
      <c r="D315" t="inlineStr"/>
      <c r="E315" t="inlineStr">
        <is>
          <t>Clifton Panel Pty Ltd</t>
        </is>
      </c>
      <c r="F315" t="inlineStr">
        <is>
          <t>Accounts Payable (A/P)</t>
        </is>
      </c>
      <c r="G315" s="9" t="n">
        <v>4119.14</v>
      </c>
      <c r="H315" t="inlineStr"/>
      <c r="I315" t="inlineStr">
        <is>
          <t>Payment B00040</t>
        </is>
      </c>
      <c r="J315" t="inlineStr"/>
      <c r="K315" t="str">
        <f>INDEX('Account Map'!$E$5:$E$90,MATCH(F315,'Account Map'!$A$5:$A$90,0))</f>
        <v>800</v>
      </c>
    </row>
    <row r="316">
      <c r="A316" t="n">
        <v>143</v>
      </c>
      <c r="B316" s="10" t="n">
        <v>46227</v>
      </c>
      <c r="C316" t="inlineStr">
        <is>
          <t>Bill Payment (Cheque)</t>
        </is>
      </c>
      <c r="D316" t="inlineStr"/>
      <c r="E316" t="inlineStr">
        <is>
          <t>Clifton Panel Pty Ltd</t>
        </is>
      </c>
      <c r="F316" t="inlineStr">
        <is>
          <t>ANZ Business Cheque</t>
        </is>
      </c>
      <c r="G316" s="9" t="n">
        <v>-4119.14</v>
      </c>
      <c r="H316" t="inlineStr"/>
      <c r="I316" t="inlineStr">
        <is>
          <t>Payment B00040</t>
        </is>
      </c>
      <c r="J316" t="inlineStr">
        <is>
          <t>R</t>
        </is>
      </c>
      <c r="K316" t="str">
        <f>INDEX('Account Map'!$E$5:$E$90,MATCH(F316,'Account Map'!$A$5:$A$90,0))</f>
        <v>090</v>
      </c>
    </row>
    <row r="317">
      <c r="A317" t="n">
        <v>144</v>
      </c>
      <c r="B317" s="10" t="n">
        <v>46225</v>
      </c>
      <c r="C317" t="inlineStr">
        <is>
          <t>Bill Payment (Cheque)</t>
        </is>
      </c>
      <c r="D317" t="inlineStr"/>
      <c r="E317" t="inlineStr">
        <is>
          <t>Chapel Joinery Supplies Pty Ltd</t>
        </is>
      </c>
      <c r="F317" t="inlineStr">
        <is>
          <t>Accounts Payable (A/P)</t>
        </is>
      </c>
      <c r="G317" s="9" t="n">
        <v>2568.54</v>
      </c>
      <c r="H317" t="inlineStr"/>
      <c r="I317" t="inlineStr">
        <is>
          <t>Payment B00041</t>
        </is>
      </c>
      <c r="J317" t="inlineStr"/>
      <c r="K317" t="str">
        <f>INDEX('Account Map'!$E$5:$E$90,MATCH(F317,'Account Map'!$A$5:$A$90,0))</f>
        <v>800</v>
      </c>
    </row>
    <row r="318">
      <c r="A318" t="n">
        <v>144</v>
      </c>
      <c r="B318" s="10" t="n">
        <v>46225</v>
      </c>
      <c r="C318" t="inlineStr">
        <is>
          <t>Bill Payment (Cheque)</t>
        </is>
      </c>
      <c r="D318" t="inlineStr"/>
      <c r="E318" t="inlineStr">
        <is>
          <t>Chapel Joinery Supplies Pty Ltd</t>
        </is>
      </c>
      <c r="F318" t="inlineStr">
        <is>
          <t>ANZ Business Cheque</t>
        </is>
      </c>
      <c r="G318" s="9" t="n">
        <v>-2568.54</v>
      </c>
      <c r="H318" t="inlineStr"/>
      <c r="I318" t="inlineStr">
        <is>
          <t>Payment B00041</t>
        </is>
      </c>
      <c r="J318" t="inlineStr">
        <is>
          <t>R</t>
        </is>
      </c>
      <c r="K318" t="str">
        <f>INDEX('Account Map'!$E$5:$E$90,MATCH(F318,'Account Map'!$A$5:$A$90,0))</f>
        <v>090</v>
      </c>
    </row>
    <row r="319">
      <c r="A319" t="n">
        <v>145</v>
      </c>
      <c r="B319" s="10" t="n">
        <v>46230</v>
      </c>
      <c r="C319" t="inlineStr">
        <is>
          <t>Bill Payment (Cheque)</t>
        </is>
      </c>
      <c r="D319" t="inlineStr"/>
      <c r="E319" t="inlineStr">
        <is>
          <t>Camberwell Machinery Pty Ltd</t>
        </is>
      </c>
      <c r="F319" t="inlineStr">
        <is>
          <t>Accounts Payable (A/P)</t>
        </is>
      </c>
      <c r="G319" s="9" t="n">
        <v>3168.12</v>
      </c>
      <c r="H319" t="inlineStr"/>
      <c r="I319" t="inlineStr">
        <is>
          <t>Payment B00042</t>
        </is>
      </c>
      <c r="J319" t="inlineStr"/>
      <c r="K319" t="str">
        <f>INDEX('Account Map'!$E$5:$E$90,MATCH(F319,'Account Map'!$A$5:$A$90,0))</f>
        <v>800</v>
      </c>
    </row>
    <row r="320">
      <c r="A320" t="n">
        <v>145</v>
      </c>
      <c r="B320" s="10" t="n">
        <v>46230</v>
      </c>
      <c r="C320" t="inlineStr">
        <is>
          <t>Bill Payment (Cheque)</t>
        </is>
      </c>
      <c r="D320" t="inlineStr"/>
      <c r="E320" t="inlineStr">
        <is>
          <t>Camberwell Machinery Pty Ltd</t>
        </is>
      </c>
      <c r="F320" t="inlineStr">
        <is>
          <t>ANZ Business Cheque</t>
        </is>
      </c>
      <c r="G320" s="9" t="n">
        <v>-3168.12</v>
      </c>
      <c r="H320" t="inlineStr"/>
      <c r="I320" t="inlineStr">
        <is>
          <t>Payment B00042</t>
        </is>
      </c>
      <c r="J320" t="inlineStr">
        <is>
          <t>R</t>
        </is>
      </c>
      <c r="K320" t="str">
        <f>INDEX('Account Map'!$E$5:$E$90,MATCH(F320,'Account Map'!$A$5:$A$90,0))</f>
        <v>090</v>
      </c>
    </row>
    <row r="321">
      <c r="A321" t="n">
        <v>146</v>
      </c>
      <c r="B321" s="10" t="n">
        <v>46204</v>
      </c>
      <c r="C321" t="inlineStr">
        <is>
          <t>Bill Payment (Cheque)</t>
        </is>
      </c>
      <c r="D321" t="inlineStr"/>
      <c r="E321" t="inlineStr">
        <is>
          <t>Prahran Fixings Pty Ltd</t>
        </is>
      </c>
      <c r="F321" t="inlineStr">
        <is>
          <t>Accounts Payable (A/P)</t>
        </is>
      </c>
      <c r="G321" s="9" t="n">
        <v>1251.84</v>
      </c>
      <c r="H321" t="inlineStr"/>
      <c r="I321" t="inlineStr">
        <is>
          <t>Payment B00043</t>
        </is>
      </c>
      <c r="J321" t="inlineStr"/>
      <c r="K321" t="str">
        <f>INDEX('Account Map'!$E$5:$E$90,MATCH(F321,'Account Map'!$A$5:$A$90,0))</f>
        <v>800</v>
      </c>
    </row>
    <row r="322">
      <c r="A322" t="n">
        <v>146</v>
      </c>
      <c r="B322" s="10" t="n">
        <v>46204</v>
      </c>
      <c r="C322" t="inlineStr">
        <is>
          <t>Bill Payment (Cheque)</t>
        </is>
      </c>
      <c r="D322" t="inlineStr"/>
      <c r="E322" t="inlineStr">
        <is>
          <t>Prahran Fixings Pty Ltd</t>
        </is>
      </c>
      <c r="F322" t="inlineStr">
        <is>
          <t>ANZ Business Cheque</t>
        </is>
      </c>
      <c r="G322" s="9" t="n">
        <v>-1251.84</v>
      </c>
      <c r="H322" t="inlineStr"/>
      <c r="I322" t="inlineStr">
        <is>
          <t>Payment B00043</t>
        </is>
      </c>
      <c r="J322" t="inlineStr">
        <is>
          <t>R</t>
        </is>
      </c>
      <c r="K322" t="str">
        <f>INDEX('Account Map'!$E$5:$E$90,MATCH(F322,'Account Map'!$A$5:$A$90,0))</f>
        <v>090</v>
      </c>
    </row>
    <row r="323">
      <c r="A323" t="n">
        <v>147</v>
      </c>
      <c r="B323" s="10" t="n">
        <v>46220</v>
      </c>
      <c r="C323" t="inlineStr">
        <is>
          <t>Bill Payment (Cheque)</t>
        </is>
      </c>
      <c r="D323" t="inlineStr"/>
      <c r="E323" t="inlineStr">
        <is>
          <t>Telstra Pty Ltd</t>
        </is>
      </c>
      <c r="F323" t="inlineStr">
        <is>
          <t>Accounts Payable (A/P)</t>
        </is>
      </c>
      <c r="G323" s="9" t="n">
        <v>2108.43</v>
      </c>
      <c r="H323" t="inlineStr"/>
      <c r="I323" t="inlineStr">
        <is>
          <t>Payment B00045</t>
        </is>
      </c>
      <c r="J323" t="inlineStr"/>
      <c r="K323" t="str">
        <f>INDEX('Account Map'!$E$5:$E$90,MATCH(F323,'Account Map'!$A$5:$A$90,0))</f>
        <v>800</v>
      </c>
    </row>
    <row r="324">
      <c r="A324" t="n">
        <v>147</v>
      </c>
      <c r="B324" s="10" t="n">
        <v>46220</v>
      </c>
      <c r="C324" t="inlineStr">
        <is>
          <t>Bill Payment (Cheque)</t>
        </is>
      </c>
      <c r="D324" t="inlineStr"/>
      <c r="E324" t="inlineStr">
        <is>
          <t>Telstra Pty Ltd</t>
        </is>
      </c>
      <c r="F324" t="inlineStr">
        <is>
          <t>ANZ Business Cheque</t>
        </is>
      </c>
      <c r="G324" s="9" t="n">
        <v>-2108.43</v>
      </c>
      <c r="H324" t="inlineStr"/>
      <c r="I324" t="inlineStr">
        <is>
          <t>Payment B00045</t>
        </is>
      </c>
      <c r="J324" t="inlineStr">
        <is>
          <t>R</t>
        </is>
      </c>
      <c r="K324" t="str">
        <f>INDEX('Account Map'!$E$5:$E$90,MATCH(F324,'Account Map'!$A$5:$A$90,0))</f>
        <v>090</v>
      </c>
    </row>
    <row r="325">
      <c r="A325" t="n">
        <v>148</v>
      </c>
      <c r="B325" s="10" t="n">
        <v>46215</v>
      </c>
      <c r="C325" t="inlineStr">
        <is>
          <t>Bill Payment (Cheque)</t>
        </is>
      </c>
      <c r="D325" t="inlineStr"/>
      <c r="E325" t="inlineStr">
        <is>
          <t>Coffee Club Catering Pty Ltd</t>
        </is>
      </c>
      <c r="F325" t="inlineStr">
        <is>
          <t>Accounts Payable (A/P)</t>
        </is>
      </c>
      <c r="G325" s="9" t="n">
        <v>802.33</v>
      </c>
      <c r="H325" t="inlineStr"/>
      <c r="I325" t="inlineStr">
        <is>
          <t>Payment B00046</t>
        </is>
      </c>
      <c r="J325" t="inlineStr"/>
      <c r="K325" t="str">
        <f>INDEX('Account Map'!$E$5:$E$90,MATCH(F325,'Account Map'!$A$5:$A$90,0))</f>
        <v>800</v>
      </c>
    </row>
    <row r="326">
      <c r="A326" t="n">
        <v>148</v>
      </c>
      <c r="B326" s="10" t="n">
        <v>46215</v>
      </c>
      <c r="C326" t="inlineStr">
        <is>
          <t>Bill Payment (Cheque)</t>
        </is>
      </c>
      <c r="D326" t="inlineStr"/>
      <c r="E326" t="inlineStr">
        <is>
          <t>Coffee Club Catering Pty Ltd</t>
        </is>
      </c>
      <c r="F326" t="inlineStr">
        <is>
          <t>ANZ Business Cheque</t>
        </is>
      </c>
      <c r="G326" s="9" t="n">
        <v>-802.33</v>
      </c>
      <c r="H326" t="inlineStr"/>
      <c r="I326" t="inlineStr">
        <is>
          <t>Payment B00046</t>
        </is>
      </c>
      <c r="J326" t="inlineStr">
        <is>
          <t>R</t>
        </is>
      </c>
      <c r="K326" t="str">
        <f>INDEX('Account Map'!$E$5:$E$90,MATCH(F326,'Account Map'!$A$5:$A$90,0))</f>
        <v>090</v>
      </c>
    </row>
    <row r="327">
      <c r="A327" t="n">
        <v>149</v>
      </c>
      <c r="B327" s="10" t="n">
        <v>46209</v>
      </c>
      <c r="C327" t="inlineStr">
        <is>
          <t>Bill Payment (Cheque)</t>
        </is>
      </c>
      <c r="D327" t="inlineStr"/>
      <c r="E327" t="inlineStr">
        <is>
          <t>Clifton Joinery Supplies Pty Ltd</t>
        </is>
      </c>
      <c r="F327" t="inlineStr">
        <is>
          <t>Accounts Payable (A/P)</t>
        </is>
      </c>
      <c r="G327" s="9" t="n">
        <v>1004.42</v>
      </c>
      <c r="H327" t="inlineStr"/>
      <c r="I327" t="inlineStr">
        <is>
          <t>Payment B00047</t>
        </is>
      </c>
      <c r="J327" t="inlineStr"/>
      <c r="K327" t="str">
        <f>INDEX('Account Map'!$E$5:$E$90,MATCH(F327,'Account Map'!$A$5:$A$90,0))</f>
        <v>800</v>
      </c>
    </row>
    <row r="328">
      <c r="A328" t="n">
        <v>149</v>
      </c>
      <c r="B328" s="10" t="n">
        <v>46209</v>
      </c>
      <c r="C328" t="inlineStr">
        <is>
          <t>Bill Payment (Cheque)</t>
        </is>
      </c>
      <c r="D328" t="inlineStr"/>
      <c r="E328" t="inlineStr">
        <is>
          <t>Clifton Joinery Supplies Pty Ltd</t>
        </is>
      </c>
      <c r="F328" t="inlineStr">
        <is>
          <t>ANZ Business Cheque</t>
        </is>
      </c>
      <c r="G328" s="9" t="n">
        <v>-1004.42</v>
      </c>
      <c r="H328" t="inlineStr"/>
      <c r="I328" t="inlineStr">
        <is>
          <t>Payment B00047</t>
        </is>
      </c>
      <c r="J328" t="inlineStr">
        <is>
          <t>R</t>
        </is>
      </c>
      <c r="K328" t="str">
        <f>INDEX('Account Map'!$E$5:$E$90,MATCH(F328,'Account Map'!$A$5:$A$90,0))</f>
        <v>090</v>
      </c>
    </row>
    <row r="329">
      <c r="A329" t="n">
        <v>150</v>
      </c>
      <c r="B329" s="10" t="n">
        <v>46212</v>
      </c>
      <c r="C329" t="inlineStr">
        <is>
          <t>Bill Payment (Cheque)</t>
        </is>
      </c>
      <c r="D329" t="inlineStr"/>
      <c r="E329" t="inlineStr">
        <is>
          <t>Ironbark Joinery Supplies Pty Ltd</t>
        </is>
      </c>
      <c r="F329" t="inlineStr">
        <is>
          <t>Accounts Payable (A/P)</t>
        </is>
      </c>
      <c r="G329" s="9" t="n">
        <v>702.25</v>
      </c>
      <c r="H329" t="inlineStr"/>
      <c r="I329" t="inlineStr">
        <is>
          <t>Payment B00048</t>
        </is>
      </c>
      <c r="J329" t="inlineStr"/>
      <c r="K329" t="str">
        <f>INDEX('Account Map'!$E$5:$E$90,MATCH(F329,'Account Map'!$A$5:$A$90,0))</f>
        <v>800</v>
      </c>
    </row>
    <row r="330">
      <c r="A330" t="n">
        <v>150</v>
      </c>
      <c r="B330" s="10" t="n">
        <v>46212</v>
      </c>
      <c r="C330" t="inlineStr">
        <is>
          <t>Bill Payment (Cheque)</t>
        </is>
      </c>
      <c r="D330" t="inlineStr"/>
      <c r="E330" t="inlineStr">
        <is>
          <t>Ironbark Joinery Supplies Pty Ltd</t>
        </is>
      </c>
      <c r="F330" t="inlineStr">
        <is>
          <t>ANZ Business Cheque</t>
        </is>
      </c>
      <c r="G330" s="9" t="n">
        <v>-702.25</v>
      </c>
      <c r="H330" t="inlineStr"/>
      <c r="I330" t="inlineStr">
        <is>
          <t>Payment B00048</t>
        </is>
      </c>
      <c r="J330" t="inlineStr">
        <is>
          <t>R</t>
        </is>
      </c>
      <c r="K330" t="str">
        <f>INDEX('Account Map'!$E$5:$E$90,MATCH(F330,'Account Map'!$A$5:$A$90,0))</f>
        <v>090</v>
      </c>
    </row>
    <row r="331">
      <c r="A331" t="n">
        <v>151</v>
      </c>
      <c r="B331" s="10" t="n">
        <v>46206</v>
      </c>
      <c r="C331" t="inlineStr">
        <is>
          <t>Bill Payment (Cheque)</t>
        </is>
      </c>
      <c r="D331" t="inlineStr"/>
      <c r="E331" t="inlineStr">
        <is>
          <t>Google Ads</t>
        </is>
      </c>
      <c r="F331" t="inlineStr">
        <is>
          <t>Accounts Payable (A/P)</t>
        </is>
      </c>
      <c r="G331" s="9" t="n">
        <v>1694.15</v>
      </c>
      <c r="H331" t="inlineStr"/>
      <c r="I331" t="inlineStr">
        <is>
          <t>Payment B00049</t>
        </is>
      </c>
      <c r="J331" t="inlineStr"/>
      <c r="K331" t="str">
        <f>INDEX('Account Map'!$E$5:$E$90,MATCH(F331,'Account Map'!$A$5:$A$90,0))</f>
        <v>800</v>
      </c>
    </row>
    <row r="332">
      <c r="A332" t="n">
        <v>151</v>
      </c>
      <c r="B332" s="10" t="n">
        <v>46206</v>
      </c>
      <c r="C332" t="inlineStr">
        <is>
          <t>Bill Payment (Cheque)</t>
        </is>
      </c>
      <c r="D332" t="inlineStr"/>
      <c r="E332" t="inlineStr">
        <is>
          <t>Google Ads</t>
        </is>
      </c>
      <c r="F332" t="inlineStr">
        <is>
          <t>ANZ Business Cheque</t>
        </is>
      </c>
      <c r="G332" s="9" t="n">
        <v>-1694.15</v>
      </c>
      <c r="H332" t="inlineStr"/>
      <c r="I332" t="inlineStr">
        <is>
          <t>Payment B00049</t>
        </is>
      </c>
      <c r="J332" t="inlineStr">
        <is>
          <t>R</t>
        </is>
      </c>
      <c r="K332" t="str">
        <f>INDEX('Account Map'!$E$5:$E$90,MATCH(F332,'Account Map'!$A$5:$A$90,0))</f>
        <v>090</v>
      </c>
    </row>
    <row r="333">
      <c r="A333" t="n">
        <v>152</v>
      </c>
      <c r="B333" s="10" t="n">
        <v>46237</v>
      </c>
      <c r="C333" t="inlineStr">
        <is>
          <t>Bill Payment (Cheque)</t>
        </is>
      </c>
      <c r="D333" t="inlineStr"/>
      <c r="E333" t="inlineStr">
        <is>
          <t>Adobe Systems</t>
        </is>
      </c>
      <c r="F333" t="inlineStr">
        <is>
          <t>Accounts Payable (A/P)</t>
        </is>
      </c>
      <c r="G333" s="9" t="n">
        <v>1901.77</v>
      </c>
      <c r="H333" t="inlineStr"/>
      <c r="I333" t="inlineStr">
        <is>
          <t>Payment B00050</t>
        </is>
      </c>
      <c r="J333" t="inlineStr"/>
      <c r="K333" t="str">
        <f>INDEX('Account Map'!$E$5:$E$90,MATCH(F333,'Account Map'!$A$5:$A$90,0))</f>
        <v>800</v>
      </c>
    </row>
    <row r="334">
      <c r="A334" t="n">
        <v>152</v>
      </c>
      <c r="B334" s="10" t="n">
        <v>46237</v>
      </c>
      <c r="C334" t="inlineStr">
        <is>
          <t>Bill Payment (Cheque)</t>
        </is>
      </c>
      <c r="D334" t="inlineStr"/>
      <c r="E334" t="inlineStr">
        <is>
          <t>Adobe Systems</t>
        </is>
      </c>
      <c r="F334" t="inlineStr">
        <is>
          <t>ANZ Business Cheque</t>
        </is>
      </c>
      <c r="G334" s="9" t="n">
        <v>-1901.77</v>
      </c>
      <c r="H334" t="inlineStr"/>
      <c r="I334" t="inlineStr">
        <is>
          <t>Payment B00050</t>
        </is>
      </c>
      <c r="J334" t="inlineStr">
        <is>
          <t>R</t>
        </is>
      </c>
      <c r="K334" t="str">
        <f>INDEX('Account Map'!$E$5:$E$90,MATCH(F334,'Account Map'!$A$5:$A$90,0))</f>
        <v>090</v>
      </c>
    </row>
    <row r="335">
      <c r="A335" t="n">
        <v>153</v>
      </c>
      <c r="B335" s="10" t="n">
        <v>46228</v>
      </c>
      <c r="C335" t="inlineStr">
        <is>
          <t>Bill Payment (Cheque)</t>
        </is>
      </c>
      <c r="D335" t="inlineStr"/>
      <c r="E335" t="inlineStr">
        <is>
          <t>Prahran Laminates Pty Ltd</t>
        </is>
      </c>
      <c r="F335" t="inlineStr">
        <is>
          <t>Accounts Payable (A/P)</t>
        </is>
      </c>
      <c r="G335" s="9" t="n">
        <v>2331.1</v>
      </c>
      <c r="H335" t="inlineStr"/>
      <c r="I335" t="inlineStr">
        <is>
          <t>Payment B00051</t>
        </is>
      </c>
      <c r="J335" t="inlineStr"/>
      <c r="K335" t="str">
        <f>INDEX('Account Map'!$E$5:$E$90,MATCH(F335,'Account Map'!$A$5:$A$90,0))</f>
        <v>800</v>
      </c>
    </row>
    <row r="336">
      <c r="A336" t="n">
        <v>153</v>
      </c>
      <c r="B336" s="10" t="n">
        <v>46228</v>
      </c>
      <c r="C336" t="inlineStr">
        <is>
          <t>Bill Payment (Cheque)</t>
        </is>
      </c>
      <c r="D336" t="inlineStr"/>
      <c r="E336" t="inlineStr">
        <is>
          <t>Prahran Laminates Pty Ltd</t>
        </is>
      </c>
      <c r="F336" t="inlineStr">
        <is>
          <t>ANZ Business Cheque</t>
        </is>
      </c>
      <c r="G336" s="9" t="n">
        <v>-2331.1</v>
      </c>
      <c r="H336" t="inlineStr"/>
      <c r="I336" t="inlineStr">
        <is>
          <t>Payment B00051</t>
        </is>
      </c>
      <c r="J336" t="inlineStr">
        <is>
          <t>R</t>
        </is>
      </c>
      <c r="K336" t="str">
        <f>INDEX('Account Map'!$E$5:$E$90,MATCH(F336,'Account Map'!$A$5:$A$90,0))</f>
        <v>090</v>
      </c>
    </row>
    <row r="337">
      <c r="A337" t="n">
        <v>154</v>
      </c>
      <c r="B337" s="10" t="n">
        <v>46206</v>
      </c>
      <c r="C337" t="inlineStr">
        <is>
          <t>Bill Payment (Cheque)</t>
        </is>
      </c>
      <c r="D337" t="inlineStr"/>
      <c r="E337" t="inlineStr">
        <is>
          <t>Clifton Joinery Supplies Pty Ltd</t>
        </is>
      </c>
      <c r="F337" t="inlineStr">
        <is>
          <t>Accounts Payable (A/P)</t>
        </is>
      </c>
      <c r="G337" s="9" t="n">
        <v>306.34</v>
      </c>
      <c r="H337" t="inlineStr"/>
      <c r="I337" t="inlineStr">
        <is>
          <t>Payment B00052</t>
        </is>
      </c>
      <c r="J337" t="inlineStr"/>
      <c r="K337" t="str">
        <f>INDEX('Account Map'!$E$5:$E$90,MATCH(F337,'Account Map'!$A$5:$A$90,0))</f>
        <v>800</v>
      </c>
    </row>
    <row r="338">
      <c r="A338" t="n">
        <v>154</v>
      </c>
      <c r="B338" s="10" t="n">
        <v>46206</v>
      </c>
      <c r="C338" t="inlineStr">
        <is>
          <t>Bill Payment (Cheque)</t>
        </is>
      </c>
      <c r="D338" t="inlineStr"/>
      <c r="E338" t="inlineStr">
        <is>
          <t>Clifton Joinery Supplies Pty Ltd</t>
        </is>
      </c>
      <c r="F338" t="inlineStr">
        <is>
          <t>ANZ Business Cheque</t>
        </is>
      </c>
      <c r="G338" s="9" t="n">
        <v>-306.34</v>
      </c>
      <c r="H338" t="inlineStr"/>
      <c r="I338" t="inlineStr">
        <is>
          <t>Payment B00052</t>
        </is>
      </c>
      <c r="J338" t="inlineStr">
        <is>
          <t>R</t>
        </is>
      </c>
      <c r="K338" t="str">
        <f>INDEX('Account Map'!$E$5:$E$90,MATCH(F338,'Account Map'!$A$5:$A$90,0))</f>
        <v>090</v>
      </c>
    </row>
    <row r="339">
      <c r="A339" t="n">
        <v>155</v>
      </c>
      <c r="B339" s="10" t="n">
        <v>46232</v>
      </c>
      <c r="C339" t="inlineStr">
        <is>
          <t>Bill Payment (Cheque)</t>
        </is>
      </c>
      <c r="D339" t="inlineStr"/>
      <c r="E339" t="inlineStr">
        <is>
          <t>Redgum Paint Pty Ltd</t>
        </is>
      </c>
      <c r="F339" t="inlineStr">
        <is>
          <t>Accounts Payable (A/P)</t>
        </is>
      </c>
      <c r="G339" s="9" t="n">
        <v>4586.55</v>
      </c>
      <c r="H339" t="inlineStr"/>
      <c r="I339" t="inlineStr">
        <is>
          <t>Payment B00053</t>
        </is>
      </c>
      <c r="J339" t="inlineStr"/>
      <c r="K339" t="str">
        <f>INDEX('Account Map'!$E$5:$E$90,MATCH(F339,'Account Map'!$A$5:$A$90,0))</f>
        <v>800</v>
      </c>
    </row>
    <row r="340">
      <c r="A340" t="n">
        <v>155</v>
      </c>
      <c r="B340" s="10" t="n">
        <v>46232</v>
      </c>
      <c r="C340" t="inlineStr">
        <is>
          <t>Bill Payment (Cheque)</t>
        </is>
      </c>
      <c r="D340" t="inlineStr"/>
      <c r="E340" t="inlineStr">
        <is>
          <t>Redgum Paint Pty Ltd</t>
        </is>
      </c>
      <c r="F340" t="inlineStr">
        <is>
          <t>ANZ Business Cheque</t>
        </is>
      </c>
      <c r="G340" s="9" t="n">
        <v>-4586.55</v>
      </c>
      <c r="H340" t="inlineStr"/>
      <c r="I340" t="inlineStr">
        <is>
          <t>Payment B00053</t>
        </is>
      </c>
      <c r="J340" t="inlineStr">
        <is>
          <t>R</t>
        </is>
      </c>
      <c r="K340" t="str">
        <f>INDEX('Account Map'!$E$5:$E$90,MATCH(F340,'Account Map'!$A$5:$A$90,0))</f>
        <v>090</v>
      </c>
    </row>
    <row r="341">
      <c r="A341" t="n">
        <v>156</v>
      </c>
      <c r="B341" s="10" t="n">
        <v>46241</v>
      </c>
      <c r="C341" t="inlineStr">
        <is>
          <t>Bill Payment (Cheque)</t>
        </is>
      </c>
      <c r="D341" t="inlineStr"/>
      <c r="E341" t="inlineStr">
        <is>
          <t>Kestrel Tiles Pty Ltd</t>
        </is>
      </c>
      <c r="F341" t="inlineStr">
        <is>
          <t>Accounts Payable (A/P)</t>
        </is>
      </c>
      <c r="G341" s="9" t="n">
        <v>1597</v>
      </c>
      <c r="H341" t="inlineStr"/>
      <c r="I341" t="inlineStr">
        <is>
          <t>Payment B00054</t>
        </is>
      </c>
      <c r="J341" t="inlineStr"/>
      <c r="K341" t="str">
        <f>INDEX('Account Map'!$E$5:$E$90,MATCH(F341,'Account Map'!$A$5:$A$90,0))</f>
        <v>800</v>
      </c>
    </row>
    <row r="342">
      <c r="A342" t="n">
        <v>156</v>
      </c>
      <c r="B342" s="10" t="n">
        <v>46241</v>
      </c>
      <c r="C342" t="inlineStr">
        <is>
          <t>Bill Payment (Cheque)</t>
        </is>
      </c>
      <c r="D342" t="inlineStr"/>
      <c r="E342" t="inlineStr">
        <is>
          <t>Kestrel Tiles Pty Ltd</t>
        </is>
      </c>
      <c r="F342" t="inlineStr">
        <is>
          <t>ANZ Business Cheque</t>
        </is>
      </c>
      <c r="G342" s="9" t="n">
        <v>-1597</v>
      </c>
      <c r="H342" t="inlineStr"/>
      <c r="I342" t="inlineStr">
        <is>
          <t>Payment B00054</t>
        </is>
      </c>
      <c r="J342" t="inlineStr">
        <is>
          <t>R</t>
        </is>
      </c>
      <c r="K342" t="str">
        <f>INDEX('Account Map'!$E$5:$E$90,MATCH(F342,'Account Map'!$A$5:$A$90,0))</f>
        <v>090</v>
      </c>
    </row>
    <row r="343">
      <c r="A343" t="n">
        <v>157</v>
      </c>
      <c r="B343" s="10" t="n">
        <v>46224</v>
      </c>
      <c r="C343" t="inlineStr">
        <is>
          <t>Bill Payment (Cheque)</t>
        </is>
      </c>
      <c r="D343" t="inlineStr"/>
      <c r="E343" t="inlineStr">
        <is>
          <t>Lygon Panel Pty Ltd</t>
        </is>
      </c>
      <c r="F343" t="inlineStr">
        <is>
          <t>Accounts Payable (A/P)</t>
        </is>
      </c>
      <c r="G343" s="9" t="n">
        <v>4455.92</v>
      </c>
      <c r="H343" t="inlineStr"/>
      <c r="I343" t="inlineStr">
        <is>
          <t>Payment B00055</t>
        </is>
      </c>
      <c r="J343" t="inlineStr"/>
      <c r="K343" t="str">
        <f>INDEX('Account Map'!$E$5:$E$90,MATCH(F343,'Account Map'!$A$5:$A$90,0))</f>
        <v>800</v>
      </c>
    </row>
    <row r="344">
      <c r="A344" t="n">
        <v>157</v>
      </c>
      <c r="B344" s="10" t="n">
        <v>46224</v>
      </c>
      <c r="C344" t="inlineStr">
        <is>
          <t>Bill Payment (Cheque)</t>
        </is>
      </c>
      <c r="D344" t="inlineStr"/>
      <c r="E344" t="inlineStr">
        <is>
          <t>Lygon Panel Pty Ltd</t>
        </is>
      </c>
      <c r="F344" t="inlineStr">
        <is>
          <t>ANZ Business Cheque</t>
        </is>
      </c>
      <c r="G344" s="9" t="n">
        <v>-4455.92</v>
      </c>
      <c r="H344" t="inlineStr"/>
      <c r="I344" t="inlineStr">
        <is>
          <t>Payment B00055</t>
        </is>
      </c>
      <c r="J344" t="inlineStr">
        <is>
          <t>R</t>
        </is>
      </c>
      <c r="K344" t="str">
        <f>INDEX('Account Map'!$E$5:$E$90,MATCH(F344,'Account Map'!$A$5:$A$90,0))</f>
        <v>090</v>
      </c>
    </row>
    <row r="345">
      <c r="A345" t="n">
        <v>158</v>
      </c>
      <c r="B345" s="10" t="n">
        <v>46229</v>
      </c>
      <c r="C345" t="inlineStr">
        <is>
          <t>Bill Payment (Cheque)</t>
        </is>
      </c>
      <c r="D345" t="inlineStr"/>
      <c r="E345" t="inlineStr">
        <is>
          <t>Albert Glass Pty Ltd</t>
        </is>
      </c>
      <c r="F345" t="inlineStr">
        <is>
          <t>Accounts Payable (A/P)</t>
        </is>
      </c>
      <c r="G345" s="9" t="n">
        <v>1264.14</v>
      </c>
      <c r="H345" t="inlineStr"/>
      <c r="I345" t="inlineStr">
        <is>
          <t>Payment B00056</t>
        </is>
      </c>
      <c r="J345" t="inlineStr"/>
      <c r="K345" t="str">
        <f>INDEX('Account Map'!$E$5:$E$90,MATCH(F345,'Account Map'!$A$5:$A$90,0))</f>
        <v>800</v>
      </c>
    </row>
    <row r="346">
      <c r="A346" t="n">
        <v>158</v>
      </c>
      <c r="B346" s="10" t="n">
        <v>46229</v>
      </c>
      <c r="C346" t="inlineStr">
        <is>
          <t>Bill Payment (Cheque)</t>
        </is>
      </c>
      <c r="D346" t="inlineStr"/>
      <c r="E346" t="inlineStr">
        <is>
          <t>Albert Glass Pty Ltd</t>
        </is>
      </c>
      <c r="F346" t="inlineStr">
        <is>
          <t>ANZ Business Cheque</t>
        </is>
      </c>
      <c r="G346" s="9" t="n">
        <v>-1264.14</v>
      </c>
      <c r="H346" t="inlineStr"/>
      <c r="I346" t="inlineStr">
        <is>
          <t>Payment B00056</t>
        </is>
      </c>
      <c r="J346" t="inlineStr">
        <is>
          <t>R</t>
        </is>
      </c>
      <c r="K346" t="str">
        <f>INDEX('Account Map'!$E$5:$E$90,MATCH(F346,'Account Map'!$A$5:$A$90,0))</f>
        <v>090</v>
      </c>
    </row>
    <row r="347">
      <c r="A347" t="n">
        <v>159</v>
      </c>
      <c r="B347" s="10" t="n">
        <v>46208</v>
      </c>
      <c r="C347" t="inlineStr">
        <is>
          <t>Bill Payment (Cheque)</t>
        </is>
      </c>
      <c r="D347" t="inlineStr"/>
      <c r="E347" t="inlineStr">
        <is>
          <t>Qantas Pty Ltd</t>
        </is>
      </c>
      <c r="F347" t="inlineStr">
        <is>
          <t>Accounts Payable (A/P)</t>
        </is>
      </c>
      <c r="G347" s="9" t="n">
        <v>322.23</v>
      </c>
      <c r="H347" t="inlineStr"/>
      <c r="I347" t="inlineStr">
        <is>
          <t>Payment B00057</t>
        </is>
      </c>
      <c r="J347" t="inlineStr"/>
      <c r="K347" t="str">
        <f>INDEX('Account Map'!$E$5:$E$90,MATCH(F347,'Account Map'!$A$5:$A$90,0))</f>
        <v>800</v>
      </c>
    </row>
    <row r="348">
      <c r="A348" t="n">
        <v>159</v>
      </c>
      <c r="B348" s="10" t="n">
        <v>46208</v>
      </c>
      <c r="C348" t="inlineStr">
        <is>
          <t>Bill Payment (Cheque)</t>
        </is>
      </c>
      <c r="D348" t="inlineStr"/>
      <c r="E348" t="inlineStr">
        <is>
          <t>Qantas Pty Ltd</t>
        </is>
      </c>
      <c r="F348" t="inlineStr">
        <is>
          <t>ANZ Business Cheque</t>
        </is>
      </c>
      <c r="G348" s="9" t="n">
        <v>-322.23</v>
      </c>
      <c r="H348" t="inlineStr"/>
      <c r="I348" t="inlineStr">
        <is>
          <t>Payment B00057</t>
        </is>
      </c>
      <c r="J348" t="inlineStr">
        <is>
          <t>R</t>
        </is>
      </c>
      <c r="K348" t="str">
        <f>INDEX('Account Map'!$E$5:$E$90,MATCH(F348,'Account Map'!$A$5:$A$90,0))</f>
        <v>090</v>
      </c>
    </row>
    <row r="349">
      <c r="A349" t="n">
        <v>160</v>
      </c>
      <c r="B349" s="10" t="n">
        <v>46212</v>
      </c>
      <c r="C349" t="inlineStr">
        <is>
          <t>Bill Payment (Cheque)</t>
        </is>
      </c>
      <c r="D349" t="inlineStr"/>
      <c r="E349" t="inlineStr">
        <is>
          <t>High St Machinery Pty Ltd</t>
        </is>
      </c>
      <c r="F349" t="inlineStr">
        <is>
          <t>Accounts Payable (A/P)</t>
        </is>
      </c>
      <c r="G349" s="9" t="n">
        <v>779.71</v>
      </c>
      <c r="H349" t="inlineStr"/>
      <c r="I349" t="inlineStr">
        <is>
          <t>Payment B00058</t>
        </is>
      </c>
      <c r="J349" t="inlineStr"/>
      <c r="K349" t="str">
        <f>INDEX('Account Map'!$E$5:$E$90,MATCH(F349,'Account Map'!$A$5:$A$90,0))</f>
        <v>800</v>
      </c>
    </row>
    <row r="350">
      <c r="A350" t="n">
        <v>160</v>
      </c>
      <c r="B350" s="10" t="n">
        <v>46212</v>
      </c>
      <c r="C350" t="inlineStr">
        <is>
          <t>Bill Payment (Cheque)</t>
        </is>
      </c>
      <c r="D350" t="inlineStr"/>
      <c r="E350" t="inlineStr">
        <is>
          <t>High St Machinery Pty Ltd</t>
        </is>
      </c>
      <c r="F350" t="inlineStr">
        <is>
          <t>ANZ Business Cheque</t>
        </is>
      </c>
      <c r="G350" s="9" t="n">
        <v>-779.71</v>
      </c>
      <c r="H350" t="inlineStr"/>
      <c r="I350" t="inlineStr">
        <is>
          <t>Payment B00058</t>
        </is>
      </c>
      <c r="J350" t="inlineStr">
        <is>
          <t>R</t>
        </is>
      </c>
      <c r="K350" t="str">
        <f>INDEX('Account Map'!$E$5:$E$90,MATCH(F350,'Account Map'!$A$5:$A$90,0))</f>
        <v>090</v>
      </c>
    </row>
    <row r="351">
      <c r="A351" t="n">
        <v>161</v>
      </c>
      <c r="B351" s="10" t="n">
        <v>46209</v>
      </c>
      <c r="C351" t="inlineStr">
        <is>
          <t>Bill Payment (Cheque)</t>
        </is>
      </c>
      <c r="D351" t="inlineStr"/>
      <c r="E351" t="inlineStr">
        <is>
          <t>Sydney Road Tiles Pty Ltd</t>
        </is>
      </c>
      <c r="F351" t="inlineStr">
        <is>
          <t>Accounts Payable (A/P)</t>
        </is>
      </c>
      <c r="G351" s="9" t="n">
        <v>116.8</v>
      </c>
      <c r="H351" t="inlineStr"/>
      <c r="I351" t="inlineStr">
        <is>
          <t>Payment B00059</t>
        </is>
      </c>
      <c r="J351" t="inlineStr"/>
      <c r="K351" t="str">
        <f>INDEX('Account Map'!$E$5:$E$90,MATCH(F351,'Account Map'!$A$5:$A$90,0))</f>
        <v>800</v>
      </c>
    </row>
    <row r="352">
      <c r="A352" t="n">
        <v>161</v>
      </c>
      <c r="B352" s="10" t="n">
        <v>46209</v>
      </c>
      <c r="C352" t="inlineStr">
        <is>
          <t>Bill Payment (Cheque)</t>
        </is>
      </c>
      <c r="D352" t="inlineStr"/>
      <c r="E352" t="inlineStr">
        <is>
          <t>Sydney Road Tiles Pty Ltd</t>
        </is>
      </c>
      <c r="F352" t="inlineStr">
        <is>
          <t>ANZ Business Cheque</t>
        </is>
      </c>
      <c r="G352" s="9" t="n">
        <v>-116.8</v>
      </c>
      <c r="H352" t="inlineStr"/>
      <c r="I352" t="inlineStr">
        <is>
          <t>Payment B00059</t>
        </is>
      </c>
      <c r="J352" t="inlineStr">
        <is>
          <t>R</t>
        </is>
      </c>
      <c r="K352" t="str">
        <f>INDEX('Account Map'!$E$5:$E$90,MATCH(F352,'Account Map'!$A$5:$A$90,0))</f>
        <v>090</v>
      </c>
    </row>
    <row r="353">
      <c r="A353" t="n">
        <v>162</v>
      </c>
      <c r="B353" s="10" t="n">
        <v>46204</v>
      </c>
      <c r="C353" t="inlineStr">
        <is>
          <t>Bill Payment (Cheque)</t>
        </is>
      </c>
      <c r="D353" t="inlineStr"/>
      <c r="E353" t="inlineStr">
        <is>
          <t>High St Glass Pty Ltd</t>
        </is>
      </c>
      <c r="F353" t="inlineStr">
        <is>
          <t>Accounts Payable (A/P)</t>
        </is>
      </c>
      <c r="G353" s="9" t="n">
        <v>3664.52</v>
      </c>
      <c r="H353" t="inlineStr"/>
      <c r="I353" t="inlineStr">
        <is>
          <t>Payment B00060</t>
        </is>
      </c>
      <c r="J353" t="inlineStr"/>
      <c r="K353" t="str">
        <f>INDEX('Account Map'!$E$5:$E$90,MATCH(F353,'Account Map'!$A$5:$A$90,0))</f>
        <v>800</v>
      </c>
    </row>
    <row r="354">
      <c r="A354" t="n">
        <v>162</v>
      </c>
      <c r="B354" s="10" t="n">
        <v>46204</v>
      </c>
      <c r="C354" t="inlineStr">
        <is>
          <t>Bill Payment (Cheque)</t>
        </is>
      </c>
      <c r="D354" t="inlineStr"/>
      <c r="E354" t="inlineStr">
        <is>
          <t>High St Glass Pty Ltd</t>
        </is>
      </c>
      <c r="F354" t="inlineStr">
        <is>
          <t>ANZ Business Cheque</t>
        </is>
      </c>
      <c r="G354" s="9" t="n">
        <v>-3664.52</v>
      </c>
      <c r="H354" t="inlineStr"/>
      <c r="I354" t="inlineStr">
        <is>
          <t>Payment B00060</t>
        </is>
      </c>
      <c r="J354" t="inlineStr">
        <is>
          <t>R</t>
        </is>
      </c>
      <c r="K354" t="str">
        <f>INDEX('Account Map'!$E$5:$E$90,MATCH(F354,'Account Map'!$A$5:$A$90,0))</f>
        <v>090</v>
      </c>
    </row>
    <row r="355">
      <c r="A355" t="n">
        <v>163</v>
      </c>
      <c r="B355" s="10" t="n">
        <v>46204</v>
      </c>
      <c r="C355" t="inlineStr">
        <is>
          <t>Bill Payment (Cheque)</t>
        </is>
      </c>
      <c r="D355" t="inlineStr"/>
      <c r="E355" t="inlineStr">
        <is>
          <t>Redgum Paint Pty Ltd</t>
        </is>
      </c>
      <c r="F355" t="inlineStr">
        <is>
          <t>Accounts Payable (A/P)</t>
        </is>
      </c>
      <c r="G355" s="9" t="n">
        <v>2442</v>
      </c>
      <c r="H355" t="inlineStr"/>
      <c r="I355" t="inlineStr">
        <is>
          <t>Payment B00061</t>
        </is>
      </c>
      <c r="J355" t="inlineStr"/>
      <c r="K355" t="str">
        <f>INDEX('Account Map'!$E$5:$E$90,MATCH(F355,'Account Map'!$A$5:$A$90,0))</f>
        <v>800</v>
      </c>
    </row>
    <row r="356">
      <c r="A356" t="n">
        <v>163</v>
      </c>
      <c r="B356" s="10" t="n">
        <v>46204</v>
      </c>
      <c r="C356" t="inlineStr">
        <is>
          <t>Bill Payment (Cheque)</t>
        </is>
      </c>
      <c r="D356" t="inlineStr"/>
      <c r="E356" t="inlineStr">
        <is>
          <t>Redgum Paint Pty Ltd</t>
        </is>
      </c>
      <c r="F356" t="inlineStr">
        <is>
          <t>ANZ Business Cheque</t>
        </is>
      </c>
      <c r="G356" s="9" t="n">
        <v>-2442</v>
      </c>
      <c r="H356" t="inlineStr"/>
      <c r="I356" t="inlineStr">
        <is>
          <t>Payment B00061</t>
        </is>
      </c>
      <c r="J356" t="inlineStr">
        <is>
          <t>R</t>
        </is>
      </c>
      <c r="K356" t="str">
        <f>INDEX('Account Map'!$E$5:$E$90,MATCH(F356,'Account Map'!$A$5:$A$90,0))</f>
        <v>090</v>
      </c>
    </row>
    <row r="357">
      <c r="A357" t="n">
        <v>164</v>
      </c>
      <c r="B357" s="10" t="n">
        <v>46206</v>
      </c>
      <c r="C357" t="inlineStr">
        <is>
          <t>Bill Payment (Cheque)</t>
        </is>
      </c>
      <c r="D357" t="inlineStr"/>
      <c r="E357" t="inlineStr">
        <is>
          <t>VicRoads Pty Ltd</t>
        </is>
      </c>
      <c r="F357" t="inlineStr">
        <is>
          <t>Accounts Payable (A/P)</t>
        </is>
      </c>
      <c r="G357" s="9" t="n">
        <v>348.3</v>
      </c>
      <c r="H357" t="inlineStr"/>
      <c r="I357" t="inlineStr">
        <is>
          <t>Payment B00062</t>
        </is>
      </c>
      <c r="J357" t="inlineStr"/>
      <c r="K357" t="str">
        <f>INDEX('Account Map'!$E$5:$E$90,MATCH(F357,'Account Map'!$A$5:$A$90,0))</f>
        <v>800</v>
      </c>
    </row>
    <row r="358">
      <c r="A358" t="n">
        <v>164</v>
      </c>
      <c r="B358" s="10" t="n">
        <v>46206</v>
      </c>
      <c r="C358" t="inlineStr">
        <is>
          <t>Bill Payment (Cheque)</t>
        </is>
      </c>
      <c r="D358" t="inlineStr"/>
      <c r="E358" t="inlineStr">
        <is>
          <t>VicRoads Pty Ltd</t>
        </is>
      </c>
      <c r="F358" t="inlineStr">
        <is>
          <t>ANZ Business Cheque</t>
        </is>
      </c>
      <c r="G358" s="9" t="n">
        <v>-348.3</v>
      </c>
      <c r="H358" t="inlineStr"/>
      <c r="I358" t="inlineStr">
        <is>
          <t>Payment B00062</t>
        </is>
      </c>
      <c r="J358" t="inlineStr">
        <is>
          <t>R</t>
        </is>
      </c>
      <c r="K358" t="str">
        <f>INDEX('Account Map'!$E$5:$E$90,MATCH(F358,'Account Map'!$A$5:$A$90,0))</f>
        <v>090</v>
      </c>
    </row>
    <row r="359">
      <c r="A359" t="n">
        <v>165</v>
      </c>
      <c r="B359" s="10" t="n">
        <v>46207</v>
      </c>
      <c r="C359" t="inlineStr">
        <is>
          <t>Bill Payment (Cheque)</t>
        </is>
      </c>
      <c r="D359" t="inlineStr"/>
      <c r="E359" t="inlineStr">
        <is>
          <t>Docklands Fasteners Pty Ltd</t>
        </is>
      </c>
      <c r="F359" t="inlineStr">
        <is>
          <t>Accounts Payable (A/P)</t>
        </is>
      </c>
      <c r="G359" s="9" t="n">
        <v>2984.95</v>
      </c>
      <c r="H359" t="inlineStr"/>
      <c r="I359" t="inlineStr">
        <is>
          <t>Payment B00063</t>
        </is>
      </c>
      <c r="J359" t="inlineStr"/>
      <c r="K359" t="str">
        <f>INDEX('Account Map'!$E$5:$E$90,MATCH(F359,'Account Map'!$A$5:$A$90,0))</f>
        <v>800</v>
      </c>
    </row>
    <row r="360">
      <c r="A360" t="n">
        <v>165</v>
      </c>
      <c r="B360" s="10" t="n">
        <v>46207</v>
      </c>
      <c r="C360" t="inlineStr">
        <is>
          <t>Bill Payment (Cheque)</t>
        </is>
      </c>
      <c r="D360" t="inlineStr"/>
      <c r="E360" t="inlineStr">
        <is>
          <t>Docklands Fasteners Pty Ltd</t>
        </is>
      </c>
      <c r="F360" t="inlineStr">
        <is>
          <t>ANZ Business Cheque</t>
        </is>
      </c>
      <c r="G360" s="9" t="n">
        <v>-2984.95</v>
      </c>
      <c r="H360" t="inlineStr"/>
      <c r="I360" t="inlineStr">
        <is>
          <t>Payment B00063</t>
        </is>
      </c>
      <c r="J360" t="inlineStr">
        <is>
          <t>R</t>
        </is>
      </c>
      <c r="K360" t="str">
        <f>INDEX('Account Map'!$E$5:$E$90,MATCH(F360,'Account Map'!$A$5:$A$90,0))</f>
        <v>090</v>
      </c>
    </row>
    <row r="361">
      <c r="A361" t="n">
        <v>166</v>
      </c>
      <c r="B361" s="10" t="n">
        <v>46211</v>
      </c>
      <c r="C361" t="inlineStr">
        <is>
          <t>Bill Payment (Cheque)</t>
        </is>
      </c>
      <c r="D361" t="inlineStr"/>
      <c r="E361" t="inlineStr">
        <is>
          <t>Blum Fittings Pty Ltd</t>
        </is>
      </c>
      <c r="F361" t="inlineStr">
        <is>
          <t>Accounts Payable (A/P)</t>
        </is>
      </c>
      <c r="G361" s="9" t="n">
        <v>95.43000000000001</v>
      </c>
      <c r="H361" t="inlineStr"/>
      <c r="I361" t="inlineStr">
        <is>
          <t>Payment B00064</t>
        </is>
      </c>
      <c r="J361" t="inlineStr"/>
      <c r="K361" t="str">
        <f>INDEX('Account Map'!$E$5:$E$90,MATCH(F361,'Account Map'!$A$5:$A$90,0))</f>
        <v>800</v>
      </c>
    </row>
    <row r="362">
      <c r="A362" t="n">
        <v>166</v>
      </c>
      <c r="B362" s="10" t="n">
        <v>46211</v>
      </c>
      <c r="C362" t="inlineStr">
        <is>
          <t>Bill Payment (Cheque)</t>
        </is>
      </c>
      <c r="D362" t="inlineStr"/>
      <c r="E362" t="inlineStr">
        <is>
          <t>Blum Fittings Pty Ltd</t>
        </is>
      </c>
      <c r="F362" t="inlineStr">
        <is>
          <t>ANZ Business Cheque</t>
        </is>
      </c>
      <c r="G362" s="9" t="n">
        <v>-95.43000000000001</v>
      </c>
      <c r="H362" t="inlineStr"/>
      <c r="I362" t="inlineStr">
        <is>
          <t>Payment B00064</t>
        </is>
      </c>
      <c r="J362" t="inlineStr">
        <is>
          <t>R</t>
        </is>
      </c>
      <c r="K362" t="str">
        <f>INDEX('Account Map'!$E$5:$E$90,MATCH(F362,'Account Map'!$A$5:$A$90,0))</f>
        <v>090</v>
      </c>
    </row>
    <row r="363">
      <c r="A363" t="n">
        <v>167</v>
      </c>
      <c r="B363" s="10" t="n">
        <v>46204</v>
      </c>
      <c r="C363" t="inlineStr">
        <is>
          <t>Bill Payment (Cheque)</t>
        </is>
      </c>
      <c r="D363" t="inlineStr"/>
      <c r="E363" t="inlineStr">
        <is>
          <t>Redgum Paint Pty Ltd</t>
        </is>
      </c>
      <c r="F363" t="inlineStr">
        <is>
          <t>Accounts Payable (A/P)</t>
        </is>
      </c>
      <c r="G363" s="9" t="n">
        <v>2835.29</v>
      </c>
      <c r="H363" t="inlineStr"/>
      <c r="I363" t="inlineStr">
        <is>
          <t>Payment B00065</t>
        </is>
      </c>
      <c r="J363" t="inlineStr"/>
      <c r="K363" t="str">
        <f>INDEX('Account Map'!$E$5:$E$90,MATCH(F363,'Account Map'!$A$5:$A$90,0))</f>
        <v>800</v>
      </c>
    </row>
    <row r="364">
      <c r="A364" t="n">
        <v>167</v>
      </c>
      <c r="B364" s="10" t="n">
        <v>46204</v>
      </c>
      <c r="C364" t="inlineStr">
        <is>
          <t>Bill Payment (Cheque)</t>
        </is>
      </c>
      <c r="D364" t="inlineStr"/>
      <c r="E364" t="inlineStr">
        <is>
          <t>Redgum Paint Pty Ltd</t>
        </is>
      </c>
      <c r="F364" t="inlineStr">
        <is>
          <t>ANZ Business Cheque</t>
        </is>
      </c>
      <c r="G364" s="9" t="n">
        <v>-2835.29</v>
      </c>
      <c r="H364" t="inlineStr"/>
      <c r="I364" t="inlineStr">
        <is>
          <t>Payment B00065</t>
        </is>
      </c>
      <c r="J364" t="inlineStr">
        <is>
          <t>R</t>
        </is>
      </c>
      <c r="K364" t="str">
        <f>INDEX('Account Map'!$E$5:$E$90,MATCH(F364,'Account Map'!$A$5:$A$90,0))</f>
        <v>090</v>
      </c>
    </row>
    <row r="365">
      <c r="A365" t="n">
        <v>168</v>
      </c>
      <c r="B365" s="10" t="n">
        <v>46218</v>
      </c>
      <c r="C365" t="inlineStr">
        <is>
          <t>Bill Payment (Cheque)</t>
        </is>
      </c>
      <c r="D365" t="inlineStr"/>
      <c r="E365" t="inlineStr">
        <is>
          <t>JB Hi-Fi Pty Ltd</t>
        </is>
      </c>
      <c r="F365" t="inlineStr">
        <is>
          <t>Accounts Payable (A/P)</t>
        </is>
      </c>
      <c r="G365" s="9" t="n">
        <v>2132.59</v>
      </c>
      <c r="H365" t="inlineStr"/>
      <c r="I365" t="inlineStr">
        <is>
          <t>Payment B00066</t>
        </is>
      </c>
      <c r="J365" t="inlineStr"/>
      <c r="K365" t="str">
        <f>INDEX('Account Map'!$E$5:$E$90,MATCH(F365,'Account Map'!$A$5:$A$90,0))</f>
        <v>800</v>
      </c>
    </row>
    <row r="366">
      <c r="A366" t="n">
        <v>168</v>
      </c>
      <c r="B366" s="10" t="n">
        <v>46218</v>
      </c>
      <c r="C366" t="inlineStr">
        <is>
          <t>Bill Payment (Cheque)</t>
        </is>
      </c>
      <c r="D366" t="inlineStr"/>
      <c r="E366" t="inlineStr">
        <is>
          <t>JB Hi-Fi Pty Ltd</t>
        </is>
      </c>
      <c r="F366" t="inlineStr">
        <is>
          <t>ANZ Business Cheque</t>
        </is>
      </c>
      <c r="G366" s="9" t="n">
        <v>-2132.59</v>
      </c>
      <c r="H366" t="inlineStr"/>
      <c r="I366" t="inlineStr">
        <is>
          <t>Payment B00066</t>
        </is>
      </c>
      <c r="J366" t="inlineStr">
        <is>
          <t>R</t>
        </is>
      </c>
      <c r="K366" t="str">
        <f>INDEX('Account Map'!$E$5:$E$90,MATCH(F366,'Account Map'!$A$5:$A$90,0))</f>
        <v>090</v>
      </c>
    </row>
    <row r="367">
      <c r="A367" t="n">
        <v>169</v>
      </c>
      <c r="B367" s="10" t="n">
        <v>46233</v>
      </c>
      <c r="C367" t="inlineStr">
        <is>
          <t>Bill Payment (Cheque)</t>
        </is>
      </c>
      <c r="D367" t="inlineStr"/>
      <c r="E367" t="inlineStr">
        <is>
          <t>Prahran Adhesives Pty Ltd</t>
        </is>
      </c>
      <c r="F367" t="inlineStr">
        <is>
          <t>Accounts Payable (A/P)</t>
        </is>
      </c>
      <c r="G367" s="9" t="n">
        <v>1339.13</v>
      </c>
      <c r="H367" t="inlineStr"/>
      <c r="I367" t="inlineStr">
        <is>
          <t>Payment B00067</t>
        </is>
      </c>
      <c r="J367" t="inlineStr"/>
      <c r="K367" t="str">
        <f>INDEX('Account Map'!$E$5:$E$90,MATCH(F367,'Account Map'!$A$5:$A$90,0))</f>
        <v>800</v>
      </c>
    </row>
    <row r="368">
      <c r="A368" t="n">
        <v>169</v>
      </c>
      <c r="B368" s="10" t="n">
        <v>46233</v>
      </c>
      <c r="C368" t="inlineStr">
        <is>
          <t>Bill Payment (Cheque)</t>
        </is>
      </c>
      <c r="D368" t="inlineStr"/>
      <c r="E368" t="inlineStr">
        <is>
          <t>Prahran Adhesives Pty Ltd</t>
        </is>
      </c>
      <c r="F368" t="inlineStr">
        <is>
          <t>ANZ Business Cheque</t>
        </is>
      </c>
      <c r="G368" s="9" t="n">
        <v>-1339.13</v>
      </c>
      <c r="H368" t="inlineStr"/>
      <c r="I368" t="inlineStr">
        <is>
          <t>Payment B00067</t>
        </is>
      </c>
      <c r="J368" t="inlineStr">
        <is>
          <t>R</t>
        </is>
      </c>
      <c r="K368" t="str">
        <f>INDEX('Account Map'!$E$5:$E$90,MATCH(F368,'Account Map'!$A$5:$A$90,0))</f>
        <v>090</v>
      </c>
    </row>
    <row r="369">
      <c r="A369" t="n">
        <v>170</v>
      </c>
      <c r="B369" s="10" t="n">
        <v>46207</v>
      </c>
      <c r="C369" t="inlineStr">
        <is>
          <t>Bill Payment (Cheque)</t>
        </is>
      </c>
      <c r="D369" t="inlineStr"/>
      <c r="E369" t="inlineStr">
        <is>
          <t>Optus Business</t>
        </is>
      </c>
      <c r="F369" t="inlineStr">
        <is>
          <t>Accounts Payable (A/P)</t>
        </is>
      </c>
      <c r="G369" s="9" t="n">
        <v>4243.78</v>
      </c>
      <c r="H369" t="inlineStr"/>
      <c r="I369" t="inlineStr">
        <is>
          <t>Payment B00068</t>
        </is>
      </c>
      <c r="J369" t="inlineStr"/>
      <c r="K369" t="str">
        <f>INDEX('Account Map'!$E$5:$E$90,MATCH(F369,'Account Map'!$A$5:$A$90,0))</f>
        <v>800</v>
      </c>
    </row>
    <row r="370">
      <c r="A370" t="n">
        <v>170</v>
      </c>
      <c r="B370" s="10" t="n">
        <v>46207</v>
      </c>
      <c r="C370" t="inlineStr">
        <is>
          <t>Bill Payment (Cheque)</t>
        </is>
      </c>
      <c r="D370" t="inlineStr"/>
      <c r="E370" t="inlineStr">
        <is>
          <t>Optus Business</t>
        </is>
      </c>
      <c r="F370" t="inlineStr">
        <is>
          <t>ANZ Business Cheque</t>
        </is>
      </c>
      <c r="G370" s="9" t="n">
        <v>-4243.78</v>
      </c>
      <c r="H370" t="inlineStr"/>
      <c r="I370" t="inlineStr">
        <is>
          <t>Payment B00068</t>
        </is>
      </c>
      <c r="J370" t="inlineStr">
        <is>
          <t>R</t>
        </is>
      </c>
      <c r="K370" t="str">
        <f>INDEX('Account Map'!$E$5:$E$90,MATCH(F370,'Account Map'!$A$5:$A$90,0))</f>
        <v>090</v>
      </c>
    </row>
    <row r="371">
      <c r="A371" t="n">
        <v>171</v>
      </c>
      <c r="B371" s="10" t="n">
        <v>46208</v>
      </c>
      <c r="C371" t="inlineStr">
        <is>
          <t>Bill Payment (Cheque)</t>
        </is>
      </c>
      <c r="D371" t="inlineStr"/>
      <c r="E371" t="inlineStr">
        <is>
          <t>Virgin Australia</t>
        </is>
      </c>
      <c r="F371" t="inlineStr">
        <is>
          <t>Accounts Payable (A/P)</t>
        </is>
      </c>
      <c r="G371" s="9" t="n">
        <v>1941.72</v>
      </c>
      <c r="H371" t="inlineStr"/>
      <c r="I371" t="inlineStr">
        <is>
          <t>Payment B00069</t>
        </is>
      </c>
      <c r="J371" t="inlineStr"/>
      <c r="K371" t="str">
        <f>INDEX('Account Map'!$E$5:$E$90,MATCH(F371,'Account Map'!$A$5:$A$90,0))</f>
        <v>800</v>
      </c>
    </row>
    <row r="372">
      <c r="A372" t="n">
        <v>171</v>
      </c>
      <c r="B372" s="10" t="n">
        <v>46208</v>
      </c>
      <c r="C372" t="inlineStr">
        <is>
          <t>Bill Payment (Cheque)</t>
        </is>
      </c>
      <c r="D372" t="inlineStr"/>
      <c r="E372" t="inlineStr">
        <is>
          <t>Virgin Australia</t>
        </is>
      </c>
      <c r="F372" t="inlineStr">
        <is>
          <t>ANZ Business Cheque</t>
        </is>
      </c>
      <c r="G372" s="9" t="n">
        <v>-1941.72</v>
      </c>
      <c r="H372" t="inlineStr"/>
      <c r="I372" t="inlineStr">
        <is>
          <t>Payment B00069</t>
        </is>
      </c>
      <c r="J372" t="inlineStr">
        <is>
          <t>R</t>
        </is>
      </c>
      <c r="K372" t="str">
        <f>INDEX('Account Map'!$E$5:$E$90,MATCH(F372,'Account Map'!$A$5:$A$90,0))</f>
        <v>090</v>
      </c>
    </row>
    <row r="373">
      <c r="A373" t="n">
        <v>172</v>
      </c>
      <c r="B373" s="10" t="n">
        <v>46222</v>
      </c>
      <c r="C373" t="inlineStr">
        <is>
          <t>Bill Payment (Cheque)</t>
        </is>
      </c>
      <c r="D373" t="inlineStr"/>
      <c r="E373" t="inlineStr">
        <is>
          <t>Prahran Signs Pty Ltd</t>
        </is>
      </c>
      <c r="F373" t="inlineStr">
        <is>
          <t>Accounts Payable (A/P)</t>
        </is>
      </c>
      <c r="G373" s="9" t="n">
        <v>232.77</v>
      </c>
      <c r="H373" t="inlineStr"/>
      <c r="I373" t="inlineStr">
        <is>
          <t>Payment B00070</t>
        </is>
      </c>
      <c r="J373" t="inlineStr"/>
      <c r="K373" t="str">
        <f>INDEX('Account Map'!$E$5:$E$90,MATCH(F373,'Account Map'!$A$5:$A$90,0))</f>
        <v>800</v>
      </c>
    </row>
    <row r="374">
      <c r="A374" t="n">
        <v>172</v>
      </c>
      <c r="B374" s="10" t="n">
        <v>46222</v>
      </c>
      <c r="C374" t="inlineStr">
        <is>
          <t>Bill Payment (Cheque)</t>
        </is>
      </c>
      <c r="D374" t="inlineStr"/>
      <c r="E374" t="inlineStr">
        <is>
          <t>Prahran Signs Pty Ltd</t>
        </is>
      </c>
      <c r="F374" t="inlineStr">
        <is>
          <t>ANZ Business Cheque</t>
        </is>
      </c>
      <c r="G374" s="9" t="n">
        <v>-232.77</v>
      </c>
      <c r="H374" t="inlineStr"/>
      <c r="I374" t="inlineStr">
        <is>
          <t>Payment B00070</t>
        </is>
      </c>
      <c r="J374" t="inlineStr">
        <is>
          <t>R</t>
        </is>
      </c>
      <c r="K374" t="str">
        <f>INDEX('Account Map'!$E$5:$E$90,MATCH(F374,'Account Map'!$A$5:$A$90,0))</f>
        <v>090</v>
      </c>
    </row>
    <row r="375">
      <c r="A375" t="n">
        <v>173</v>
      </c>
      <c r="B375" s="10" t="n">
        <v>46204</v>
      </c>
      <c r="C375" t="inlineStr">
        <is>
          <t>Bill Payment (Cheque)</t>
        </is>
      </c>
      <c r="D375" t="inlineStr"/>
      <c r="E375" t="inlineStr">
        <is>
          <t>TNT Express Pty Ltd</t>
        </is>
      </c>
      <c r="F375" t="inlineStr">
        <is>
          <t>Accounts Payable (A/P)</t>
        </is>
      </c>
      <c r="G375" s="9" t="n">
        <v>2855.37</v>
      </c>
      <c r="H375" t="inlineStr"/>
      <c r="I375" t="inlineStr">
        <is>
          <t>Payment B00071</t>
        </is>
      </c>
      <c r="J375" t="inlineStr"/>
      <c r="K375" t="str">
        <f>INDEX('Account Map'!$E$5:$E$90,MATCH(F375,'Account Map'!$A$5:$A$90,0))</f>
        <v>800</v>
      </c>
    </row>
    <row r="376">
      <c r="A376" t="n">
        <v>173</v>
      </c>
      <c r="B376" s="10" t="n">
        <v>46204</v>
      </c>
      <c r="C376" t="inlineStr">
        <is>
          <t>Bill Payment (Cheque)</t>
        </is>
      </c>
      <c r="D376" t="inlineStr"/>
      <c r="E376" t="inlineStr">
        <is>
          <t>TNT Express Pty Ltd</t>
        </is>
      </c>
      <c r="F376" t="inlineStr">
        <is>
          <t>ANZ Business Cheque</t>
        </is>
      </c>
      <c r="G376" s="9" t="n">
        <v>-2855.37</v>
      </c>
      <c r="H376" t="inlineStr"/>
      <c r="I376" t="inlineStr">
        <is>
          <t>Payment B00071</t>
        </is>
      </c>
      <c r="J376" t="inlineStr">
        <is>
          <t>R</t>
        </is>
      </c>
      <c r="K376" t="str">
        <f>INDEX('Account Map'!$E$5:$E$90,MATCH(F376,'Account Map'!$A$5:$A$90,0))</f>
        <v>090</v>
      </c>
    </row>
    <row r="377">
      <c r="A377" t="n">
        <v>174</v>
      </c>
      <c r="B377" s="10" t="n">
        <v>46208</v>
      </c>
      <c r="C377" t="inlineStr">
        <is>
          <t>Bill Payment (Cheque)</t>
        </is>
      </c>
      <c r="D377" t="inlineStr"/>
      <c r="E377" t="inlineStr">
        <is>
          <t>Albert Signs Pty Ltd</t>
        </is>
      </c>
      <c r="F377" t="inlineStr">
        <is>
          <t>Accounts Payable (A/P)</t>
        </is>
      </c>
      <c r="G377" s="9" t="n">
        <v>3115.76</v>
      </c>
      <c r="H377" t="inlineStr"/>
      <c r="I377" t="inlineStr">
        <is>
          <t>Payment B00072</t>
        </is>
      </c>
      <c r="J377" t="inlineStr"/>
      <c r="K377" t="str">
        <f>INDEX('Account Map'!$E$5:$E$90,MATCH(F377,'Account Map'!$A$5:$A$90,0))</f>
        <v>800</v>
      </c>
    </row>
    <row r="378">
      <c r="A378" t="n">
        <v>174</v>
      </c>
      <c r="B378" s="10" t="n">
        <v>46208</v>
      </c>
      <c r="C378" t="inlineStr">
        <is>
          <t>Bill Payment (Cheque)</t>
        </is>
      </c>
      <c r="D378" t="inlineStr"/>
      <c r="E378" t="inlineStr">
        <is>
          <t>Albert Signs Pty Ltd</t>
        </is>
      </c>
      <c r="F378" t="inlineStr">
        <is>
          <t>ANZ Business Cheque</t>
        </is>
      </c>
      <c r="G378" s="9" t="n">
        <v>-3115.76</v>
      </c>
      <c r="H378" t="inlineStr"/>
      <c r="I378" t="inlineStr">
        <is>
          <t>Payment B00072</t>
        </is>
      </c>
      <c r="J378" t="inlineStr">
        <is>
          <t>R</t>
        </is>
      </c>
      <c r="K378" t="str">
        <f>INDEX('Account Map'!$E$5:$E$90,MATCH(F378,'Account Map'!$A$5:$A$90,0))</f>
        <v>090</v>
      </c>
    </row>
    <row r="379">
      <c r="A379" t="n">
        <v>175</v>
      </c>
      <c r="B379" s="10" t="n">
        <v>46208</v>
      </c>
      <c r="C379" t="inlineStr">
        <is>
          <t>Bill Payment (Cheque)</t>
        </is>
      </c>
      <c r="D379" t="inlineStr"/>
      <c r="E379" t="inlineStr">
        <is>
          <t>Albert Lighting Pty Ltd</t>
        </is>
      </c>
      <c r="F379" t="inlineStr">
        <is>
          <t>Accounts Payable (A/P)</t>
        </is>
      </c>
      <c r="G379" s="9" t="n">
        <v>339.66</v>
      </c>
      <c r="H379" t="inlineStr"/>
      <c r="I379" t="inlineStr">
        <is>
          <t>Payment B00073</t>
        </is>
      </c>
      <c r="J379" t="inlineStr"/>
      <c r="K379" t="str">
        <f>INDEX('Account Map'!$E$5:$E$90,MATCH(F379,'Account Map'!$A$5:$A$90,0))</f>
        <v>800</v>
      </c>
    </row>
    <row r="380">
      <c r="A380" t="n">
        <v>175</v>
      </c>
      <c r="B380" s="10" t="n">
        <v>46208</v>
      </c>
      <c r="C380" t="inlineStr">
        <is>
          <t>Bill Payment (Cheque)</t>
        </is>
      </c>
      <c r="D380" t="inlineStr"/>
      <c r="E380" t="inlineStr">
        <is>
          <t>Albert Lighting Pty Ltd</t>
        </is>
      </c>
      <c r="F380" t="inlineStr">
        <is>
          <t>ANZ Business Cheque</t>
        </is>
      </c>
      <c r="G380" s="9" t="n">
        <v>-339.66</v>
      </c>
      <c r="H380" t="inlineStr"/>
      <c r="I380" t="inlineStr">
        <is>
          <t>Payment B00073</t>
        </is>
      </c>
      <c r="J380" t="inlineStr">
        <is>
          <t>R</t>
        </is>
      </c>
      <c r="K380" t="str">
        <f>INDEX('Account Map'!$E$5:$E$90,MATCH(F380,'Account Map'!$A$5:$A$90,0))</f>
        <v>090</v>
      </c>
    </row>
    <row r="381">
      <c r="A381" t="n">
        <v>176</v>
      </c>
      <c r="B381" s="10" t="n">
        <v>46210</v>
      </c>
      <c r="C381" t="inlineStr">
        <is>
          <t>Bill Payment (Cheque)</t>
        </is>
      </c>
      <c r="D381" t="inlineStr"/>
      <c r="E381" t="inlineStr">
        <is>
          <t>Docklands Fasteners Pty Ltd</t>
        </is>
      </c>
      <c r="F381" t="inlineStr">
        <is>
          <t>Accounts Payable (A/P)</t>
        </is>
      </c>
      <c r="G381" s="9" t="n">
        <v>1555.41</v>
      </c>
      <c r="H381" t="inlineStr"/>
      <c r="I381" t="inlineStr">
        <is>
          <t>Payment B00074</t>
        </is>
      </c>
      <c r="J381" t="inlineStr"/>
      <c r="K381" t="str">
        <f>INDEX('Account Map'!$E$5:$E$90,MATCH(F381,'Account Map'!$A$5:$A$90,0))</f>
        <v>800</v>
      </c>
    </row>
    <row r="382">
      <c r="A382" t="n">
        <v>176</v>
      </c>
      <c r="B382" s="10" t="n">
        <v>46210</v>
      </c>
      <c r="C382" t="inlineStr">
        <is>
          <t>Bill Payment (Cheque)</t>
        </is>
      </c>
      <c r="D382" t="inlineStr"/>
      <c r="E382" t="inlineStr">
        <is>
          <t>Docklands Fasteners Pty Ltd</t>
        </is>
      </c>
      <c r="F382" t="inlineStr">
        <is>
          <t>ANZ Business Cheque</t>
        </is>
      </c>
      <c r="G382" s="9" t="n">
        <v>-1555.41</v>
      </c>
      <c r="H382" t="inlineStr"/>
      <c r="I382" t="inlineStr">
        <is>
          <t>Payment B00074</t>
        </is>
      </c>
      <c r="J382" t="inlineStr">
        <is>
          <t>R</t>
        </is>
      </c>
      <c r="K382" t="str">
        <f>INDEX('Account Map'!$E$5:$E$90,MATCH(F382,'Account Map'!$A$5:$A$90,0))</f>
        <v>090</v>
      </c>
    </row>
    <row r="383">
      <c r="A383" t="n">
        <v>177</v>
      </c>
      <c r="B383" s="10" t="n">
        <v>46223</v>
      </c>
      <c r="C383" t="inlineStr">
        <is>
          <t>Bill Payment (Cheque)</t>
        </is>
      </c>
      <c r="D383" t="inlineStr"/>
      <c r="E383" t="inlineStr">
        <is>
          <t>Albert Hardware Pty Ltd</t>
        </is>
      </c>
      <c r="F383" t="inlineStr">
        <is>
          <t>Accounts Payable (A/P)</t>
        </is>
      </c>
      <c r="G383" s="9" t="n">
        <v>3367.08</v>
      </c>
      <c r="H383" t="inlineStr"/>
      <c r="I383" t="inlineStr">
        <is>
          <t>Payment B00075</t>
        </is>
      </c>
      <c r="J383" t="inlineStr"/>
      <c r="K383" t="str">
        <f>INDEX('Account Map'!$E$5:$E$90,MATCH(F383,'Account Map'!$A$5:$A$90,0))</f>
        <v>800</v>
      </c>
    </row>
    <row r="384">
      <c r="A384" t="n">
        <v>177</v>
      </c>
      <c r="B384" s="10" t="n">
        <v>46223</v>
      </c>
      <c r="C384" t="inlineStr">
        <is>
          <t>Bill Payment (Cheque)</t>
        </is>
      </c>
      <c r="D384" t="inlineStr"/>
      <c r="E384" t="inlineStr">
        <is>
          <t>Albert Hardware Pty Ltd</t>
        </is>
      </c>
      <c r="F384" t="inlineStr">
        <is>
          <t>ANZ Business Cheque</t>
        </is>
      </c>
      <c r="G384" s="9" t="n">
        <v>-3367.08</v>
      </c>
      <c r="H384" t="inlineStr"/>
      <c r="I384" t="inlineStr">
        <is>
          <t>Payment B00075</t>
        </is>
      </c>
      <c r="J384" t="inlineStr">
        <is>
          <t>R</t>
        </is>
      </c>
      <c r="K384" t="str">
        <f>INDEX('Account Map'!$E$5:$E$90,MATCH(F384,'Account Map'!$A$5:$A$90,0))</f>
        <v>090</v>
      </c>
    </row>
    <row r="385">
      <c r="A385" t="n">
        <v>178</v>
      </c>
      <c r="B385" s="10" t="n">
        <v>46217</v>
      </c>
      <c r="C385" t="inlineStr">
        <is>
          <t>Bill Payment (Cheque)</t>
        </is>
      </c>
      <c r="D385" t="inlineStr"/>
      <c r="E385" t="inlineStr">
        <is>
          <t>TAFE Victoria Pty Ltd</t>
        </is>
      </c>
      <c r="F385" t="inlineStr">
        <is>
          <t>Accounts Payable (A/P)</t>
        </is>
      </c>
      <c r="G385" s="9" t="n">
        <v>4534.27</v>
      </c>
      <c r="H385" t="inlineStr"/>
      <c r="I385" t="inlineStr">
        <is>
          <t>Payment B00077</t>
        </is>
      </c>
      <c r="J385" t="inlineStr"/>
      <c r="K385" t="str">
        <f>INDEX('Account Map'!$E$5:$E$90,MATCH(F385,'Account Map'!$A$5:$A$90,0))</f>
        <v>800</v>
      </c>
    </row>
    <row r="386">
      <c r="A386" t="n">
        <v>178</v>
      </c>
      <c r="B386" s="10" t="n">
        <v>46217</v>
      </c>
      <c r="C386" t="inlineStr">
        <is>
          <t>Bill Payment (Cheque)</t>
        </is>
      </c>
      <c r="D386" t="inlineStr"/>
      <c r="E386" t="inlineStr">
        <is>
          <t>TAFE Victoria Pty Ltd</t>
        </is>
      </c>
      <c r="F386" t="inlineStr">
        <is>
          <t>ANZ Business Cheque</t>
        </is>
      </c>
      <c r="G386" s="9" t="n">
        <v>-4534.27</v>
      </c>
      <c r="H386" t="inlineStr"/>
      <c r="I386" t="inlineStr">
        <is>
          <t>Payment B00077</t>
        </is>
      </c>
      <c r="J386" t="inlineStr">
        <is>
          <t>R</t>
        </is>
      </c>
      <c r="K386" t="str">
        <f>INDEX('Account Map'!$E$5:$E$90,MATCH(F386,'Account Map'!$A$5:$A$90,0))</f>
        <v>090</v>
      </c>
    </row>
    <row r="387">
      <c r="A387" t="n">
        <v>179</v>
      </c>
      <c r="B387" s="10" t="n">
        <v>46214</v>
      </c>
      <c r="C387" t="inlineStr">
        <is>
          <t>Bill Payment (Cheque)</t>
        </is>
      </c>
      <c r="D387" t="inlineStr"/>
      <c r="E387" t="inlineStr">
        <is>
          <t>Kestrel Panel Pty Ltd</t>
        </is>
      </c>
      <c r="F387" t="inlineStr">
        <is>
          <t>Accounts Payable (A/P)</t>
        </is>
      </c>
      <c r="G387" s="9" t="n">
        <v>2158.19</v>
      </c>
      <c r="H387" t="inlineStr"/>
      <c r="I387" t="inlineStr">
        <is>
          <t>Payment B00078</t>
        </is>
      </c>
      <c r="J387" t="inlineStr"/>
      <c r="K387" t="str">
        <f>INDEX('Account Map'!$E$5:$E$90,MATCH(F387,'Account Map'!$A$5:$A$90,0))</f>
        <v>800</v>
      </c>
    </row>
    <row r="388">
      <c r="A388" t="n">
        <v>179</v>
      </c>
      <c r="B388" s="10" t="n">
        <v>46214</v>
      </c>
      <c r="C388" t="inlineStr">
        <is>
          <t>Bill Payment (Cheque)</t>
        </is>
      </c>
      <c r="D388" t="inlineStr"/>
      <c r="E388" t="inlineStr">
        <is>
          <t>Kestrel Panel Pty Ltd</t>
        </is>
      </c>
      <c r="F388" t="inlineStr">
        <is>
          <t>ANZ Business Cheque</t>
        </is>
      </c>
      <c r="G388" s="9" t="n">
        <v>-2158.19</v>
      </c>
      <c r="H388" t="inlineStr"/>
      <c r="I388" t="inlineStr">
        <is>
          <t>Payment B00078</t>
        </is>
      </c>
      <c r="J388" t="inlineStr">
        <is>
          <t>R</t>
        </is>
      </c>
      <c r="K388" t="str">
        <f>INDEX('Account Map'!$E$5:$E$90,MATCH(F388,'Account Map'!$A$5:$A$90,0))</f>
        <v>090</v>
      </c>
    </row>
    <row r="389">
      <c r="A389" t="n">
        <v>180</v>
      </c>
      <c r="B389" s="10" t="n">
        <v>46204</v>
      </c>
      <c r="C389" t="inlineStr">
        <is>
          <t>Bill Payment (Cheque)</t>
        </is>
      </c>
      <c r="D389" t="inlineStr"/>
      <c r="E389" t="inlineStr">
        <is>
          <t>Kestrel Signs Pty Ltd</t>
        </is>
      </c>
      <c r="F389" t="inlineStr">
        <is>
          <t>Accounts Payable (A/P)</t>
        </is>
      </c>
      <c r="G389" s="9" t="n">
        <v>1426.95</v>
      </c>
      <c r="H389" t="inlineStr"/>
      <c r="I389" t="inlineStr">
        <is>
          <t>Payment B00079</t>
        </is>
      </c>
      <c r="J389" t="inlineStr"/>
      <c r="K389" t="str">
        <f>INDEX('Account Map'!$E$5:$E$90,MATCH(F389,'Account Map'!$A$5:$A$90,0))</f>
        <v>800</v>
      </c>
    </row>
    <row r="390">
      <c r="A390" t="n">
        <v>180</v>
      </c>
      <c r="B390" s="10" t="n">
        <v>46204</v>
      </c>
      <c r="C390" t="inlineStr">
        <is>
          <t>Bill Payment (Cheque)</t>
        </is>
      </c>
      <c r="D390" t="inlineStr"/>
      <c r="E390" t="inlineStr">
        <is>
          <t>Kestrel Signs Pty Ltd</t>
        </is>
      </c>
      <c r="F390" t="inlineStr">
        <is>
          <t>ANZ Business Cheque</t>
        </is>
      </c>
      <c r="G390" s="9" t="n">
        <v>-1426.95</v>
      </c>
      <c r="H390" t="inlineStr"/>
      <c r="I390" t="inlineStr">
        <is>
          <t>Payment B00079</t>
        </is>
      </c>
      <c r="J390" t="inlineStr">
        <is>
          <t>R</t>
        </is>
      </c>
      <c r="K390" t="str">
        <f>INDEX('Account Map'!$E$5:$E$90,MATCH(F390,'Account Map'!$A$5:$A$90,0))</f>
        <v>090</v>
      </c>
    </row>
    <row r="391">
      <c r="A391" t="n">
        <v>181</v>
      </c>
      <c r="B391" s="10" t="n">
        <v>46212</v>
      </c>
      <c r="C391" t="inlineStr">
        <is>
          <t>Bill Payment (Cheque)</t>
        </is>
      </c>
      <c r="D391" t="inlineStr"/>
      <c r="E391" t="inlineStr">
        <is>
          <t>Lygon Timber Pty Ltd</t>
        </is>
      </c>
      <c r="F391" t="inlineStr">
        <is>
          <t>Accounts Payable (A/P)</t>
        </is>
      </c>
      <c r="G391" s="9" t="n">
        <v>1861.78</v>
      </c>
      <c r="H391" t="inlineStr"/>
      <c r="I391" t="inlineStr">
        <is>
          <t>Payment B00080</t>
        </is>
      </c>
      <c r="J391" t="inlineStr"/>
      <c r="K391" t="str">
        <f>INDEX('Account Map'!$E$5:$E$90,MATCH(F391,'Account Map'!$A$5:$A$90,0))</f>
        <v>800</v>
      </c>
    </row>
    <row r="392">
      <c r="A392" t="n">
        <v>181</v>
      </c>
      <c r="B392" s="10" t="n">
        <v>46212</v>
      </c>
      <c r="C392" t="inlineStr">
        <is>
          <t>Bill Payment (Cheque)</t>
        </is>
      </c>
      <c r="D392" t="inlineStr"/>
      <c r="E392" t="inlineStr">
        <is>
          <t>Lygon Timber Pty Ltd</t>
        </is>
      </c>
      <c r="F392" t="inlineStr">
        <is>
          <t>ANZ Business Cheque</t>
        </is>
      </c>
      <c r="G392" s="9" t="n">
        <v>-1861.78</v>
      </c>
      <c r="H392" t="inlineStr"/>
      <c r="I392" t="inlineStr">
        <is>
          <t>Payment B00080</t>
        </is>
      </c>
      <c r="J392" t="inlineStr">
        <is>
          <t>R</t>
        </is>
      </c>
      <c r="K392" t="str">
        <f>INDEX('Account Map'!$E$5:$E$90,MATCH(F392,'Account Map'!$A$5:$A$90,0))</f>
        <v>090</v>
      </c>
    </row>
    <row r="393">
      <c r="A393" t="n">
        <v>182</v>
      </c>
      <c r="B393" s="10" t="n">
        <v>46226</v>
      </c>
      <c r="C393" t="inlineStr">
        <is>
          <t>Bill Payment (Cheque)</t>
        </is>
      </c>
      <c r="D393" t="inlineStr"/>
      <c r="E393" t="inlineStr">
        <is>
          <t>JB Hi-Fi Pty Ltd</t>
        </is>
      </c>
      <c r="F393" t="inlineStr">
        <is>
          <t>Accounts Payable (A/P)</t>
        </is>
      </c>
      <c r="G393" s="9" t="n">
        <v>4422.77</v>
      </c>
      <c r="H393" t="inlineStr"/>
      <c r="I393" t="inlineStr">
        <is>
          <t>Payment B00081</t>
        </is>
      </c>
      <c r="J393" t="inlineStr"/>
      <c r="K393" t="str">
        <f>INDEX('Account Map'!$E$5:$E$90,MATCH(F393,'Account Map'!$A$5:$A$90,0))</f>
        <v>800</v>
      </c>
    </row>
    <row r="394">
      <c r="A394" t="n">
        <v>182</v>
      </c>
      <c r="B394" s="10" t="n">
        <v>46226</v>
      </c>
      <c r="C394" t="inlineStr">
        <is>
          <t>Bill Payment (Cheque)</t>
        </is>
      </c>
      <c r="D394" t="inlineStr"/>
      <c r="E394" t="inlineStr">
        <is>
          <t>JB Hi-Fi Pty Ltd</t>
        </is>
      </c>
      <c r="F394" t="inlineStr">
        <is>
          <t>ANZ Business Cheque</t>
        </is>
      </c>
      <c r="G394" s="9" t="n">
        <v>-4422.77</v>
      </c>
      <c r="H394" t="inlineStr"/>
      <c r="I394" t="inlineStr">
        <is>
          <t>Payment B00081</t>
        </is>
      </c>
      <c r="J394" t="inlineStr">
        <is>
          <t>R</t>
        </is>
      </c>
      <c r="K394" t="str">
        <f>INDEX('Account Map'!$E$5:$E$90,MATCH(F394,'Account Map'!$A$5:$A$90,0))</f>
        <v>090</v>
      </c>
    </row>
    <row r="395">
      <c r="A395" t="n">
        <v>183</v>
      </c>
      <c r="B395" s="10" t="n">
        <v>46245</v>
      </c>
      <c r="C395" t="inlineStr">
        <is>
          <t>Bill Payment (Cheque)</t>
        </is>
      </c>
      <c r="D395" t="inlineStr"/>
      <c r="E395" t="inlineStr">
        <is>
          <t>JB Hi-Fi Pty Ltd</t>
        </is>
      </c>
      <c r="F395" t="inlineStr">
        <is>
          <t>Accounts Payable (A/P)</t>
        </is>
      </c>
      <c r="G395" s="9" t="n">
        <v>4187.89</v>
      </c>
      <c r="H395" t="inlineStr"/>
      <c r="I395" t="inlineStr">
        <is>
          <t>Payment B00082</t>
        </is>
      </c>
      <c r="J395" t="inlineStr"/>
      <c r="K395" t="str">
        <f>INDEX('Account Map'!$E$5:$E$90,MATCH(F395,'Account Map'!$A$5:$A$90,0))</f>
        <v>800</v>
      </c>
    </row>
    <row r="396">
      <c r="A396" t="n">
        <v>183</v>
      </c>
      <c r="B396" s="10" t="n">
        <v>46245</v>
      </c>
      <c r="C396" t="inlineStr">
        <is>
          <t>Bill Payment (Cheque)</t>
        </is>
      </c>
      <c r="D396" t="inlineStr"/>
      <c r="E396" t="inlineStr">
        <is>
          <t>JB Hi-Fi Pty Ltd</t>
        </is>
      </c>
      <c r="F396" t="inlineStr">
        <is>
          <t>ANZ Business Cheque</t>
        </is>
      </c>
      <c r="G396" s="9" t="n">
        <v>-4187.89</v>
      </c>
      <c r="H396" t="inlineStr"/>
      <c r="I396" t="inlineStr">
        <is>
          <t>Payment B00082</t>
        </is>
      </c>
      <c r="J396" t="inlineStr">
        <is>
          <t>R</t>
        </is>
      </c>
      <c r="K396" t="str">
        <f>INDEX('Account Map'!$E$5:$E$90,MATCH(F396,'Account Map'!$A$5:$A$90,0))</f>
        <v>090</v>
      </c>
    </row>
    <row r="397">
      <c r="A397" t="n">
        <v>184</v>
      </c>
      <c r="B397" s="10" t="n">
        <v>46204</v>
      </c>
      <c r="C397" t="inlineStr">
        <is>
          <t>Bill Payment (Cheque)</t>
        </is>
      </c>
      <c r="D397" t="inlineStr"/>
      <c r="E397" t="inlineStr">
        <is>
          <t>Sydney Road Machinery Pty Ltd</t>
        </is>
      </c>
      <c r="F397" t="inlineStr">
        <is>
          <t>Accounts Payable (A/P)</t>
        </is>
      </c>
      <c r="G397" s="9" t="n">
        <v>672.27</v>
      </c>
      <c r="H397" t="inlineStr"/>
      <c r="I397" t="inlineStr">
        <is>
          <t>Payment B00083</t>
        </is>
      </c>
      <c r="J397" t="inlineStr"/>
      <c r="K397" t="str">
        <f>INDEX('Account Map'!$E$5:$E$90,MATCH(F397,'Account Map'!$A$5:$A$90,0))</f>
        <v>800</v>
      </c>
    </row>
    <row r="398">
      <c r="A398" t="n">
        <v>184</v>
      </c>
      <c r="B398" s="10" t="n">
        <v>46204</v>
      </c>
      <c r="C398" t="inlineStr">
        <is>
          <t>Bill Payment (Cheque)</t>
        </is>
      </c>
      <c r="D398" t="inlineStr"/>
      <c r="E398" t="inlineStr">
        <is>
          <t>Sydney Road Machinery Pty Ltd</t>
        </is>
      </c>
      <c r="F398" t="inlineStr">
        <is>
          <t>ANZ Business Cheque</t>
        </is>
      </c>
      <c r="G398" s="9" t="n">
        <v>-672.27</v>
      </c>
      <c r="H398" t="inlineStr"/>
      <c r="I398" t="inlineStr">
        <is>
          <t>Payment B00083</t>
        </is>
      </c>
      <c r="J398" t="inlineStr">
        <is>
          <t>R</t>
        </is>
      </c>
      <c r="K398" t="str">
        <f>INDEX('Account Map'!$E$5:$E$90,MATCH(F398,'Account Map'!$A$5:$A$90,0))</f>
        <v>090</v>
      </c>
    </row>
    <row r="399">
      <c r="A399" t="n">
        <v>185</v>
      </c>
      <c r="B399" s="10" t="n">
        <v>46233</v>
      </c>
      <c r="C399" t="inlineStr">
        <is>
          <t>Bill Payment (Cheque)</t>
        </is>
      </c>
      <c r="D399" t="inlineStr"/>
      <c r="E399" t="inlineStr">
        <is>
          <t>Coffee Club Catering Pty Ltd</t>
        </is>
      </c>
      <c r="F399" t="inlineStr">
        <is>
          <t>Accounts Payable (A/P)</t>
        </is>
      </c>
      <c r="G399" s="9" t="n">
        <v>1798.56</v>
      </c>
      <c r="H399" t="inlineStr"/>
      <c r="I399" t="inlineStr">
        <is>
          <t>Payment B00085</t>
        </is>
      </c>
      <c r="J399" t="inlineStr"/>
      <c r="K399" t="str">
        <f>INDEX('Account Map'!$E$5:$E$90,MATCH(F399,'Account Map'!$A$5:$A$90,0))</f>
        <v>800</v>
      </c>
    </row>
    <row r="400">
      <c r="A400" t="n">
        <v>185</v>
      </c>
      <c r="B400" s="10" t="n">
        <v>46233</v>
      </c>
      <c r="C400" t="inlineStr">
        <is>
          <t>Bill Payment (Cheque)</t>
        </is>
      </c>
      <c r="D400" t="inlineStr"/>
      <c r="E400" t="inlineStr">
        <is>
          <t>Coffee Club Catering Pty Ltd</t>
        </is>
      </c>
      <c r="F400" t="inlineStr">
        <is>
          <t>ANZ Business Cheque</t>
        </is>
      </c>
      <c r="G400" s="9" t="n">
        <v>-1798.56</v>
      </c>
      <c r="H400" t="inlineStr"/>
      <c r="I400" t="inlineStr">
        <is>
          <t>Payment B00085</t>
        </is>
      </c>
      <c r="J400" t="inlineStr">
        <is>
          <t>R</t>
        </is>
      </c>
      <c r="K400" t="str">
        <f>INDEX('Account Map'!$E$5:$E$90,MATCH(F400,'Account Map'!$A$5:$A$90,0))</f>
        <v>090</v>
      </c>
    </row>
    <row r="401">
      <c r="A401" t="n">
        <v>186</v>
      </c>
      <c r="B401" s="10" t="n">
        <v>46237</v>
      </c>
      <c r="C401" t="inlineStr">
        <is>
          <t>Bill Payment (Cheque)</t>
        </is>
      </c>
      <c r="D401" t="inlineStr"/>
      <c r="E401" t="inlineStr">
        <is>
          <t>Timberlink Supplies Pty Ltd</t>
        </is>
      </c>
      <c r="F401" t="inlineStr">
        <is>
          <t>Accounts Payable (A/P)</t>
        </is>
      </c>
      <c r="G401" s="9" t="n">
        <v>3544.81</v>
      </c>
      <c r="H401" t="inlineStr"/>
      <c r="I401" t="inlineStr">
        <is>
          <t>Payment B00086</t>
        </is>
      </c>
      <c r="J401" t="inlineStr"/>
      <c r="K401" t="str">
        <f>INDEX('Account Map'!$E$5:$E$90,MATCH(F401,'Account Map'!$A$5:$A$90,0))</f>
        <v>800</v>
      </c>
    </row>
    <row r="402">
      <c r="A402" t="n">
        <v>186</v>
      </c>
      <c r="B402" s="10" t="n">
        <v>46237</v>
      </c>
      <c r="C402" t="inlineStr">
        <is>
          <t>Bill Payment (Cheque)</t>
        </is>
      </c>
      <c r="D402" t="inlineStr"/>
      <c r="E402" t="inlineStr">
        <is>
          <t>Timberlink Supplies Pty Ltd</t>
        </is>
      </c>
      <c r="F402" t="inlineStr">
        <is>
          <t>ANZ Business Cheque</t>
        </is>
      </c>
      <c r="G402" s="9" t="n">
        <v>-3544.81</v>
      </c>
      <c r="H402" t="inlineStr"/>
      <c r="I402" t="inlineStr">
        <is>
          <t>Payment B00086</t>
        </is>
      </c>
      <c r="J402" t="inlineStr">
        <is>
          <t>R</t>
        </is>
      </c>
      <c r="K402" t="str">
        <f>INDEX('Account Map'!$E$5:$E$90,MATCH(F402,'Account Map'!$A$5:$A$90,0))</f>
        <v>090</v>
      </c>
    </row>
    <row r="403">
      <c r="A403" t="n">
        <v>187</v>
      </c>
      <c r="B403" s="10" t="n">
        <v>46210</v>
      </c>
      <c r="C403" t="inlineStr">
        <is>
          <t>Bill Payment (Cheque)</t>
        </is>
      </c>
      <c r="D403" t="inlineStr"/>
      <c r="E403" t="inlineStr">
        <is>
          <t>Glenferrie Fixings Pty Ltd</t>
        </is>
      </c>
      <c r="F403" t="inlineStr">
        <is>
          <t>Accounts Payable (A/P)</t>
        </is>
      </c>
      <c r="G403" s="9" t="n">
        <v>3444.55</v>
      </c>
      <c r="H403" t="inlineStr"/>
      <c r="I403" t="inlineStr">
        <is>
          <t>Payment B00087</t>
        </is>
      </c>
      <c r="J403" t="inlineStr"/>
      <c r="K403" t="str">
        <f>INDEX('Account Map'!$E$5:$E$90,MATCH(F403,'Account Map'!$A$5:$A$90,0))</f>
        <v>800</v>
      </c>
    </row>
    <row r="404">
      <c r="A404" t="n">
        <v>187</v>
      </c>
      <c r="B404" s="10" t="n">
        <v>46210</v>
      </c>
      <c r="C404" t="inlineStr">
        <is>
          <t>Bill Payment (Cheque)</t>
        </is>
      </c>
      <c r="D404" t="inlineStr"/>
      <c r="E404" t="inlineStr">
        <is>
          <t>Glenferrie Fixings Pty Ltd</t>
        </is>
      </c>
      <c r="F404" t="inlineStr">
        <is>
          <t>ANZ Business Cheque</t>
        </is>
      </c>
      <c r="G404" s="9" t="n">
        <v>-3444.55</v>
      </c>
      <c r="H404" t="inlineStr"/>
      <c r="I404" t="inlineStr">
        <is>
          <t>Payment B00087</t>
        </is>
      </c>
      <c r="J404" t="inlineStr">
        <is>
          <t>R</t>
        </is>
      </c>
      <c r="K404" t="str">
        <f>INDEX('Account Map'!$E$5:$E$90,MATCH(F404,'Account Map'!$A$5:$A$90,0))</f>
        <v>090</v>
      </c>
    </row>
    <row r="405">
      <c r="A405" t="n">
        <v>188</v>
      </c>
      <c r="B405" s="10" t="n">
        <v>46204</v>
      </c>
      <c r="C405" t="inlineStr">
        <is>
          <t>Bill Payment (Cheque)</t>
        </is>
      </c>
      <c r="D405" t="inlineStr"/>
      <c r="E405" t="inlineStr">
        <is>
          <t>Docklands Fasteners Pty Ltd</t>
        </is>
      </c>
      <c r="F405" t="inlineStr">
        <is>
          <t>Accounts Payable (A/P)</t>
        </is>
      </c>
      <c r="G405" s="9" t="n">
        <v>885.5700000000001</v>
      </c>
      <c r="H405" t="inlineStr"/>
      <c r="I405" t="inlineStr">
        <is>
          <t>Payment B00088</t>
        </is>
      </c>
      <c r="J405" t="inlineStr"/>
      <c r="K405" t="str">
        <f>INDEX('Account Map'!$E$5:$E$90,MATCH(F405,'Account Map'!$A$5:$A$90,0))</f>
        <v>800</v>
      </c>
    </row>
    <row r="406">
      <c r="A406" t="n">
        <v>188</v>
      </c>
      <c r="B406" s="10" t="n">
        <v>46204</v>
      </c>
      <c r="C406" t="inlineStr">
        <is>
          <t>Bill Payment (Cheque)</t>
        </is>
      </c>
      <c r="D406" t="inlineStr"/>
      <c r="E406" t="inlineStr">
        <is>
          <t>Docklands Fasteners Pty Ltd</t>
        </is>
      </c>
      <c r="F406" t="inlineStr">
        <is>
          <t>ANZ Business Cheque</t>
        </is>
      </c>
      <c r="G406" s="9" t="n">
        <v>-885.5700000000001</v>
      </c>
      <c r="H406" t="inlineStr"/>
      <c r="I406" t="inlineStr">
        <is>
          <t>Payment B00088</t>
        </is>
      </c>
      <c r="J406" t="inlineStr">
        <is>
          <t>R</t>
        </is>
      </c>
      <c r="K406" t="str">
        <f>INDEX('Account Map'!$E$5:$E$90,MATCH(F406,'Account Map'!$A$5:$A$90,0))</f>
        <v>090</v>
      </c>
    </row>
    <row r="407">
      <c r="A407" t="n">
        <v>189</v>
      </c>
      <c r="B407" s="10" t="n">
        <v>46219</v>
      </c>
      <c r="C407" t="inlineStr">
        <is>
          <t>Bill Payment (Cheque)</t>
        </is>
      </c>
      <c r="D407" t="inlineStr"/>
      <c r="E407" t="inlineStr">
        <is>
          <t>Carlton Timber Pty Ltd</t>
        </is>
      </c>
      <c r="F407" t="inlineStr">
        <is>
          <t>Accounts Payable (A/P)</t>
        </is>
      </c>
      <c r="G407" s="9" t="n">
        <v>4396.46</v>
      </c>
      <c r="H407" t="inlineStr"/>
      <c r="I407" t="inlineStr">
        <is>
          <t>Payment B00089</t>
        </is>
      </c>
      <c r="J407" t="inlineStr"/>
      <c r="K407" t="str">
        <f>INDEX('Account Map'!$E$5:$E$90,MATCH(F407,'Account Map'!$A$5:$A$90,0))</f>
        <v>800</v>
      </c>
    </row>
    <row r="408">
      <c r="A408" t="n">
        <v>189</v>
      </c>
      <c r="B408" s="10" t="n">
        <v>46219</v>
      </c>
      <c r="C408" t="inlineStr">
        <is>
          <t>Bill Payment (Cheque)</t>
        </is>
      </c>
      <c r="D408" t="inlineStr"/>
      <c r="E408" t="inlineStr">
        <is>
          <t>Carlton Timber Pty Ltd</t>
        </is>
      </c>
      <c r="F408" t="inlineStr">
        <is>
          <t>ANZ Business Cheque</t>
        </is>
      </c>
      <c r="G408" s="9" t="n">
        <v>-4396.46</v>
      </c>
      <c r="H408" t="inlineStr"/>
      <c r="I408" t="inlineStr">
        <is>
          <t>Payment B00089</t>
        </is>
      </c>
      <c r="J408" t="inlineStr">
        <is>
          <t>R</t>
        </is>
      </c>
      <c r="K408" t="str">
        <f>INDEX('Account Map'!$E$5:$E$90,MATCH(F408,'Account Map'!$A$5:$A$90,0))</f>
        <v>090</v>
      </c>
    </row>
    <row r="409">
      <c r="A409" t="n">
        <v>190</v>
      </c>
      <c r="B409" s="10" t="n">
        <v>46220</v>
      </c>
      <c r="C409" t="inlineStr">
        <is>
          <t>Bill Payment (Cheque)</t>
        </is>
      </c>
      <c r="D409" t="inlineStr"/>
      <c r="E409" t="inlineStr">
        <is>
          <t>Precise Plumbing</t>
        </is>
      </c>
      <c r="F409" t="inlineStr">
        <is>
          <t>Accounts Payable (A/P)</t>
        </is>
      </c>
      <c r="G409" s="9" t="n">
        <v>2138.64</v>
      </c>
      <c r="H409" t="inlineStr"/>
      <c r="I409" t="inlineStr">
        <is>
          <t>Payment B00090</t>
        </is>
      </c>
      <c r="J409" t="inlineStr"/>
      <c r="K409" t="str">
        <f>INDEX('Account Map'!$E$5:$E$90,MATCH(F409,'Account Map'!$A$5:$A$90,0))</f>
        <v>800</v>
      </c>
    </row>
    <row r="410">
      <c r="A410" t="n">
        <v>190</v>
      </c>
      <c r="B410" s="10" t="n">
        <v>46220</v>
      </c>
      <c r="C410" t="inlineStr">
        <is>
          <t>Bill Payment (Cheque)</t>
        </is>
      </c>
      <c r="D410" t="inlineStr"/>
      <c r="E410" t="inlineStr">
        <is>
          <t>Precise Plumbing</t>
        </is>
      </c>
      <c r="F410" t="inlineStr">
        <is>
          <t>ANZ Business Cheque</t>
        </is>
      </c>
      <c r="G410" s="9" t="n">
        <v>-2138.64</v>
      </c>
      <c r="H410" t="inlineStr"/>
      <c r="I410" t="inlineStr">
        <is>
          <t>Payment B00090</t>
        </is>
      </c>
      <c r="J410" t="inlineStr">
        <is>
          <t>R</t>
        </is>
      </c>
      <c r="K410" t="str">
        <f>INDEX('Account Map'!$E$5:$E$90,MATCH(F410,'Account Map'!$A$5:$A$90,0))</f>
        <v>090</v>
      </c>
    </row>
    <row r="411">
      <c r="A411" t="n">
        <v>191</v>
      </c>
      <c r="B411" s="10" t="n">
        <v>46204</v>
      </c>
      <c r="C411" t="inlineStr">
        <is>
          <t>Bill Payment (Cheque)</t>
        </is>
      </c>
      <c r="D411" t="inlineStr"/>
      <c r="E411" t="inlineStr">
        <is>
          <t>Collins Signs Pty Ltd</t>
        </is>
      </c>
      <c r="F411" t="inlineStr">
        <is>
          <t>Accounts Payable (A/P)</t>
        </is>
      </c>
      <c r="G411" s="9" t="n">
        <v>3747.83</v>
      </c>
      <c r="H411" t="inlineStr"/>
      <c r="I411" t="inlineStr">
        <is>
          <t>Payment B00091</t>
        </is>
      </c>
      <c r="J411" t="inlineStr"/>
      <c r="K411" t="str">
        <f>INDEX('Account Map'!$E$5:$E$90,MATCH(F411,'Account Map'!$A$5:$A$90,0))</f>
        <v>800</v>
      </c>
    </row>
    <row r="412">
      <c r="A412" t="n">
        <v>191</v>
      </c>
      <c r="B412" s="10" t="n">
        <v>46204</v>
      </c>
      <c r="C412" t="inlineStr">
        <is>
          <t>Bill Payment (Cheque)</t>
        </is>
      </c>
      <c r="D412" t="inlineStr"/>
      <c r="E412" t="inlineStr">
        <is>
          <t>Collins Signs Pty Ltd</t>
        </is>
      </c>
      <c r="F412" t="inlineStr">
        <is>
          <t>ANZ Business Cheque</t>
        </is>
      </c>
      <c r="G412" s="9" t="n">
        <v>-3747.83</v>
      </c>
      <c r="H412" t="inlineStr"/>
      <c r="I412" t="inlineStr">
        <is>
          <t>Payment B00091</t>
        </is>
      </c>
      <c r="J412" t="inlineStr">
        <is>
          <t>R</t>
        </is>
      </c>
      <c r="K412" t="str">
        <f>INDEX('Account Map'!$E$5:$E$90,MATCH(F412,'Account Map'!$A$5:$A$90,0))</f>
        <v>090</v>
      </c>
    </row>
    <row r="413">
      <c r="A413" t="n">
        <v>192</v>
      </c>
      <c r="B413" s="10" t="n">
        <v>46204</v>
      </c>
      <c r="C413" t="inlineStr">
        <is>
          <t>Bill Payment (Cheque)</t>
        </is>
      </c>
      <c r="D413" t="inlineStr"/>
      <c r="E413" t="inlineStr">
        <is>
          <t>Sydney Road Tiles Pty Ltd</t>
        </is>
      </c>
      <c r="F413" t="inlineStr">
        <is>
          <t>Accounts Payable (A/P)</t>
        </is>
      </c>
      <c r="G413" s="9" t="n">
        <v>2904.33</v>
      </c>
      <c r="H413" t="inlineStr"/>
      <c r="I413" t="inlineStr">
        <is>
          <t>Payment B00092</t>
        </is>
      </c>
      <c r="J413" t="inlineStr"/>
      <c r="K413" t="str">
        <f>INDEX('Account Map'!$E$5:$E$90,MATCH(F413,'Account Map'!$A$5:$A$90,0))</f>
        <v>800</v>
      </c>
    </row>
    <row r="414">
      <c r="A414" t="n">
        <v>192</v>
      </c>
      <c r="B414" s="10" t="n">
        <v>46204</v>
      </c>
      <c r="C414" t="inlineStr">
        <is>
          <t>Bill Payment (Cheque)</t>
        </is>
      </c>
      <c r="D414" t="inlineStr"/>
      <c r="E414" t="inlineStr">
        <is>
          <t>Sydney Road Tiles Pty Ltd</t>
        </is>
      </c>
      <c r="F414" t="inlineStr">
        <is>
          <t>ANZ Business Cheque</t>
        </is>
      </c>
      <c r="G414" s="9" t="n">
        <v>-2904.33</v>
      </c>
      <c r="H414" t="inlineStr"/>
      <c r="I414" t="inlineStr">
        <is>
          <t>Payment B00092</t>
        </is>
      </c>
      <c r="J414" t="inlineStr">
        <is>
          <t>R</t>
        </is>
      </c>
      <c r="K414" t="str">
        <f>INDEX('Account Map'!$E$5:$E$90,MATCH(F414,'Account Map'!$A$5:$A$90,0))</f>
        <v>090</v>
      </c>
    </row>
    <row r="415">
      <c r="A415" t="n">
        <v>193</v>
      </c>
      <c r="B415" s="10" t="n">
        <v>46213</v>
      </c>
      <c r="C415" t="inlineStr">
        <is>
          <t>Bill Payment (Cheque)</t>
        </is>
      </c>
      <c r="D415" t="inlineStr"/>
      <c r="E415" t="inlineStr">
        <is>
          <t>Albert Hardware Pty Ltd</t>
        </is>
      </c>
      <c r="F415" t="inlineStr">
        <is>
          <t>Accounts Payable (A/P)</t>
        </is>
      </c>
      <c r="G415" s="9" t="n">
        <v>4015.64</v>
      </c>
      <c r="H415" t="inlineStr"/>
      <c r="I415" t="inlineStr">
        <is>
          <t>Payment B00093</t>
        </is>
      </c>
      <c r="J415" t="inlineStr"/>
      <c r="K415" t="str">
        <f>INDEX('Account Map'!$E$5:$E$90,MATCH(F415,'Account Map'!$A$5:$A$90,0))</f>
        <v>800</v>
      </c>
    </row>
    <row r="416">
      <c r="A416" t="n">
        <v>193</v>
      </c>
      <c r="B416" s="10" t="n">
        <v>46213</v>
      </c>
      <c r="C416" t="inlineStr">
        <is>
          <t>Bill Payment (Cheque)</t>
        </is>
      </c>
      <c r="D416" t="inlineStr"/>
      <c r="E416" t="inlineStr">
        <is>
          <t>Albert Hardware Pty Ltd</t>
        </is>
      </c>
      <c r="F416" t="inlineStr">
        <is>
          <t>ANZ Business Cheque</t>
        </is>
      </c>
      <c r="G416" s="9" t="n">
        <v>-4015.64</v>
      </c>
      <c r="H416" t="inlineStr"/>
      <c r="I416" t="inlineStr">
        <is>
          <t>Payment B00093</t>
        </is>
      </c>
      <c r="J416" t="inlineStr">
        <is>
          <t>R</t>
        </is>
      </c>
      <c r="K416" t="str">
        <f>INDEX('Account Map'!$E$5:$E$90,MATCH(F416,'Account Map'!$A$5:$A$90,0))</f>
        <v>090</v>
      </c>
    </row>
    <row r="417">
      <c r="A417" t="n">
        <v>194</v>
      </c>
      <c r="B417" s="10" t="n">
        <v>46204</v>
      </c>
      <c r="C417" t="inlineStr">
        <is>
          <t>Bill Payment (Cheque)</t>
        </is>
      </c>
      <c r="D417" t="inlineStr"/>
      <c r="E417" t="inlineStr">
        <is>
          <t>Malvern Lighting Pty Ltd</t>
        </is>
      </c>
      <c r="F417" t="inlineStr">
        <is>
          <t>Accounts Payable (A/P)</t>
        </is>
      </c>
      <c r="G417" s="9" t="n">
        <v>1854.57</v>
      </c>
      <c r="H417" t="inlineStr"/>
      <c r="I417" t="inlineStr">
        <is>
          <t>Payment B00094</t>
        </is>
      </c>
      <c r="J417" t="inlineStr"/>
      <c r="K417" t="str">
        <f>INDEX('Account Map'!$E$5:$E$90,MATCH(F417,'Account Map'!$A$5:$A$90,0))</f>
        <v>800</v>
      </c>
    </row>
    <row r="418">
      <c r="A418" t="n">
        <v>194</v>
      </c>
      <c r="B418" s="10" t="n">
        <v>46204</v>
      </c>
      <c r="C418" t="inlineStr">
        <is>
          <t>Bill Payment (Cheque)</t>
        </is>
      </c>
      <c r="D418" t="inlineStr"/>
      <c r="E418" t="inlineStr">
        <is>
          <t>Malvern Lighting Pty Ltd</t>
        </is>
      </c>
      <c r="F418" t="inlineStr">
        <is>
          <t>ANZ Business Cheque</t>
        </is>
      </c>
      <c r="G418" s="9" t="n">
        <v>-1854.57</v>
      </c>
      <c r="H418" t="inlineStr"/>
      <c r="I418" t="inlineStr">
        <is>
          <t>Payment B00094</t>
        </is>
      </c>
      <c r="J418" t="inlineStr">
        <is>
          <t>R</t>
        </is>
      </c>
      <c r="K418" t="str">
        <f>INDEX('Account Map'!$E$5:$E$90,MATCH(F418,'Account Map'!$A$5:$A$90,0))</f>
        <v>090</v>
      </c>
    </row>
    <row r="419">
      <c r="A419" t="n">
        <v>195</v>
      </c>
      <c r="B419" s="10" t="n">
        <v>46229</v>
      </c>
      <c r="C419" t="inlineStr">
        <is>
          <t>Bill Payment (Cheque)</t>
        </is>
      </c>
      <c r="D419" t="inlineStr"/>
      <c r="E419" t="inlineStr">
        <is>
          <t>Ampol</t>
        </is>
      </c>
      <c r="F419" t="inlineStr">
        <is>
          <t>Accounts Payable (A/P)</t>
        </is>
      </c>
      <c r="G419" s="9" t="n">
        <v>2211.66</v>
      </c>
      <c r="H419" t="inlineStr"/>
      <c r="I419" t="inlineStr">
        <is>
          <t>Payment B00095</t>
        </is>
      </c>
      <c r="J419" t="inlineStr"/>
      <c r="K419" t="str">
        <f>INDEX('Account Map'!$E$5:$E$90,MATCH(F419,'Account Map'!$A$5:$A$90,0))</f>
        <v>800</v>
      </c>
    </row>
    <row r="420">
      <c r="A420" t="n">
        <v>195</v>
      </c>
      <c r="B420" s="10" t="n">
        <v>46229</v>
      </c>
      <c r="C420" t="inlineStr">
        <is>
          <t>Bill Payment (Cheque)</t>
        </is>
      </c>
      <c r="D420" t="inlineStr"/>
      <c r="E420" t="inlineStr">
        <is>
          <t>Ampol</t>
        </is>
      </c>
      <c r="F420" t="inlineStr">
        <is>
          <t>ANZ Business Cheque</t>
        </is>
      </c>
      <c r="G420" s="9" t="n">
        <v>-2211.66</v>
      </c>
      <c r="H420" t="inlineStr"/>
      <c r="I420" t="inlineStr">
        <is>
          <t>Payment B00095</t>
        </is>
      </c>
      <c r="J420" t="inlineStr">
        <is>
          <t>R</t>
        </is>
      </c>
      <c r="K420" t="str">
        <f>INDEX('Account Map'!$E$5:$E$90,MATCH(F420,'Account Map'!$A$5:$A$90,0))</f>
        <v>090</v>
      </c>
    </row>
    <row r="421">
      <c r="A421" t="n">
        <v>196</v>
      </c>
      <c r="B421" s="10" t="n">
        <v>46204</v>
      </c>
      <c r="C421" t="inlineStr">
        <is>
          <t>Bill Payment (Cheque)</t>
        </is>
      </c>
      <c r="D421" t="inlineStr"/>
      <c r="E421" t="inlineStr">
        <is>
          <t>Camberwell Machinery Pty Ltd</t>
        </is>
      </c>
      <c r="F421" t="inlineStr">
        <is>
          <t>Accounts Payable (A/P)</t>
        </is>
      </c>
      <c r="G421" s="9" t="n">
        <v>3292.58</v>
      </c>
      <c r="H421" t="inlineStr"/>
      <c r="I421" t="inlineStr">
        <is>
          <t>Payment B00096</t>
        </is>
      </c>
      <c r="J421" t="inlineStr"/>
      <c r="K421" t="str">
        <f>INDEX('Account Map'!$E$5:$E$90,MATCH(F421,'Account Map'!$A$5:$A$90,0))</f>
        <v>800</v>
      </c>
    </row>
    <row r="422">
      <c r="A422" t="n">
        <v>196</v>
      </c>
      <c r="B422" s="10" t="n">
        <v>46204</v>
      </c>
      <c r="C422" t="inlineStr">
        <is>
          <t>Bill Payment (Cheque)</t>
        </is>
      </c>
      <c r="D422" t="inlineStr"/>
      <c r="E422" t="inlineStr">
        <is>
          <t>Camberwell Machinery Pty Ltd</t>
        </is>
      </c>
      <c r="F422" t="inlineStr">
        <is>
          <t>ANZ Business Cheque</t>
        </is>
      </c>
      <c r="G422" s="9" t="n">
        <v>-3292.58</v>
      </c>
      <c r="H422" t="inlineStr"/>
      <c r="I422" t="inlineStr">
        <is>
          <t>Payment B00096</t>
        </is>
      </c>
      <c r="J422" t="inlineStr">
        <is>
          <t>R</t>
        </is>
      </c>
      <c r="K422" t="str">
        <f>INDEX('Account Map'!$E$5:$E$90,MATCH(F422,'Account Map'!$A$5:$A$90,0))</f>
        <v>090</v>
      </c>
    </row>
    <row r="423">
      <c r="A423" t="n">
        <v>197</v>
      </c>
      <c r="B423" s="10" t="n">
        <v>46204</v>
      </c>
      <c r="C423" t="inlineStr">
        <is>
          <t>Invoice</t>
        </is>
      </c>
      <c r="D423" t="inlineStr">
        <is>
          <t>INV-4223</t>
        </is>
      </c>
      <c r="E423" t="inlineStr">
        <is>
          <t>Hawthorn Homewares Pty Ltd</t>
        </is>
      </c>
      <c r="F423" t="inlineStr">
        <is>
          <t>Accounts Receivable (A/R)</t>
        </is>
      </c>
      <c r="G423" s="9" t="n">
        <v>11015.24</v>
      </c>
      <c r="H423" t="inlineStr"/>
      <c r="I423" t="inlineStr"/>
      <c r="J423" t="inlineStr"/>
      <c r="K423" t="str">
        <f>INDEX('Account Map'!$E$5:$E$90,MATCH(F423,'Account Map'!$A$5:$A$90,0))</f>
        <v>610</v>
      </c>
    </row>
    <row r="424">
      <c r="A424" t="n">
        <v>197</v>
      </c>
      <c r="B424" s="10" t="n">
        <v>46204</v>
      </c>
      <c r="C424" t="inlineStr">
        <is>
          <t>Invoice</t>
        </is>
      </c>
      <c r="D424" t="inlineStr">
        <is>
          <t>INV-4223</t>
        </is>
      </c>
      <c r="E424" t="inlineStr">
        <is>
          <t>Hawthorn Homewares Pty Ltd</t>
        </is>
      </c>
      <c r="F424" t="inlineStr">
        <is>
          <t>Shopfitting contracts</t>
        </is>
      </c>
      <c r="G424" s="9" t="n">
        <v>-4253.85</v>
      </c>
      <c r="H424" t="inlineStr">
        <is>
          <t>GST</t>
        </is>
      </c>
      <c r="I424" t="inlineStr"/>
      <c r="J424" t="inlineStr"/>
      <c r="K424" t="str">
        <f>INDEX('Account Map'!$E$5:$E$90,MATCH(F424,'Account Map'!$A$5:$A$90,0))</f>
        <v>201</v>
      </c>
    </row>
    <row r="425">
      <c r="A425" t="n">
        <v>197</v>
      </c>
      <c r="B425" s="10" t="n">
        <v>46204</v>
      </c>
      <c r="C425" t="inlineStr">
        <is>
          <t>Invoice</t>
        </is>
      </c>
      <c r="D425" t="inlineStr">
        <is>
          <t>INV-4223</t>
        </is>
      </c>
      <c r="E425" t="inlineStr">
        <is>
          <t>Hawthorn Homewares Pty Ltd</t>
        </is>
      </c>
      <c r="F425" t="inlineStr">
        <is>
          <t>Design &amp; drafting fees</t>
        </is>
      </c>
      <c r="G425" s="9" t="n">
        <v>-4320</v>
      </c>
      <c r="H425" t="inlineStr">
        <is>
          <t>GST</t>
        </is>
      </c>
      <c r="I425" t="inlineStr"/>
      <c r="J425" t="inlineStr"/>
      <c r="K425" t="str">
        <f>INDEX('Account Map'!$E$5:$E$90,MATCH(F425,'Account Map'!$A$5:$A$90,0))</f>
        <v>203</v>
      </c>
    </row>
    <row r="426">
      <c r="A426" t="n">
        <v>197</v>
      </c>
      <c r="B426" s="10" t="n">
        <v>46204</v>
      </c>
      <c r="C426" t="inlineStr">
        <is>
          <t>Invoice</t>
        </is>
      </c>
      <c r="D426" t="inlineStr">
        <is>
          <t>INV-4223</t>
        </is>
      </c>
      <c r="E426" t="inlineStr">
        <is>
          <t>Hawthorn Homewares Pty Ltd</t>
        </is>
      </c>
      <c r="F426" t="inlineStr">
        <is>
          <t>Design &amp; drafting fees</t>
        </is>
      </c>
      <c r="G426" s="9" t="n">
        <v>-1440</v>
      </c>
      <c r="H426" t="inlineStr">
        <is>
          <t>GST</t>
        </is>
      </c>
      <c r="I426" t="inlineStr"/>
      <c r="J426" t="inlineStr"/>
      <c r="K426" t="str">
        <f>INDEX('Account Map'!$E$5:$E$90,MATCH(F426,'Account Map'!$A$5:$A$90,0))</f>
        <v>203</v>
      </c>
    </row>
    <row r="427">
      <c r="A427" t="n">
        <v>197</v>
      </c>
      <c r="B427" s="10" t="n">
        <v>46204</v>
      </c>
      <c r="C427" t="inlineStr">
        <is>
          <t>Invoice</t>
        </is>
      </c>
      <c r="D427" t="inlineStr">
        <is>
          <t>INV-4223</t>
        </is>
      </c>
      <c r="E427" t="inlineStr">
        <is>
          <t>Hawthorn Homewares Pty Ltd</t>
        </is>
      </c>
      <c r="F427" t="inlineStr">
        <is>
          <t>GST Payable</t>
        </is>
      </c>
      <c r="G427" s="9" t="n">
        <v>-1001.39</v>
      </c>
      <c r="H427" t="inlineStr"/>
      <c r="I427" t="inlineStr"/>
      <c r="J427" t="inlineStr"/>
      <c r="K427" t="str">
        <f>INDEX('Account Map'!$E$5:$E$90,MATCH(F427,'Account Map'!$A$5:$A$90,0))</f>
        <v>820</v>
      </c>
    </row>
    <row r="428">
      <c r="A428" t="n">
        <v>198</v>
      </c>
      <c r="B428" s="10" t="n">
        <v>46204</v>
      </c>
      <c r="C428" t="inlineStr">
        <is>
          <t>Invoice</t>
        </is>
      </c>
      <c r="D428" t="inlineStr">
        <is>
          <t>INV-4224</t>
        </is>
      </c>
      <c r="E428" t="inlineStr">
        <is>
          <t>Camberwell Accountants Pty Ltd</t>
        </is>
      </c>
      <c r="F428" t="inlineStr">
        <is>
          <t>Accounts Receivable (A/R)</t>
        </is>
      </c>
      <c r="G428" s="9" t="n">
        <v>3718.23</v>
      </c>
      <c r="H428" t="inlineStr"/>
      <c r="I428" t="inlineStr"/>
      <c r="J428" t="inlineStr"/>
      <c r="K428" t="str">
        <f>INDEX('Account Map'!$E$5:$E$90,MATCH(F428,'Account Map'!$A$5:$A$90,0))</f>
        <v>610</v>
      </c>
    </row>
    <row r="429">
      <c r="A429" t="n">
        <v>198</v>
      </c>
      <c r="B429" s="10" t="n">
        <v>46204</v>
      </c>
      <c r="C429" t="inlineStr">
        <is>
          <t>Invoice</t>
        </is>
      </c>
      <c r="D429" t="inlineStr">
        <is>
          <t>INV-4224</t>
        </is>
      </c>
      <c r="E429" t="inlineStr">
        <is>
          <t>Camberwell Accountants Pty Ltd</t>
        </is>
      </c>
      <c r="F429" t="inlineStr">
        <is>
          <t>Shopfitting contracts</t>
        </is>
      </c>
      <c r="G429" s="9" t="n">
        <v>-3380.21</v>
      </c>
      <c r="H429" t="inlineStr">
        <is>
          <t>GST</t>
        </is>
      </c>
      <c r="I429" t="inlineStr"/>
      <c r="J429" t="inlineStr"/>
      <c r="K429" t="str">
        <f>INDEX('Account Map'!$E$5:$E$90,MATCH(F429,'Account Map'!$A$5:$A$90,0))</f>
        <v>201</v>
      </c>
    </row>
    <row r="430">
      <c r="A430" t="n">
        <v>198</v>
      </c>
      <c r="B430" s="10" t="n">
        <v>46204</v>
      </c>
      <c r="C430" t="inlineStr">
        <is>
          <t>Invoice</t>
        </is>
      </c>
      <c r="D430" t="inlineStr">
        <is>
          <t>INV-4224</t>
        </is>
      </c>
      <c r="E430" t="inlineStr">
        <is>
          <t>Camberwell Accountants Pty Ltd</t>
        </is>
      </c>
      <c r="F430" t="inlineStr">
        <is>
          <t>GST Payable</t>
        </is>
      </c>
      <c r="G430" s="9" t="n">
        <v>-338.02</v>
      </c>
      <c r="H430" t="inlineStr"/>
      <c r="I430" t="inlineStr"/>
      <c r="J430" t="inlineStr"/>
      <c r="K430" t="str">
        <f>INDEX('Account Map'!$E$5:$E$90,MATCH(F430,'Account Map'!$A$5:$A$90,0))</f>
        <v>820</v>
      </c>
    </row>
    <row r="431">
      <c r="A431" t="n">
        <v>199</v>
      </c>
      <c r="B431" s="10" t="n">
        <v>46204</v>
      </c>
      <c r="C431" t="inlineStr">
        <is>
          <t>Invoice</t>
        </is>
      </c>
      <c r="D431" t="inlineStr">
        <is>
          <t>INV-4225</t>
        </is>
      </c>
      <c r="E431" t="inlineStr">
        <is>
          <t>Sydney Road Homewares Group</t>
        </is>
      </c>
      <c r="F431" t="inlineStr">
        <is>
          <t>Accounts Receivable (A/R)</t>
        </is>
      </c>
      <c r="G431" s="9" t="n">
        <v>5935.88</v>
      </c>
      <c r="H431" t="inlineStr"/>
      <c r="I431" t="inlineStr"/>
      <c r="J431" t="inlineStr"/>
      <c r="K431" t="str">
        <f>INDEX('Account Map'!$E$5:$E$90,MATCH(F431,'Account Map'!$A$5:$A$90,0))</f>
        <v>610</v>
      </c>
    </row>
    <row r="432">
      <c r="A432" t="n">
        <v>199</v>
      </c>
      <c r="B432" s="10" t="n">
        <v>46204</v>
      </c>
      <c r="C432" t="inlineStr">
        <is>
          <t>Invoice</t>
        </is>
      </c>
      <c r="D432" t="inlineStr">
        <is>
          <t>INV-4225</t>
        </is>
      </c>
      <c r="E432" t="inlineStr">
        <is>
          <t>Sydney Road Homewares Group</t>
        </is>
      </c>
      <c r="F432" t="inlineStr">
        <is>
          <t>Joinery sales</t>
        </is>
      </c>
      <c r="G432" s="9" t="n">
        <v>-3644.04</v>
      </c>
      <c r="H432" t="inlineStr">
        <is>
          <t>GST</t>
        </is>
      </c>
      <c r="I432" t="inlineStr"/>
      <c r="J432" t="inlineStr"/>
      <c r="K432" t="str">
        <f>INDEX('Account Map'!$E$5:$E$90,MATCH(F432,'Account Map'!$A$5:$A$90,0))</f>
        <v>200</v>
      </c>
    </row>
    <row r="433">
      <c r="A433" t="n">
        <v>199</v>
      </c>
      <c r="B433" s="10" t="n">
        <v>46204</v>
      </c>
      <c r="C433" t="inlineStr">
        <is>
          <t>Invoice</t>
        </is>
      </c>
      <c r="D433" t="inlineStr">
        <is>
          <t>INV-4225</t>
        </is>
      </c>
      <c r="E433" t="inlineStr">
        <is>
          <t>Sydney Road Homewares Group</t>
        </is>
      </c>
      <c r="F433" t="inlineStr">
        <is>
          <t>Joinery sales</t>
        </is>
      </c>
      <c r="G433" s="9" t="n">
        <v>-1752.21</v>
      </c>
      <c r="H433" t="inlineStr">
        <is>
          <t>GST</t>
        </is>
      </c>
      <c r="I433" t="inlineStr"/>
      <c r="J433" t="inlineStr"/>
      <c r="K433" t="str">
        <f>INDEX('Account Map'!$E$5:$E$90,MATCH(F433,'Account Map'!$A$5:$A$90,0))</f>
        <v>200</v>
      </c>
    </row>
    <row r="434">
      <c r="A434" t="n">
        <v>199</v>
      </c>
      <c r="B434" s="10" t="n">
        <v>46204</v>
      </c>
      <c r="C434" t="inlineStr">
        <is>
          <t>Invoice</t>
        </is>
      </c>
      <c r="D434" t="inlineStr">
        <is>
          <t>INV-4225</t>
        </is>
      </c>
      <c r="E434" t="inlineStr">
        <is>
          <t>Sydney Road Homewares Group</t>
        </is>
      </c>
      <c r="F434" t="inlineStr">
        <is>
          <t>GST Payable</t>
        </is>
      </c>
      <c r="G434" s="9" t="n">
        <v>-539.63</v>
      </c>
      <c r="H434" t="inlineStr"/>
      <c r="I434" t="inlineStr"/>
      <c r="J434" t="inlineStr"/>
      <c r="K434" t="str">
        <f>INDEX('Account Map'!$E$5:$E$90,MATCH(F434,'Account Map'!$A$5:$A$90,0))</f>
        <v>820</v>
      </c>
    </row>
    <row r="435">
      <c r="A435" t="n">
        <v>200</v>
      </c>
      <c r="B435" s="10" t="n">
        <v>46204</v>
      </c>
      <c r="C435" t="inlineStr">
        <is>
          <t>Bill</t>
        </is>
      </c>
      <c r="D435" t="inlineStr">
        <is>
          <t>B00097</t>
        </is>
      </c>
      <c r="E435" t="inlineStr">
        <is>
          <t>Prahran Signs Pty Ltd</t>
        </is>
      </c>
      <c r="F435" t="inlineStr">
        <is>
          <t>Hardware &amp; fittings</t>
        </is>
      </c>
      <c r="G435" s="9" t="n">
        <v>356.48</v>
      </c>
      <c r="H435" t="inlineStr">
        <is>
          <t>GST</t>
        </is>
      </c>
      <c r="I435" t="inlineStr"/>
      <c r="J435" t="inlineStr"/>
      <c r="K435" t="str">
        <f>INDEX('Account Map'!$E$5:$E$90,MATCH(F435,'Account Map'!$A$5:$A$90,0))</f>
        <v>311</v>
      </c>
    </row>
    <row r="436">
      <c r="A436" t="n">
        <v>200</v>
      </c>
      <c r="B436" s="10" t="n">
        <v>46204</v>
      </c>
      <c r="C436" t="inlineStr">
        <is>
          <t>Bill</t>
        </is>
      </c>
      <c r="D436" t="inlineStr">
        <is>
          <t>B00097</t>
        </is>
      </c>
      <c r="E436" t="inlineStr">
        <is>
          <t>Prahran Signs Pty Ltd</t>
        </is>
      </c>
      <c r="F436" t="inlineStr">
        <is>
          <t>GST Payable</t>
        </is>
      </c>
      <c r="G436" s="9" t="n">
        <v>35.65</v>
      </c>
      <c r="H436" t="inlineStr"/>
      <c r="I436" t="inlineStr"/>
      <c r="J436" t="inlineStr"/>
      <c r="K436" t="str">
        <f>INDEX('Account Map'!$E$5:$E$90,MATCH(F436,'Account Map'!$A$5:$A$90,0))</f>
        <v>820</v>
      </c>
    </row>
    <row r="437">
      <c r="A437" t="n">
        <v>200</v>
      </c>
      <c r="B437" s="10" t="n">
        <v>46204</v>
      </c>
      <c r="C437" t="inlineStr">
        <is>
          <t>Bill</t>
        </is>
      </c>
      <c r="D437" t="inlineStr">
        <is>
          <t>B00097</t>
        </is>
      </c>
      <c r="E437" t="inlineStr">
        <is>
          <t>Prahran Signs Pty Ltd</t>
        </is>
      </c>
      <c r="F437" t="inlineStr">
        <is>
          <t>Accounts Payable (A/P)</t>
        </is>
      </c>
      <c r="G437" s="9" t="n">
        <v>-392.13</v>
      </c>
      <c r="H437" t="inlineStr"/>
      <c r="I437" t="inlineStr"/>
      <c r="J437" t="inlineStr"/>
      <c r="K437" t="str">
        <f>INDEX('Account Map'!$E$5:$E$90,MATCH(F437,'Account Map'!$A$5:$A$90,0))</f>
        <v>800</v>
      </c>
    </row>
    <row r="438">
      <c r="A438" t="n">
        <v>201</v>
      </c>
      <c r="B438" s="10" t="n">
        <v>46204</v>
      </c>
      <c r="C438" t="inlineStr">
        <is>
          <t>Bill</t>
        </is>
      </c>
      <c r="D438" t="inlineStr">
        <is>
          <t>B00098</t>
        </is>
      </c>
      <c r="E438" t="inlineStr">
        <is>
          <t>Clifton Panel Pty Ltd</t>
        </is>
      </c>
      <c r="F438" t="inlineStr">
        <is>
          <t>Repairs &amp; maintenance</t>
        </is>
      </c>
      <c r="G438" s="9" t="n">
        <v>1050.14</v>
      </c>
      <c r="H438" t="inlineStr">
        <is>
          <t>GST</t>
        </is>
      </c>
      <c r="I438" t="inlineStr"/>
      <c r="J438" t="inlineStr"/>
      <c r="K438" t="str">
        <f>INDEX('Account Map'!$E$5:$E$90,MATCH(F438,'Account Map'!$A$5:$A$90,0))</f>
        <v>473</v>
      </c>
    </row>
    <row r="439">
      <c r="A439" t="n">
        <v>201</v>
      </c>
      <c r="B439" s="10" t="n">
        <v>46204</v>
      </c>
      <c r="C439" t="inlineStr">
        <is>
          <t>Bill</t>
        </is>
      </c>
      <c r="D439" t="inlineStr">
        <is>
          <t>B00098</t>
        </is>
      </c>
      <c r="E439" t="inlineStr">
        <is>
          <t>Clifton Panel Pty Ltd</t>
        </is>
      </c>
      <c r="F439" t="inlineStr">
        <is>
          <t>GST Payable</t>
        </is>
      </c>
      <c r="G439" s="9" t="n">
        <v>105.01</v>
      </c>
      <c r="H439" t="inlineStr"/>
      <c r="I439" t="inlineStr"/>
      <c r="J439" t="inlineStr"/>
      <c r="K439" t="str">
        <f>INDEX('Account Map'!$E$5:$E$90,MATCH(F439,'Account Map'!$A$5:$A$90,0))</f>
        <v>820</v>
      </c>
    </row>
    <row r="440">
      <c r="A440" t="n">
        <v>201</v>
      </c>
      <c r="B440" s="10" t="n">
        <v>46204</v>
      </c>
      <c r="C440" t="inlineStr">
        <is>
          <t>Bill</t>
        </is>
      </c>
      <c r="D440" t="inlineStr">
        <is>
          <t>B00098</t>
        </is>
      </c>
      <c r="E440" t="inlineStr">
        <is>
          <t>Clifton Panel Pty Ltd</t>
        </is>
      </c>
      <c r="F440" t="inlineStr">
        <is>
          <t>Accounts Payable (A/P)</t>
        </is>
      </c>
      <c r="G440" s="9" t="n">
        <v>-1155.15</v>
      </c>
      <c r="H440" t="inlineStr"/>
      <c r="I440" t="inlineStr"/>
      <c r="J440" t="inlineStr"/>
      <c r="K440" t="str">
        <f>INDEX('Account Map'!$E$5:$E$90,MATCH(F440,'Account Map'!$A$5:$A$90,0))</f>
        <v>800</v>
      </c>
    </row>
    <row r="441">
      <c r="A441" t="n">
        <v>202</v>
      </c>
      <c r="B441" s="10" t="n">
        <v>46204</v>
      </c>
      <c r="C441" t="inlineStr">
        <is>
          <t>Bill</t>
        </is>
      </c>
      <c r="D441" t="inlineStr">
        <is>
          <t>B00099</t>
        </is>
      </c>
      <c r="E441" t="inlineStr">
        <is>
          <t>Chapel Paint Pty Ltd</t>
        </is>
      </c>
      <c r="F441" t="inlineStr">
        <is>
          <t>Timber &amp; board</t>
        </is>
      </c>
      <c r="G441" s="9" t="n">
        <v>3094.71</v>
      </c>
      <c r="H441" t="inlineStr">
        <is>
          <t>GST</t>
        </is>
      </c>
      <c r="I441" t="inlineStr"/>
      <c r="J441" t="inlineStr"/>
      <c r="K441" t="str">
        <f>INDEX('Account Map'!$E$5:$E$90,MATCH(F441,'Account Map'!$A$5:$A$90,0))</f>
        <v>310</v>
      </c>
    </row>
    <row r="442">
      <c r="A442" t="n">
        <v>202</v>
      </c>
      <c r="B442" s="10" t="n">
        <v>46204</v>
      </c>
      <c r="C442" t="inlineStr">
        <is>
          <t>Bill</t>
        </is>
      </c>
      <c r="D442" t="inlineStr">
        <is>
          <t>B00099</t>
        </is>
      </c>
      <c r="E442" t="inlineStr">
        <is>
          <t>Chapel Paint Pty Ltd</t>
        </is>
      </c>
      <c r="F442" t="inlineStr">
        <is>
          <t>GST Payable</t>
        </is>
      </c>
      <c r="G442" s="9" t="n">
        <v>309.47</v>
      </c>
      <c r="H442" t="inlineStr"/>
      <c r="I442" t="inlineStr"/>
      <c r="J442" t="inlineStr"/>
      <c r="K442" t="str">
        <f>INDEX('Account Map'!$E$5:$E$90,MATCH(F442,'Account Map'!$A$5:$A$90,0))</f>
        <v>820</v>
      </c>
    </row>
    <row r="443">
      <c r="A443" t="n">
        <v>202</v>
      </c>
      <c r="B443" s="10" t="n">
        <v>46204</v>
      </c>
      <c r="C443" t="inlineStr">
        <is>
          <t>Bill</t>
        </is>
      </c>
      <c r="D443" t="inlineStr">
        <is>
          <t>B00099</t>
        </is>
      </c>
      <c r="E443" t="inlineStr">
        <is>
          <t>Chapel Paint Pty Ltd</t>
        </is>
      </c>
      <c r="F443" t="inlineStr">
        <is>
          <t>Accounts Payable (A/P)</t>
        </is>
      </c>
      <c r="G443" s="9" t="n">
        <v>-3404.18</v>
      </c>
      <c r="H443" t="inlineStr"/>
      <c r="I443" t="inlineStr"/>
      <c r="J443" t="inlineStr"/>
      <c r="K443" t="str">
        <f>INDEX('Account Map'!$E$5:$E$90,MATCH(F443,'Account Map'!$A$5:$A$90,0))</f>
        <v>800</v>
      </c>
    </row>
    <row r="444">
      <c r="A444" t="n">
        <v>203</v>
      </c>
      <c r="B444" s="10" t="n">
        <v>46204</v>
      </c>
      <c r="C444" t="inlineStr">
        <is>
          <t>Bill</t>
        </is>
      </c>
      <c r="D444" t="inlineStr">
        <is>
          <t>B00100</t>
        </is>
      </c>
      <c r="E444" t="inlineStr">
        <is>
          <t>Ironbark Joinery Supplies Pty Ltd</t>
        </is>
      </c>
      <c r="F444" t="inlineStr">
        <is>
          <t>Hardware &amp; fittings</t>
        </is>
      </c>
      <c r="G444" s="9" t="n">
        <v>1372.23</v>
      </c>
      <c r="H444" t="inlineStr">
        <is>
          <t>GST</t>
        </is>
      </c>
      <c r="I444" t="inlineStr"/>
      <c r="J444" t="inlineStr"/>
      <c r="K444" t="str">
        <f>INDEX('Account Map'!$E$5:$E$90,MATCH(F444,'Account Map'!$A$5:$A$90,0))</f>
        <v>311</v>
      </c>
    </row>
    <row r="445">
      <c r="A445" t="n">
        <v>203</v>
      </c>
      <c r="B445" s="10" t="n">
        <v>46204</v>
      </c>
      <c r="C445" t="inlineStr">
        <is>
          <t>Bill</t>
        </is>
      </c>
      <c r="D445" t="inlineStr">
        <is>
          <t>B00100</t>
        </is>
      </c>
      <c r="E445" t="inlineStr">
        <is>
          <t>Ironbark Joinery Supplies Pty Ltd</t>
        </is>
      </c>
      <c r="F445" t="inlineStr">
        <is>
          <t>GST Payable</t>
        </is>
      </c>
      <c r="G445" s="9" t="n">
        <v>137.22</v>
      </c>
      <c r="H445" t="inlineStr"/>
      <c r="I445" t="inlineStr"/>
      <c r="J445" t="inlineStr"/>
      <c r="K445" t="str">
        <f>INDEX('Account Map'!$E$5:$E$90,MATCH(F445,'Account Map'!$A$5:$A$90,0))</f>
        <v>820</v>
      </c>
    </row>
    <row r="446">
      <c r="A446" t="n">
        <v>203</v>
      </c>
      <c r="B446" s="10" t="n">
        <v>46204</v>
      </c>
      <c r="C446" t="inlineStr">
        <is>
          <t>Bill</t>
        </is>
      </c>
      <c r="D446" t="inlineStr">
        <is>
          <t>B00100</t>
        </is>
      </c>
      <c r="E446" t="inlineStr">
        <is>
          <t>Ironbark Joinery Supplies Pty Ltd</t>
        </is>
      </c>
      <c r="F446" t="inlineStr">
        <is>
          <t>Accounts Payable (A/P)</t>
        </is>
      </c>
      <c r="G446" s="9" t="n">
        <v>-1509.45</v>
      </c>
      <c r="H446" t="inlineStr"/>
      <c r="I446" t="inlineStr"/>
      <c r="J446" t="inlineStr"/>
      <c r="K446" t="str">
        <f>INDEX('Account Map'!$E$5:$E$90,MATCH(F446,'Account Map'!$A$5:$A$90,0))</f>
        <v>800</v>
      </c>
    </row>
    <row r="447">
      <c r="A447" t="n">
        <v>204</v>
      </c>
      <c r="B447" s="10" t="n">
        <v>46204</v>
      </c>
      <c r="C447" t="inlineStr">
        <is>
          <t>Bill</t>
        </is>
      </c>
      <c r="D447" t="inlineStr">
        <is>
          <t>B00101</t>
        </is>
      </c>
      <c r="E447" t="inlineStr">
        <is>
          <t>Harbour Panel Pty Ltd</t>
        </is>
      </c>
      <c r="F447" t="inlineStr">
        <is>
          <t>Subcontractors</t>
        </is>
      </c>
      <c r="G447" s="9" t="n">
        <v>1522.04</v>
      </c>
      <c r="H447" t="inlineStr">
        <is>
          <t>GST</t>
        </is>
      </c>
      <c r="I447" t="inlineStr"/>
      <c r="J447" t="inlineStr"/>
      <c r="K447" t="str">
        <f>INDEX('Account Map'!$E$5:$E$90,MATCH(F447,'Account Map'!$A$5:$A$90,0))</f>
        <v>313</v>
      </c>
    </row>
    <row r="448">
      <c r="A448" t="n">
        <v>204</v>
      </c>
      <c r="B448" s="10" t="n">
        <v>46204</v>
      </c>
      <c r="C448" t="inlineStr">
        <is>
          <t>Bill</t>
        </is>
      </c>
      <c r="D448" t="inlineStr">
        <is>
          <t>B00101</t>
        </is>
      </c>
      <c r="E448" t="inlineStr">
        <is>
          <t>Harbour Panel Pty Ltd</t>
        </is>
      </c>
      <c r="F448" t="inlineStr">
        <is>
          <t>GST Payable</t>
        </is>
      </c>
      <c r="G448" s="9" t="n">
        <v>152.2</v>
      </c>
      <c r="H448" t="inlineStr"/>
      <c r="I448" t="inlineStr"/>
      <c r="J448" t="inlineStr"/>
      <c r="K448" t="str">
        <f>INDEX('Account Map'!$E$5:$E$90,MATCH(F448,'Account Map'!$A$5:$A$90,0))</f>
        <v>820</v>
      </c>
    </row>
    <row r="449">
      <c r="A449" t="n">
        <v>204</v>
      </c>
      <c r="B449" s="10" t="n">
        <v>46204</v>
      </c>
      <c r="C449" t="inlineStr">
        <is>
          <t>Bill</t>
        </is>
      </c>
      <c r="D449" t="inlineStr">
        <is>
          <t>B00101</t>
        </is>
      </c>
      <c r="E449" t="inlineStr">
        <is>
          <t>Harbour Panel Pty Ltd</t>
        </is>
      </c>
      <c r="F449" t="inlineStr">
        <is>
          <t>Accounts Payable (A/P)</t>
        </is>
      </c>
      <c r="G449" s="9" t="n">
        <v>-1674.24</v>
      </c>
      <c r="H449" t="inlineStr"/>
      <c r="I449" t="inlineStr"/>
      <c r="J449" t="inlineStr"/>
      <c r="K449" t="str">
        <f>INDEX('Account Map'!$E$5:$E$90,MATCH(F449,'Account Map'!$A$5:$A$90,0))</f>
        <v>800</v>
      </c>
    </row>
    <row r="450">
      <c r="A450" t="n">
        <v>205</v>
      </c>
      <c r="B450" s="10" t="n">
        <v>46204</v>
      </c>
      <c r="C450" t="inlineStr">
        <is>
          <t>Bill</t>
        </is>
      </c>
      <c r="D450" t="inlineStr">
        <is>
          <t>B00102</t>
        </is>
      </c>
      <c r="E450" t="inlineStr">
        <is>
          <t>Optus Business</t>
        </is>
      </c>
      <c r="F450" t="inlineStr">
        <is>
          <t>Mobile phones</t>
        </is>
      </c>
      <c r="G450" s="9" t="n">
        <v>81.66</v>
      </c>
      <c r="H450" t="inlineStr">
        <is>
          <t>GST</t>
        </is>
      </c>
      <c r="I450" t="inlineStr"/>
      <c r="J450" t="inlineStr"/>
      <c r="K450" t="str">
        <f>INDEX('Account Map'!$E$5:$E$90,MATCH(F450,'Account Map'!$A$5:$A$90,0))</f>
        <v>489</v>
      </c>
    </row>
    <row r="451">
      <c r="A451" t="n">
        <v>205</v>
      </c>
      <c r="B451" s="10" t="n">
        <v>46204</v>
      </c>
      <c r="C451" t="inlineStr">
        <is>
          <t>Bill</t>
        </is>
      </c>
      <c r="D451" t="inlineStr">
        <is>
          <t>B00102</t>
        </is>
      </c>
      <c r="E451" t="inlineStr">
        <is>
          <t>Optus Business</t>
        </is>
      </c>
      <c r="F451" t="inlineStr">
        <is>
          <t>GST Payable</t>
        </is>
      </c>
      <c r="G451" s="9" t="n">
        <v>8.17</v>
      </c>
      <c r="H451" t="inlineStr"/>
      <c r="I451" t="inlineStr"/>
      <c r="J451" t="inlineStr"/>
      <c r="K451" t="str">
        <f>INDEX('Account Map'!$E$5:$E$90,MATCH(F451,'Account Map'!$A$5:$A$90,0))</f>
        <v>820</v>
      </c>
    </row>
    <row r="452">
      <c r="A452" t="n">
        <v>205</v>
      </c>
      <c r="B452" s="10" t="n">
        <v>46204</v>
      </c>
      <c r="C452" t="inlineStr">
        <is>
          <t>Bill</t>
        </is>
      </c>
      <c r="D452" t="inlineStr">
        <is>
          <t>B00102</t>
        </is>
      </c>
      <c r="E452" t="inlineStr">
        <is>
          <t>Optus Business</t>
        </is>
      </c>
      <c r="F452" t="inlineStr">
        <is>
          <t>Accounts Payable (A/P)</t>
        </is>
      </c>
      <c r="G452" s="9" t="n">
        <v>-89.83</v>
      </c>
      <c r="H452" t="inlineStr"/>
      <c r="I452" t="inlineStr"/>
      <c r="J452" t="inlineStr"/>
      <c r="K452" t="str">
        <f>INDEX('Account Map'!$E$5:$E$90,MATCH(F452,'Account Map'!$A$5:$A$90,0))</f>
        <v>800</v>
      </c>
    </row>
    <row r="453">
      <c r="A453" t="n">
        <v>206</v>
      </c>
      <c r="B453" s="10" t="n">
        <v>46204</v>
      </c>
      <c r="C453" t="inlineStr">
        <is>
          <t>Bill</t>
        </is>
      </c>
      <c r="D453" t="inlineStr">
        <is>
          <t>B00103</t>
        </is>
      </c>
      <c r="E453" t="inlineStr">
        <is>
          <t>Albert Signs Pty Ltd</t>
        </is>
      </c>
      <c r="F453" t="inlineStr">
        <is>
          <t>Repairs &amp; maintenance</t>
        </is>
      </c>
      <c r="G453" s="9" t="n">
        <v>703.33</v>
      </c>
      <c r="H453" t="inlineStr">
        <is>
          <t>GST</t>
        </is>
      </c>
      <c r="I453" t="inlineStr"/>
      <c r="J453" t="inlineStr"/>
      <c r="K453" t="str">
        <f>INDEX('Account Map'!$E$5:$E$90,MATCH(F453,'Account Map'!$A$5:$A$90,0))</f>
        <v>473</v>
      </c>
    </row>
    <row r="454">
      <c r="A454" t="n">
        <v>206</v>
      </c>
      <c r="B454" s="10" t="n">
        <v>46204</v>
      </c>
      <c r="C454" t="inlineStr">
        <is>
          <t>Bill</t>
        </is>
      </c>
      <c r="D454" t="inlineStr">
        <is>
          <t>B00103</t>
        </is>
      </c>
      <c r="E454" t="inlineStr">
        <is>
          <t>Albert Signs Pty Ltd</t>
        </is>
      </c>
      <c r="F454" t="inlineStr">
        <is>
          <t>GST Payable</t>
        </is>
      </c>
      <c r="G454" s="9" t="n">
        <v>70.33</v>
      </c>
      <c r="H454" t="inlineStr"/>
      <c r="I454" t="inlineStr"/>
      <c r="J454" t="inlineStr"/>
      <c r="K454" t="str">
        <f>INDEX('Account Map'!$E$5:$E$90,MATCH(F454,'Account Map'!$A$5:$A$90,0))</f>
        <v>820</v>
      </c>
    </row>
    <row r="455">
      <c r="A455" t="n">
        <v>206</v>
      </c>
      <c r="B455" s="10" t="n">
        <v>46204</v>
      </c>
      <c r="C455" t="inlineStr">
        <is>
          <t>Bill</t>
        </is>
      </c>
      <c r="D455" t="inlineStr">
        <is>
          <t>B00103</t>
        </is>
      </c>
      <c r="E455" t="inlineStr">
        <is>
          <t>Albert Signs Pty Ltd</t>
        </is>
      </c>
      <c r="F455" t="inlineStr">
        <is>
          <t>Accounts Payable (A/P)</t>
        </is>
      </c>
      <c r="G455" s="9" t="n">
        <v>-773.66</v>
      </c>
      <c r="H455" t="inlineStr"/>
      <c r="I455" t="inlineStr"/>
      <c r="J455" t="inlineStr"/>
      <c r="K455" t="str">
        <f>INDEX('Account Map'!$E$5:$E$90,MATCH(F455,'Account Map'!$A$5:$A$90,0))</f>
        <v>800</v>
      </c>
    </row>
    <row r="456">
      <c r="A456" t="n">
        <v>207</v>
      </c>
      <c r="B456" s="10" t="n">
        <v>46204</v>
      </c>
      <c r="C456" t="inlineStr">
        <is>
          <t>Bill</t>
        </is>
      </c>
      <c r="D456" t="inlineStr">
        <is>
          <t>B00104</t>
        </is>
      </c>
      <c r="E456" t="inlineStr">
        <is>
          <t>Hawthorn Fixings Pty Ltd</t>
        </is>
      </c>
      <c r="F456" t="inlineStr">
        <is>
          <t>Timber &amp; board</t>
        </is>
      </c>
      <c r="G456" s="9" t="n">
        <v>1492.26</v>
      </c>
      <c r="H456" t="inlineStr">
        <is>
          <t>GST</t>
        </is>
      </c>
      <c r="I456" t="inlineStr"/>
      <c r="J456" t="inlineStr"/>
      <c r="K456" t="str">
        <f>INDEX('Account Map'!$E$5:$E$90,MATCH(F456,'Account Map'!$A$5:$A$90,0))</f>
        <v>310</v>
      </c>
    </row>
    <row r="457">
      <c r="A457" t="n">
        <v>207</v>
      </c>
      <c r="B457" s="10" t="n">
        <v>46204</v>
      </c>
      <c r="C457" t="inlineStr">
        <is>
          <t>Bill</t>
        </is>
      </c>
      <c r="D457" t="inlineStr">
        <is>
          <t>B00104</t>
        </is>
      </c>
      <c r="E457" t="inlineStr">
        <is>
          <t>Hawthorn Fixings Pty Ltd</t>
        </is>
      </c>
      <c r="F457" t="inlineStr">
        <is>
          <t>GST Payable</t>
        </is>
      </c>
      <c r="G457" s="9" t="n">
        <v>149.23</v>
      </c>
      <c r="H457" t="inlineStr"/>
      <c r="I457" t="inlineStr"/>
      <c r="J457" t="inlineStr"/>
      <c r="K457" t="str">
        <f>INDEX('Account Map'!$E$5:$E$90,MATCH(F457,'Account Map'!$A$5:$A$90,0))</f>
        <v>820</v>
      </c>
    </row>
    <row r="458">
      <c r="A458" t="n">
        <v>207</v>
      </c>
      <c r="B458" s="10" t="n">
        <v>46204</v>
      </c>
      <c r="C458" t="inlineStr">
        <is>
          <t>Bill</t>
        </is>
      </c>
      <c r="D458" t="inlineStr">
        <is>
          <t>B00104</t>
        </is>
      </c>
      <c r="E458" t="inlineStr">
        <is>
          <t>Hawthorn Fixings Pty Ltd</t>
        </is>
      </c>
      <c r="F458" t="inlineStr">
        <is>
          <t>Accounts Payable (A/P)</t>
        </is>
      </c>
      <c r="G458" s="9" t="n">
        <v>-1641.49</v>
      </c>
      <c r="H458" t="inlineStr"/>
      <c r="I458" t="inlineStr"/>
      <c r="J458" t="inlineStr"/>
      <c r="K458" t="str">
        <f>INDEX('Account Map'!$E$5:$E$90,MATCH(F458,'Account Map'!$A$5:$A$90,0))</f>
        <v>800</v>
      </c>
    </row>
    <row r="459">
      <c r="A459" t="n">
        <v>208</v>
      </c>
      <c r="B459" s="10" t="n">
        <v>46204</v>
      </c>
      <c r="C459" t="inlineStr">
        <is>
          <t>Bill</t>
        </is>
      </c>
      <c r="D459" t="inlineStr">
        <is>
          <t>B00105</t>
        </is>
      </c>
      <c r="E459" t="inlineStr">
        <is>
          <t>Smith St Joinery Supplies Pty Ltd</t>
        </is>
      </c>
      <c r="F459" t="inlineStr">
        <is>
          <t>Repairs &amp; maintenance</t>
        </is>
      </c>
      <c r="G459" s="9" t="n">
        <v>86.44</v>
      </c>
      <c r="H459" t="inlineStr">
        <is>
          <t>GST</t>
        </is>
      </c>
      <c r="I459" t="inlineStr"/>
      <c r="J459" t="inlineStr"/>
      <c r="K459" t="str">
        <f>INDEX('Account Map'!$E$5:$E$90,MATCH(F459,'Account Map'!$A$5:$A$90,0))</f>
        <v>473</v>
      </c>
    </row>
    <row r="460">
      <c r="A460" t="n">
        <v>208</v>
      </c>
      <c r="B460" s="10" t="n">
        <v>46204</v>
      </c>
      <c r="C460" t="inlineStr">
        <is>
          <t>Bill</t>
        </is>
      </c>
      <c r="D460" t="inlineStr">
        <is>
          <t>B00105</t>
        </is>
      </c>
      <c r="E460" t="inlineStr">
        <is>
          <t>Smith St Joinery Supplies Pty Ltd</t>
        </is>
      </c>
      <c r="F460" t="inlineStr">
        <is>
          <t>GST Payable</t>
        </is>
      </c>
      <c r="G460" s="9" t="n">
        <v>8.640000000000001</v>
      </c>
      <c r="H460" t="inlineStr"/>
      <c r="I460" t="inlineStr"/>
      <c r="J460" t="inlineStr"/>
      <c r="K460" t="str">
        <f>INDEX('Account Map'!$E$5:$E$90,MATCH(F460,'Account Map'!$A$5:$A$90,0))</f>
        <v>820</v>
      </c>
    </row>
    <row r="461">
      <c r="A461" t="n">
        <v>208</v>
      </c>
      <c r="B461" s="10" t="n">
        <v>46204</v>
      </c>
      <c r="C461" t="inlineStr">
        <is>
          <t>Bill</t>
        </is>
      </c>
      <c r="D461" t="inlineStr">
        <is>
          <t>B00105</t>
        </is>
      </c>
      <c r="E461" t="inlineStr">
        <is>
          <t>Smith St Joinery Supplies Pty Ltd</t>
        </is>
      </c>
      <c r="F461" t="inlineStr">
        <is>
          <t>Accounts Payable (A/P)</t>
        </is>
      </c>
      <c r="G461" s="9" t="n">
        <v>-95.08</v>
      </c>
      <c r="H461" t="inlineStr"/>
      <c r="I461" t="inlineStr"/>
      <c r="J461" t="inlineStr"/>
      <c r="K461" t="str">
        <f>INDEX('Account Map'!$E$5:$E$90,MATCH(F461,'Account Map'!$A$5:$A$90,0))</f>
        <v>800</v>
      </c>
    </row>
    <row r="462">
      <c r="A462" t="n">
        <v>209</v>
      </c>
      <c r="B462" s="10" t="n">
        <v>46204</v>
      </c>
      <c r="C462" t="inlineStr">
        <is>
          <t>Expense</t>
        </is>
      </c>
      <c r="D462" t="inlineStr"/>
      <c r="E462" t="inlineStr">
        <is>
          <t>Total Tools</t>
        </is>
      </c>
      <c r="F462" t="inlineStr">
        <is>
          <t>Postage</t>
        </is>
      </c>
      <c r="G462" s="9" t="n">
        <v>144.46</v>
      </c>
      <c r="H462" t="inlineStr">
        <is>
          <t>GST</t>
        </is>
      </c>
      <c r="I462" t="inlineStr"/>
      <c r="J462" t="inlineStr"/>
      <c r="K462" t="str">
        <f>INDEX('Account Map'!$E$5:$E$90,MATCH(F462,'Account Map'!$A$5:$A$90,0))</f>
        <v>453</v>
      </c>
    </row>
    <row r="463">
      <c r="A463" t="n">
        <v>209</v>
      </c>
      <c r="B463" s="10" t="n">
        <v>46204</v>
      </c>
      <c r="C463" t="inlineStr">
        <is>
          <t>Expense</t>
        </is>
      </c>
      <c r="D463" t="inlineStr"/>
      <c r="E463" t="inlineStr">
        <is>
          <t>Total Tools</t>
        </is>
      </c>
      <c r="F463" t="inlineStr">
        <is>
          <t>GST Payable</t>
        </is>
      </c>
      <c r="G463" s="9" t="n">
        <v>14.45</v>
      </c>
      <c r="H463" t="inlineStr"/>
      <c r="I463" t="inlineStr"/>
      <c r="J463" t="inlineStr"/>
      <c r="K463" t="str">
        <f>INDEX('Account Map'!$E$5:$E$90,MATCH(F463,'Account Map'!$A$5:$A$90,0))</f>
        <v>820</v>
      </c>
    </row>
    <row r="464">
      <c r="A464" t="n">
        <v>209</v>
      </c>
      <c r="B464" s="10" t="n">
        <v>46204</v>
      </c>
      <c r="C464" t="inlineStr">
        <is>
          <t>Expense</t>
        </is>
      </c>
      <c r="D464" t="inlineStr"/>
      <c r="E464" t="inlineStr">
        <is>
          <t>Total Tools</t>
        </is>
      </c>
      <c r="F464" t="inlineStr">
        <is>
          <t>ANZ Business Visa</t>
        </is>
      </c>
      <c r="G464" s="9" t="n">
        <v>-158.91</v>
      </c>
      <c r="H464" t="inlineStr"/>
      <c r="I464" t="inlineStr"/>
      <c r="J464" t="inlineStr">
        <is>
          <t>R</t>
        </is>
      </c>
      <c r="K464" t="str">
        <f>INDEX('Account Map'!$E$5:$E$90,MATCH(F464,'Account Map'!$A$5:$A$90,0))</f>
        <v>092</v>
      </c>
    </row>
    <row r="465">
      <c r="A465" t="n">
        <v>210</v>
      </c>
      <c r="B465" s="10" t="n">
        <v>46204</v>
      </c>
      <c r="C465" t="inlineStr">
        <is>
          <t>Expense</t>
        </is>
      </c>
      <c r="D465" t="inlineStr"/>
      <c r="E465" t="inlineStr">
        <is>
          <t>Officeworks</t>
        </is>
      </c>
      <c r="F465" t="inlineStr">
        <is>
          <t>Small tools</t>
        </is>
      </c>
      <c r="G465" s="9" t="n">
        <v>395.64</v>
      </c>
      <c r="H465" t="inlineStr">
        <is>
          <t>GST</t>
        </is>
      </c>
      <c r="I465" t="inlineStr"/>
      <c r="J465" t="inlineStr"/>
      <c r="K465" t="str">
        <f>INDEX('Account Map'!$E$5:$E$90,MATCH(F465,'Account Map'!$A$5:$A$90,0))</f>
        <v>474</v>
      </c>
    </row>
    <row r="466">
      <c r="A466" t="n">
        <v>210</v>
      </c>
      <c r="B466" s="10" t="n">
        <v>46204</v>
      </c>
      <c r="C466" t="inlineStr">
        <is>
          <t>Expense</t>
        </is>
      </c>
      <c r="D466" t="inlineStr"/>
      <c r="E466" t="inlineStr">
        <is>
          <t>Officeworks</t>
        </is>
      </c>
      <c r="F466" t="inlineStr">
        <is>
          <t>GST Payable</t>
        </is>
      </c>
      <c r="G466" s="9" t="n">
        <v>39.56</v>
      </c>
      <c r="H466" t="inlineStr"/>
      <c r="I466" t="inlineStr"/>
      <c r="J466" t="inlineStr"/>
      <c r="K466" t="str">
        <f>INDEX('Account Map'!$E$5:$E$90,MATCH(F466,'Account Map'!$A$5:$A$90,0))</f>
        <v>820</v>
      </c>
    </row>
    <row r="467">
      <c r="A467" t="n">
        <v>210</v>
      </c>
      <c r="B467" s="10" t="n">
        <v>46204</v>
      </c>
      <c r="C467" t="inlineStr">
        <is>
          <t>Expense</t>
        </is>
      </c>
      <c r="D467" t="inlineStr"/>
      <c r="E467" t="inlineStr">
        <is>
          <t>Officeworks</t>
        </is>
      </c>
      <c r="F467" t="inlineStr">
        <is>
          <t>ANZ Business Visa</t>
        </is>
      </c>
      <c r="G467" s="9" t="n">
        <v>-435.2</v>
      </c>
      <c r="H467" t="inlineStr"/>
      <c r="I467" t="inlineStr"/>
      <c r="J467" t="inlineStr">
        <is>
          <t>R</t>
        </is>
      </c>
      <c r="K467" t="str">
        <f>INDEX('Account Map'!$E$5:$E$90,MATCH(F467,'Account Map'!$A$5:$A$90,0))</f>
        <v>092</v>
      </c>
    </row>
    <row r="468">
      <c r="A468" t="n">
        <v>211</v>
      </c>
      <c r="B468" s="10" t="n">
        <v>46204</v>
      </c>
      <c r="C468" t="inlineStr">
        <is>
          <t>Expense</t>
        </is>
      </c>
      <c r="D468" t="inlineStr"/>
      <c r="E468" t="inlineStr">
        <is>
          <t>Adobe Systems</t>
        </is>
      </c>
      <c r="F468" t="inlineStr">
        <is>
          <t>Travel</t>
        </is>
      </c>
      <c r="G468" s="9" t="n">
        <v>475.09</v>
      </c>
      <c r="H468" t="inlineStr">
        <is>
          <t>GST</t>
        </is>
      </c>
      <c r="I468" t="inlineStr"/>
      <c r="J468" t="inlineStr"/>
      <c r="K468" t="str">
        <f>INDEX('Account Map'!$E$5:$E$90,MATCH(F468,'Account Map'!$A$5:$A$90,0))</f>
        <v>493</v>
      </c>
    </row>
    <row r="469">
      <c r="A469" t="n">
        <v>211</v>
      </c>
      <c r="B469" s="10" t="n">
        <v>46204</v>
      </c>
      <c r="C469" t="inlineStr">
        <is>
          <t>Expense</t>
        </is>
      </c>
      <c r="D469" t="inlineStr"/>
      <c r="E469" t="inlineStr">
        <is>
          <t>Adobe Systems</t>
        </is>
      </c>
      <c r="F469" t="inlineStr">
        <is>
          <t>GST Payable</t>
        </is>
      </c>
      <c r="G469" s="9" t="n">
        <v>47.51</v>
      </c>
      <c r="H469" t="inlineStr"/>
      <c r="I469" t="inlineStr"/>
      <c r="J469" t="inlineStr"/>
      <c r="K469" t="str">
        <f>INDEX('Account Map'!$E$5:$E$90,MATCH(F469,'Account Map'!$A$5:$A$90,0))</f>
        <v>820</v>
      </c>
    </row>
    <row r="470">
      <c r="A470" t="n">
        <v>211</v>
      </c>
      <c r="B470" s="10" t="n">
        <v>46204</v>
      </c>
      <c r="C470" t="inlineStr">
        <is>
          <t>Expense</t>
        </is>
      </c>
      <c r="D470" t="inlineStr"/>
      <c r="E470" t="inlineStr">
        <is>
          <t>Adobe Systems</t>
        </is>
      </c>
      <c r="F470" t="inlineStr">
        <is>
          <t>ANZ Business Visa</t>
        </is>
      </c>
      <c r="G470" s="9" t="n">
        <v>-522.6</v>
      </c>
      <c r="H470" t="inlineStr"/>
      <c r="I470" t="inlineStr"/>
      <c r="J470" t="inlineStr">
        <is>
          <t>R</t>
        </is>
      </c>
      <c r="K470" t="str">
        <f>INDEX('Account Map'!$E$5:$E$90,MATCH(F470,'Account Map'!$A$5:$A$90,0))</f>
        <v>092</v>
      </c>
    </row>
    <row r="471">
      <c r="A471" t="n">
        <v>212</v>
      </c>
      <c r="B471" s="10" t="n">
        <v>46205</v>
      </c>
      <c r="C471" t="inlineStr">
        <is>
          <t>Invoice</t>
        </is>
      </c>
      <c r="D471" t="inlineStr">
        <is>
          <t>INV-4226</t>
        </is>
      </c>
      <c r="E471" t="inlineStr">
        <is>
          <t>Fitzroy Bookshop</t>
        </is>
      </c>
      <c r="F471" t="inlineStr">
        <is>
          <t>Accounts Receivable (A/R)</t>
        </is>
      </c>
      <c r="G471" s="9" t="n">
        <v>15526.07</v>
      </c>
      <c r="H471" t="inlineStr"/>
      <c r="I471" t="inlineStr"/>
      <c r="J471" t="inlineStr"/>
      <c r="K471" t="str">
        <f>INDEX('Account Map'!$E$5:$E$90,MATCH(F471,'Account Map'!$A$5:$A$90,0))</f>
        <v>610</v>
      </c>
    </row>
    <row r="472">
      <c r="A472" t="n">
        <v>212</v>
      </c>
      <c r="B472" s="10" t="n">
        <v>46205</v>
      </c>
      <c r="C472" t="inlineStr">
        <is>
          <t>Invoice</t>
        </is>
      </c>
      <c r="D472" t="inlineStr">
        <is>
          <t>INV-4226</t>
        </is>
      </c>
      <c r="E472" t="inlineStr">
        <is>
          <t>Fitzroy Bookshop</t>
        </is>
      </c>
      <c r="F472" t="inlineStr">
        <is>
          <t>Joinery sales</t>
        </is>
      </c>
      <c r="G472" s="9" t="n">
        <v>-1940.78</v>
      </c>
      <c r="H472" t="inlineStr">
        <is>
          <t>GST</t>
        </is>
      </c>
      <c r="I472" t="inlineStr"/>
      <c r="J472" t="inlineStr"/>
      <c r="K472" t="str">
        <f>INDEX('Account Map'!$E$5:$E$90,MATCH(F472,'Account Map'!$A$5:$A$90,0))</f>
        <v>200</v>
      </c>
    </row>
    <row r="473">
      <c r="A473" t="n">
        <v>212</v>
      </c>
      <c r="B473" s="10" t="n">
        <v>46205</v>
      </c>
      <c r="C473" t="inlineStr">
        <is>
          <t>Invoice</t>
        </is>
      </c>
      <c r="D473" t="inlineStr">
        <is>
          <t>INV-4226</t>
        </is>
      </c>
      <c r="E473" t="inlineStr">
        <is>
          <t>Fitzroy Bookshop</t>
        </is>
      </c>
      <c r="F473" t="inlineStr">
        <is>
          <t>Shopfitting contracts</t>
        </is>
      </c>
      <c r="G473" s="9" t="n">
        <v>-12173.83</v>
      </c>
      <c r="H473" t="inlineStr">
        <is>
          <t>GST</t>
        </is>
      </c>
      <c r="I473" t="inlineStr"/>
      <c r="J473" t="inlineStr"/>
      <c r="K473" t="str">
        <f>INDEX('Account Map'!$E$5:$E$90,MATCH(F473,'Account Map'!$A$5:$A$90,0))</f>
        <v>201</v>
      </c>
    </row>
    <row r="474">
      <c r="A474" t="n">
        <v>212</v>
      </c>
      <c r="B474" s="10" t="n">
        <v>46205</v>
      </c>
      <c r="C474" t="inlineStr">
        <is>
          <t>Invoice</t>
        </is>
      </c>
      <c r="D474" t="inlineStr">
        <is>
          <t>INV-4226</t>
        </is>
      </c>
      <c r="E474" t="inlineStr">
        <is>
          <t>Fitzroy Bookshop</t>
        </is>
      </c>
      <c r="F474" t="inlineStr">
        <is>
          <t>GST Payable</t>
        </is>
      </c>
      <c r="G474" s="9" t="n">
        <v>-1411.46</v>
      </c>
      <c r="H474" t="inlineStr"/>
      <c r="I474" t="inlineStr"/>
      <c r="J474" t="inlineStr"/>
      <c r="K474" t="str">
        <f>INDEX('Account Map'!$E$5:$E$90,MATCH(F474,'Account Map'!$A$5:$A$90,0))</f>
        <v>820</v>
      </c>
    </row>
    <row r="475">
      <c r="A475" t="n">
        <v>213</v>
      </c>
      <c r="B475" s="10" t="n">
        <v>46205</v>
      </c>
      <c r="C475" t="inlineStr">
        <is>
          <t>Invoice</t>
        </is>
      </c>
      <c r="D475" t="inlineStr">
        <is>
          <t>INV-4227</t>
        </is>
      </c>
      <c r="E475" t="inlineStr">
        <is>
          <t>Richmond Vet Clinic Pty Ltd</t>
        </is>
      </c>
      <c r="F475" t="inlineStr">
        <is>
          <t>Accounts Receivable (A/R)</t>
        </is>
      </c>
      <c r="G475" s="9" t="n">
        <v>9965.92</v>
      </c>
      <c r="H475" t="inlineStr"/>
      <c r="I475" t="inlineStr"/>
      <c r="J475" t="inlineStr"/>
      <c r="K475" t="str">
        <f>INDEX('Account Map'!$E$5:$E$90,MATCH(F475,'Account Map'!$A$5:$A$90,0))</f>
        <v>610</v>
      </c>
    </row>
    <row r="476">
      <c r="A476" t="n">
        <v>213</v>
      </c>
      <c r="B476" s="10" t="n">
        <v>46205</v>
      </c>
      <c r="C476" t="inlineStr">
        <is>
          <t>Invoice</t>
        </is>
      </c>
      <c r="D476" t="inlineStr">
        <is>
          <t>INV-4227</t>
        </is>
      </c>
      <c r="E476" t="inlineStr">
        <is>
          <t>Richmond Vet Clinic Pty Ltd</t>
        </is>
      </c>
      <c r="F476" t="inlineStr">
        <is>
          <t>Joinery sales</t>
        </is>
      </c>
      <c r="G476" s="9" t="n">
        <v>-8091.93</v>
      </c>
      <c r="H476" t="inlineStr">
        <is>
          <t>GST</t>
        </is>
      </c>
      <c r="I476" t="inlineStr"/>
      <c r="J476" t="inlineStr"/>
      <c r="K476" t="str">
        <f>INDEX('Account Map'!$E$5:$E$90,MATCH(F476,'Account Map'!$A$5:$A$90,0))</f>
        <v>200</v>
      </c>
    </row>
    <row r="477">
      <c r="A477" t="n">
        <v>213</v>
      </c>
      <c r="B477" s="10" t="n">
        <v>46205</v>
      </c>
      <c r="C477" t="inlineStr">
        <is>
          <t>Invoice</t>
        </is>
      </c>
      <c r="D477" t="inlineStr">
        <is>
          <t>INV-4227</t>
        </is>
      </c>
      <c r="E477" t="inlineStr">
        <is>
          <t>Richmond Vet Clinic Pty Ltd</t>
        </is>
      </c>
      <c r="F477" t="inlineStr">
        <is>
          <t>Installation labour</t>
        </is>
      </c>
      <c r="G477" s="9" t="n">
        <v>-968</v>
      </c>
      <c r="H477" t="inlineStr">
        <is>
          <t>GST</t>
        </is>
      </c>
      <c r="I477" t="inlineStr"/>
      <c r="J477" t="inlineStr"/>
      <c r="K477" t="str">
        <f>INDEX('Account Map'!$E$5:$E$90,MATCH(F477,'Account Map'!$A$5:$A$90,0))</f>
        <v>202</v>
      </c>
    </row>
    <row r="478">
      <c r="A478" t="n">
        <v>213</v>
      </c>
      <c r="B478" s="10" t="n">
        <v>46205</v>
      </c>
      <c r="C478" t="inlineStr">
        <is>
          <t>Invoice</t>
        </is>
      </c>
      <c r="D478" t="inlineStr">
        <is>
          <t>INV-4227</t>
        </is>
      </c>
      <c r="E478" t="inlineStr">
        <is>
          <t>Richmond Vet Clinic Pty Ltd</t>
        </is>
      </c>
      <c r="F478" t="inlineStr">
        <is>
          <t>GST Payable</t>
        </is>
      </c>
      <c r="G478" s="9" t="n">
        <v>-905.99</v>
      </c>
      <c r="H478" t="inlineStr"/>
      <c r="I478" t="inlineStr"/>
      <c r="J478" t="inlineStr"/>
      <c r="K478" t="str">
        <f>INDEX('Account Map'!$E$5:$E$90,MATCH(F478,'Account Map'!$A$5:$A$90,0))</f>
        <v>820</v>
      </c>
    </row>
    <row r="479">
      <c r="A479" t="n">
        <v>214</v>
      </c>
      <c r="B479" s="10" t="n">
        <v>46205</v>
      </c>
      <c r="C479" t="inlineStr">
        <is>
          <t>Bill</t>
        </is>
      </c>
      <c r="D479" t="inlineStr">
        <is>
          <t>B00106</t>
        </is>
      </c>
      <c r="E479" t="inlineStr">
        <is>
          <t>Westside Glass Pty Ltd</t>
        </is>
      </c>
      <c r="F479" t="inlineStr">
        <is>
          <t>Subcontractors</t>
        </is>
      </c>
      <c r="G479" s="9" t="n">
        <v>1524.17</v>
      </c>
      <c r="H479" t="inlineStr">
        <is>
          <t>GST</t>
        </is>
      </c>
      <c r="I479" t="inlineStr"/>
      <c r="J479" t="inlineStr"/>
      <c r="K479" t="str">
        <f>INDEX('Account Map'!$E$5:$E$90,MATCH(F479,'Account Map'!$A$5:$A$90,0))</f>
        <v>313</v>
      </c>
    </row>
    <row r="480">
      <c r="A480" t="n">
        <v>214</v>
      </c>
      <c r="B480" s="10" t="n">
        <v>46205</v>
      </c>
      <c r="C480" t="inlineStr">
        <is>
          <t>Bill</t>
        </is>
      </c>
      <c r="D480" t="inlineStr">
        <is>
          <t>B00106</t>
        </is>
      </c>
      <c r="E480" t="inlineStr">
        <is>
          <t>Westside Glass Pty Ltd</t>
        </is>
      </c>
      <c r="F480" t="inlineStr">
        <is>
          <t>GST Payable</t>
        </is>
      </c>
      <c r="G480" s="9" t="n">
        <v>152.42</v>
      </c>
      <c r="H480" t="inlineStr"/>
      <c r="I480" t="inlineStr"/>
      <c r="J480" t="inlineStr"/>
      <c r="K480" t="str">
        <f>INDEX('Account Map'!$E$5:$E$90,MATCH(F480,'Account Map'!$A$5:$A$90,0))</f>
        <v>820</v>
      </c>
    </row>
    <row r="481">
      <c r="A481" t="n">
        <v>214</v>
      </c>
      <c r="B481" s="10" t="n">
        <v>46205</v>
      </c>
      <c r="C481" t="inlineStr">
        <is>
          <t>Bill</t>
        </is>
      </c>
      <c r="D481" t="inlineStr">
        <is>
          <t>B00106</t>
        </is>
      </c>
      <c r="E481" t="inlineStr">
        <is>
          <t>Westside Glass Pty Ltd</t>
        </is>
      </c>
      <c r="F481" t="inlineStr">
        <is>
          <t>Accounts Payable (A/P)</t>
        </is>
      </c>
      <c r="G481" s="9" t="n">
        <v>-1676.59</v>
      </c>
      <c r="H481" t="inlineStr"/>
      <c r="I481" t="inlineStr"/>
      <c r="J481" t="inlineStr"/>
      <c r="K481" t="str">
        <f>INDEX('Account Map'!$E$5:$E$90,MATCH(F481,'Account Map'!$A$5:$A$90,0))</f>
        <v>800</v>
      </c>
    </row>
    <row r="482">
      <c r="A482" t="n">
        <v>215</v>
      </c>
      <c r="B482" s="10" t="n">
        <v>46205</v>
      </c>
      <c r="C482" t="inlineStr">
        <is>
          <t>Bill</t>
        </is>
      </c>
      <c r="D482" t="inlineStr">
        <is>
          <t>B00107</t>
        </is>
      </c>
      <c r="E482" t="inlineStr">
        <is>
          <t>JB Hi-Fi Pty Ltd</t>
        </is>
      </c>
      <c r="F482" t="inlineStr">
        <is>
          <t>Office expenses</t>
        </is>
      </c>
      <c r="G482" s="9" t="n">
        <v>1183.46</v>
      </c>
      <c r="H482" t="inlineStr">
        <is>
          <t>GST</t>
        </is>
      </c>
      <c r="I482" t="inlineStr"/>
      <c r="J482" t="inlineStr"/>
      <c r="K482" t="str">
        <f>INDEX('Account Map'!$E$5:$E$90,MATCH(F482,'Account Map'!$A$5:$A$90,0))</f>
        <v>453</v>
      </c>
    </row>
    <row r="483">
      <c r="A483" t="n">
        <v>215</v>
      </c>
      <c r="B483" s="10" t="n">
        <v>46205</v>
      </c>
      <c r="C483" t="inlineStr">
        <is>
          <t>Bill</t>
        </is>
      </c>
      <c r="D483" t="inlineStr">
        <is>
          <t>B00107</t>
        </is>
      </c>
      <c r="E483" t="inlineStr">
        <is>
          <t>JB Hi-Fi Pty Ltd</t>
        </is>
      </c>
      <c r="F483" t="inlineStr">
        <is>
          <t>GST Payable</t>
        </is>
      </c>
      <c r="G483" s="9" t="n">
        <v>118.35</v>
      </c>
      <c r="H483" t="inlineStr"/>
      <c r="I483" t="inlineStr"/>
      <c r="J483" t="inlineStr"/>
      <c r="K483" t="str">
        <f>INDEX('Account Map'!$E$5:$E$90,MATCH(F483,'Account Map'!$A$5:$A$90,0))</f>
        <v>820</v>
      </c>
    </row>
    <row r="484">
      <c r="A484" t="n">
        <v>215</v>
      </c>
      <c r="B484" s="10" t="n">
        <v>46205</v>
      </c>
      <c r="C484" t="inlineStr">
        <is>
          <t>Bill</t>
        </is>
      </c>
      <c r="D484" t="inlineStr">
        <is>
          <t>B00107</t>
        </is>
      </c>
      <c r="E484" t="inlineStr">
        <is>
          <t>JB Hi-Fi Pty Ltd</t>
        </is>
      </c>
      <c r="F484" t="inlineStr">
        <is>
          <t>Accounts Payable (A/P)</t>
        </is>
      </c>
      <c r="G484" s="9" t="n">
        <v>-1301.81</v>
      </c>
      <c r="H484" t="inlineStr"/>
      <c r="I484" t="inlineStr"/>
      <c r="J484" t="inlineStr"/>
      <c r="K484" t="str">
        <f>INDEX('Account Map'!$E$5:$E$90,MATCH(F484,'Account Map'!$A$5:$A$90,0))</f>
        <v>800</v>
      </c>
    </row>
    <row r="485">
      <c r="A485" t="n">
        <v>216</v>
      </c>
      <c r="B485" s="10" t="n">
        <v>46205</v>
      </c>
      <c r="C485" t="inlineStr">
        <is>
          <t>Bill</t>
        </is>
      </c>
      <c r="D485" t="inlineStr">
        <is>
          <t>B00108</t>
        </is>
      </c>
      <c r="E485" t="inlineStr">
        <is>
          <t>Smith St Joinery Supplies Pty Ltd</t>
        </is>
      </c>
      <c r="F485" t="inlineStr">
        <is>
          <t>Repairs &amp; maintenance</t>
        </is>
      </c>
      <c r="G485" s="9" t="n">
        <v>895.5700000000001</v>
      </c>
      <c r="H485" t="inlineStr">
        <is>
          <t>GST</t>
        </is>
      </c>
      <c r="I485" t="inlineStr"/>
      <c r="J485" t="inlineStr"/>
      <c r="K485" t="str">
        <f>INDEX('Account Map'!$E$5:$E$90,MATCH(F485,'Account Map'!$A$5:$A$90,0))</f>
        <v>473</v>
      </c>
    </row>
    <row r="486">
      <c r="A486" t="n">
        <v>216</v>
      </c>
      <c r="B486" s="10" t="n">
        <v>46205</v>
      </c>
      <c r="C486" t="inlineStr">
        <is>
          <t>Bill</t>
        </is>
      </c>
      <c r="D486" t="inlineStr">
        <is>
          <t>B00108</t>
        </is>
      </c>
      <c r="E486" t="inlineStr">
        <is>
          <t>Smith St Joinery Supplies Pty Ltd</t>
        </is>
      </c>
      <c r="F486" t="inlineStr">
        <is>
          <t>GST Payable</t>
        </is>
      </c>
      <c r="G486" s="9" t="n">
        <v>89.56</v>
      </c>
      <c r="H486" t="inlineStr"/>
      <c r="I486" t="inlineStr"/>
      <c r="J486" t="inlineStr"/>
      <c r="K486" t="str">
        <f>INDEX('Account Map'!$E$5:$E$90,MATCH(F486,'Account Map'!$A$5:$A$90,0))</f>
        <v>820</v>
      </c>
    </row>
    <row r="487">
      <c r="A487" t="n">
        <v>216</v>
      </c>
      <c r="B487" s="10" t="n">
        <v>46205</v>
      </c>
      <c r="C487" t="inlineStr">
        <is>
          <t>Bill</t>
        </is>
      </c>
      <c r="D487" t="inlineStr">
        <is>
          <t>B00108</t>
        </is>
      </c>
      <c r="E487" t="inlineStr">
        <is>
          <t>Smith St Joinery Supplies Pty Ltd</t>
        </is>
      </c>
      <c r="F487" t="inlineStr">
        <is>
          <t>Accounts Payable (A/P)</t>
        </is>
      </c>
      <c r="G487" s="9" t="n">
        <v>-985.13</v>
      </c>
      <c r="H487" t="inlineStr"/>
      <c r="I487" t="inlineStr"/>
      <c r="J487" t="inlineStr"/>
      <c r="K487" t="str">
        <f>INDEX('Account Map'!$E$5:$E$90,MATCH(F487,'Account Map'!$A$5:$A$90,0))</f>
        <v>800</v>
      </c>
    </row>
    <row r="488">
      <c r="A488" t="n">
        <v>217</v>
      </c>
      <c r="B488" s="10" t="n">
        <v>46205</v>
      </c>
      <c r="C488" t="inlineStr">
        <is>
          <t>Bill</t>
        </is>
      </c>
      <c r="D488" t="inlineStr">
        <is>
          <t>B00109</t>
        </is>
      </c>
      <c r="E488" t="inlineStr">
        <is>
          <t>Chapel Fasteners Pty Ltd</t>
        </is>
      </c>
      <c r="F488" t="inlineStr">
        <is>
          <t>Freight &amp; cartage</t>
        </is>
      </c>
      <c r="G488" s="9" t="n">
        <v>463.59</v>
      </c>
      <c r="H488" t="inlineStr">
        <is>
          <t>GST</t>
        </is>
      </c>
      <c r="I488" t="inlineStr"/>
      <c r="J488" t="inlineStr"/>
      <c r="K488" t="str">
        <f>INDEX('Account Map'!$E$5:$E$90,MATCH(F488,'Account Map'!$A$5:$A$90,0))</f>
        <v>314</v>
      </c>
    </row>
    <row r="489">
      <c r="A489" t="n">
        <v>217</v>
      </c>
      <c r="B489" s="10" t="n">
        <v>46205</v>
      </c>
      <c r="C489" t="inlineStr">
        <is>
          <t>Bill</t>
        </is>
      </c>
      <c r="D489" t="inlineStr">
        <is>
          <t>B00109</t>
        </is>
      </c>
      <c r="E489" t="inlineStr">
        <is>
          <t>Chapel Fasteners Pty Ltd</t>
        </is>
      </c>
      <c r="F489" t="inlineStr">
        <is>
          <t>GST Payable</t>
        </is>
      </c>
      <c r="G489" s="9" t="n">
        <v>46.36</v>
      </c>
      <c r="H489" t="inlineStr"/>
      <c r="I489" t="inlineStr"/>
      <c r="J489" t="inlineStr"/>
      <c r="K489" t="str">
        <f>INDEX('Account Map'!$E$5:$E$90,MATCH(F489,'Account Map'!$A$5:$A$90,0))</f>
        <v>820</v>
      </c>
    </row>
    <row r="490">
      <c r="A490" t="n">
        <v>217</v>
      </c>
      <c r="B490" s="10" t="n">
        <v>46205</v>
      </c>
      <c r="C490" t="inlineStr">
        <is>
          <t>Bill</t>
        </is>
      </c>
      <c r="D490" t="inlineStr">
        <is>
          <t>B00109</t>
        </is>
      </c>
      <c r="E490" t="inlineStr">
        <is>
          <t>Chapel Fasteners Pty Ltd</t>
        </is>
      </c>
      <c r="F490" t="inlineStr">
        <is>
          <t>Accounts Payable (A/P)</t>
        </is>
      </c>
      <c r="G490" s="9" t="n">
        <v>-509.95</v>
      </c>
      <c r="H490" t="inlineStr"/>
      <c r="I490" t="inlineStr"/>
      <c r="J490" t="inlineStr"/>
      <c r="K490" t="str">
        <f>INDEX('Account Map'!$E$5:$E$90,MATCH(F490,'Account Map'!$A$5:$A$90,0))</f>
        <v>800</v>
      </c>
    </row>
    <row r="491">
      <c r="A491" t="n">
        <v>218</v>
      </c>
      <c r="B491" s="10" t="n">
        <v>46205</v>
      </c>
      <c r="C491" t="inlineStr">
        <is>
          <t>Bill</t>
        </is>
      </c>
      <c r="D491" t="inlineStr">
        <is>
          <t>B00110</t>
        </is>
      </c>
      <c r="E491" t="inlineStr">
        <is>
          <t>Elm Tiles Pty Ltd</t>
        </is>
      </c>
      <c r="F491" t="inlineStr">
        <is>
          <t>Subcontractors</t>
        </is>
      </c>
      <c r="G491" s="9" t="n">
        <v>3095.41</v>
      </c>
      <c r="H491" t="inlineStr">
        <is>
          <t>GST</t>
        </is>
      </c>
      <c r="I491" t="inlineStr"/>
      <c r="J491" t="inlineStr"/>
      <c r="K491" t="str">
        <f>INDEX('Account Map'!$E$5:$E$90,MATCH(F491,'Account Map'!$A$5:$A$90,0))</f>
        <v>313</v>
      </c>
    </row>
    <row r="492">
      <c r="A492" t="n">
        <v>218</v>
      </c>
      <c r="B492" s="10" t="n">
        <v>46205</v>
      </c>
      <c r="C492" t="inlineStr">
        <is>
          <t>Bill</t>
        </is>
      </c>
      <c r="D492" t="inlineStr">
        <is>
          <t>B00110</t>
        </is>
      </c>
      <c r="E492" t="inlineStr">
        <is>
          <t>Elm Tiles Pty Ltd</t>
        </is>
      </c>
      <c r="F492" t="inlineStr">
        <is>
          <t>GST Payable</t>
        </is>
      </c>
      <c r="G492" s="9" t="n">
        <v>309.54</v>
      </c>
      <c r="H492" t="inlineStr"/>
      <c r="I492" t="inlineStr"/>
      <c r="J492" t="inlineStr"/>
      <c r="K492" t="str">
        <f>INDEX('Account Map'!$E$5:$E$90,MATCH(F492,'Account Map'!$A$5:$A$90,0))</f>
        <v>820</v>
      </c>
    </row>
    <row r="493">
      <c r="A493" t="n">
        <v>218</v>
      </c>
      <c r="B493" s="10" t="n">
        <v>46205</v>
      </c>
      <c r="C493" t="inlineStr">
        <is>
          <t>Bill</t>
        </is>
      </c>
      <c r="D493" t="inlineStr">
        <is>
          <t>B00110</t>
        </is>
      </c>
      <c r="E493" t="inlineStr">
        <is>
          <t>Elm Tiles Pty Ltd</t>
        </is>
      </c>
      <c r="F493" t="inlineStr">
        <is>
          <t>Accounts Payable (A/P)</t>
        </is>
      </c>
      <c r="G493" s="9" t="n">
        <v>-3404.95</v>
      </c>
      <c r="H493" t="inlineStr"/>
      <c r="I493" t="inlineStr"/>
      <c r="J493" t="inlineStr"/>
      <c r="K493" t="str">
        <f>INDEX('Account Map'!$E$5:$E$90,MATCH(F493,'Account Map'!$A$5:$A$90,0))</f>
        <v>800</v>
      </c>
    </row>
    <row r="494">
      <c r="A494" t="n">
        <v>219</v>
      </c>
      <c r="B494" s="10" t="n">
        <v>46205</v>
      </c>
      <c r="C494" t="inlineStr">
        <is>
          <t>Expense</t>
        </is>
      </c>
      <c r="D494" t="inlineStr"/>
      <c r="E494" t="inlineStr">
        <is>
          <t>Australia Post</t>
        </is>
      </c>
      <c r="F494" t="inlineStr">
        <is>
          <t>Travel</t>
        </is>
      </c>
      <c r="G494" s="9" t="n">
        <v>417.7</v>
      </c>
      <c r="H494" t="inlineStr">
        <is>
          <t>GST</t>
        </is>
      </c>
      <c r="I494" t="inlineStr"/>
      <c r="J494" t="inlineStr"/>
      <c r="K494" t="str">
        <f>INDEX('Account Map'!$E$5:$E$90,MATCH(F494,'Account Map'!$A$5:$A$90,0))</f>
        <v>493</v>
      </c>
    </row>
    <row r="495">
      <c r="A495" t="n">
        <v>219</v>
      </c>
      <c r="B495" s="10" t="n">
        <v>46205</v>
      </c>
      <c r="C495" t="inlineStr">
        <is>
          <t>Expense</t>
        </is>
      </c>
      <c r="D495" t="inlineStr"/>
      <c r="E495" t="inlineStr">
        <is>
          <t>Australia Post</t>
        </is>
      </c>
      <c r="F495" t="inlineStr">
        <is>
          <t>GST Payable</t>
        </is>
      </c>
      <c r="G495" s="9" t="n">
        <v>41.77</v>
      </c>
      <c r="H495" t="inlineStr"/>
      <c r="I495" t="inlineStr"/>
      <c r="J495" t="inlineStr"/>
      <c r="K495" t="str">
        <f>INDEX('Account Map'!$E$5:$E$90,MATCH(F495,'Account Map'!$A$5:$A$90,0))</f>
        <v>820</v>
      </c>
    </row>
    <row r="496">
      <c r="A496" t="n">
        <v>219</v>
      </c>
      <c r="B496" s="10" t="n">
        <v>46205</v>
      </c>
      <c r="C496" t="inlineStr">
        <is>
          <t>Expense</t>
        </is>
      </c>
      <c r="D496" t="inlineStr"/>
      <c r="E496" t="inlineStr">
        <is>
          <t>Australia Post</t>
        </is>
      </c>
      <c r="F496" t="inlineStr">
        <is>
          <t>ANZ Business Visa</t>
        </is>
      </c>
      <c r="G496" s="9" t="n">
        <v>-459.47</v>
      </c>
      <c r="H496" t="inlineStr"/>
      <c r="I496" t="inlineStr"/>
      <c r="J496" t="inlineStr">
        <is>
          <t>R</t>
        </is>
      </c>
      <c r="K496" t="str">
        <f>INDEX('Account Map'!$E$5:$E$90,MATCH(F496,'Account Map'!$A$5:$A$90,0))</f>
        <v>092</v>
      </c>
    </row>
    <row r="497">
      <c r="A497" t="n">
        <v>220</v>
      </c>
      <c r="B497" s="10" t="n">
        <v>46205</v>
      </c>
      <c r="C497" t="inlineStr">
        <is>
          <t>Expense</t>
        </is>
      </c>
      <c r="D497" t="inlineStr"/>
      <c r="E497" t="inlineStr">
        <is>
          <t>Google Ads</t>
        </is>
      </c>
      <c r="F497" t="inlineStr">
        <is>
          <t>Entertainment</t>
        </is>
      </c>
      <c r="G497" s="9" t="n">
        <v>391.95</v>
      </c>
      <c r="H497" t="inlineStr">
        <is>
          <t>GST</t>
        </is>
      </c>
      <c r="I497" t="inlineStr"/>
      <c r="J497" t="inlineStr"/>
      <c r="K497" t="str">
        <f>INDEX('Account Map'!$E$5:$E$90,MATCH(F497,'Account Map'!$A$5:$A$90,0))</f>
        <v>420</v>
      </c>
    </row>
    <row r="498">
      <c r="A498" t="n">
        <v>220</v>
      </c>
      <c r="B498" s="10" t="n">
        <v>46205</v>
      </c>
      <c r="C498" t="inlineStr">
        <is>
          <t>Expense</t>
        </is>
      </c>
      <c r="D498" t="inlineStr"/>
      <c r="E498" t="inlineStr">
        <is>
          <t>Google Ads</t>
        </is>
      </c>
      <c r="F498" t="inlineStr">
        <is>
          <t>GST Payable</t>
        </is>
      </c>
      <c r="G498" s="9" t="n">
        <v>39.2</v>
      </c>
      <c r="H498" t="inlineStr"/>
      <c r="I498" t="inlineStr"/>
      <c r="J498" t="inlineStr"/>
      <c r="K498" t="str">
        <f>INDEX('Account Map'!$E$5:$E$90,MATCH(F498,'Account Map'!$A$5:$A$90,0))</f>
        <v>820</v>
      </c>
    </row>
    <row r="499">
      <c r="A499" t="n">
        <v>220</v>
      </c>
      <c r="B499" s="10" t="n">
        <v>46205</v>
      </c>
      <c r="C499" t="inlineStr">
        <is>
          <t>Expense</t>
        </is>
      </c>
      <c r="D499" t="inlineStr"/>
      <c r="E499" t="inlineStr">
        <is>
          <t>Google Ads</t>
        </is>
      </c>
      <c r="F499" t="inlineStr">
        <is>
          <t>ANZ Business Visa</t>
        </is>
      </c>
      <c r="G499" s="9" t="n">
        <v>-431.15</v>
      </c>
      <c r="H499" t="inlineStr"/>
      <c r="I499" t="inlineStr"/>
      <c r="J499" t="inlineStr">
        <is>
          <t>R</t>
        </is>
      </c>
      <c r="K499" t="str">
        <f>INDEX('Account Map'!$E$5:$E$90,MATCH(F499,'Account Map'!$A$5:$A$90,0))</f>
        <v>092</v>
      </c>
    </row>
    <row r="500">
      <c r="A500" t="n">
        <v>221</v>
      </c>
      <c r="B500" s="10" t="n">
        <v>46206</v>
      </c>
      <c r="C500" t="inlineStr">
        <is>
          <t>Invoice</t>
        </is>
      </c>
      <c r="D500" t="inlineStr">
        <is>
          <t>INV-4228</t>
        </is>
      </c>
      <c r="E500" t="inlineStr">
        <is>
          <t>Albert Fashion Pty Ltd</t>
        </is>
      </c>
      <c r="F500" t="inlineStr">
        <is>
          <t>Accounts Receivable (A/R)</t>
        </is>
      </c>
      <c r="G500" s="9" t="n">
        <v>11924.3</v>
      </c>
      <c r="H500" t="inlineStr"/>
      <c r="I500" t="inlineStr"/>
      <c r="J500" t="inlineStr"/>
      <c r="K500" t="str">
        <f>INDEX('Account Map'!$E$5:$E$90,MATCH(F500,'Account Map'!$A$5:$A$90,0))</f>
        <v>610</v>
      </c>
    </row>
    <row r="501">
      <c r="A501" t="n">
        <v>221</v>
      </c>
      <c r="B501" s="10" t="n">
        <v>46206</v>
      </c>
      <c r="C501" t="inlineStr">
        <is>
          <t>Invoice</t>
        </is>
      </c>
      <c r="D501" t="inlineStr">
        <is>
          <t>INV-4228</t>
        </is>
      </c>
      <c r="E501" t="inlineStr">
        <is>
          <t>Albert Fashion Pty Ltd</t>
        </is>
      </c>
      <c r="F501" t="inlineStr">
        <is>
          <t>Shopfitting contracts</t>
        </is>
      </c>
      <c r="G501" s="9" t="n">
        <v>-10840.27</v>
      </c>
      <c r="H501" t="inlineStr">
        <is>
          <t>GST</t>
        </is>
      </c>
      <c r="I501" t="inlineStr"/>
      <c r="J501" t="inlineStr"/>
      <c r="K501" t="str">
        <f>INDEX('Account Map'!$E$5:$E$90,MATCH(F501,'Account Map'!$A$5:$A$90,0))</f>
        <v>201</v>
      </c>
    </row>
    <row r="502">
      <c r="A502" t="n">
        <v>221</v>
      </c>
      <c r="B502" s="10" t="n">
        <v>46206</v>
      </c>
      <c r="C502" t="inlineStr">
        <is>
          <t>Invoice</t>
        </is>
      </c>
      <c r="D502" t="inlineStr">
        <is>
          <t>INV-4228</t>
        </is>
      </c>
      <c r="E502" t="inlineStr">
        <is>
          <t>Albert Fashion Pty Ltd</t>
        </is>
      </c>
      <c r="F502" t="inlineStr">
        <is>
          <t>GST Payable</t>
        </is>
      </c>
      <c r="G502" s="9" t="n">
        <v>-1084.03</v>
      </c>
      <c r="H502" t="inlineStr"/>
      <c r="I502" t="inlineStr"/>
      <c r="J502" t="inlineStr"/>
      <c r="K502" t="str">
        <f>INDEX('Account Map'!$E$5:$E$90,MATCH(F502,'Account Map'!$A$5:$A$90,0))</f>
        <v>820</v>
      </c>
    </row>
    <row r="503">
      <c r="A503" t="n">
        <v>222</v>
      </c>
      <c r="B503" s="10" t="n">
        <v>46206</v>
      </c>
      <c r="C503" t="inlineStr">
        <is>
          <t>Invoice</t>
        </is>
      </c>
      <c r="D503" t="inlineStr">
        <is>
          <t>INV-4229</t>
        </is>
      </c>
      <c r="E503" t="inlineStr">
        <is>
          <t>Yarra Design Studio Pty Ltd</t>
        </is>
      </c>
      <c r="F503" t="inlineStr">
        <is>
          <t>Accounts Receivable (A/R)</t>
        </is>
      </c>
      <c r="G503" s="9" t="n">
        <v>580.8</v>
      </c>
      <c r="H503" t="inlineStr"/>
      <c r="I503" t="inlineStr"/>
      <c r="J503" t="inlineStr"/>
      <c r="K503" t="str">
        <f>INDEX('Account Map'!$E$5:$E$90,MATCH(F503,'Account Map'!$A$5:$A$90,0))</f>
        <v>610</v>
      </c>
    </row>
    <row r="504">
      <c r="A504" t="n">
        <v>222</v>
      </c>
      <c r="B504" s="10" t="n">
        <v>46206</v>
      </c>
      <c r="C504" t="inlineStr">
        <is>
          <t>Invoice</t>
        </is>
      </c>
      <c r="D504" t="inlineStr">
        <is>
          <t>INV-4229</t>
        </is>
      </c>
      <c r="E504" t="inlineStr">
        <is>
          <t>Yarra Design Studio Pty Ltd</t>
        </is>
      </c>
      <c r="F504" t="inlineStr">
        <is>
          <t>Installation labour</t>
        </is>
      </c>
      <c r="G504" s="9" t="n">
        <v>-528</v>
      </c>
      <c r="H504" t="inlineStr">
        <is>
          <t>GST</t>
        </is>
      </c>
      <c r="I504" t="inlineStr"/>
      <c r="J504" t="inlineStr"/>
      <c r="K504" t="str">
        <f>INDEX('Account Map'!$E$5:$E$90,MATCH(F504,'Account Map'!$A$5:$A$90,0))</f>
        <v>202</v>
      </c>
    </row>
    <row r="505">
      <c r="A505" t="n">
        <v>222</v>
      </c>
      <c r="B505" s="10" t="n">
        <v>46206</v>
      </c>
      <c r="C505" t="inlineStr">
        <is>
          <t>Invoice</t>
        </is>
      </c>
      <c r="D505" t="inlineStr">
        <is>
          <t>INV-4229</t>
        </is>
      </c>
      <c r="E505" t="inlineStr">
        <is>
          <t>Yarra Design Studio Pty Ltd</t>
        </is>
      </c>
      <c r="F505" t="inlineStr">
        <is>
          <t>GST Payable</t>
        </is>
      </c>
      <c r="G505" s="9" t="n">
        <v>-52.8</v>
      </c>
      <c r="H505" t="inlineStr"/>
      <c r="I505" t="inlineStr"/>
      <c r="J505" t="inlineStr"/>
      <c r="K505" t="str">
        <f>INDEX('Account Map'!$E$5:$E$90,MATCH(F505,'Account Map'!$A$5:$A$90,0))</f>
        <v>820</v>
      </c>
    </row>
    <row r="506">
      <c r="A506" t="n">
        <v>223</v>
      </c>
      <c r="B506" s="10" t="n">
        <v>46206</v>
      </c>
      <c r="C506" t="inlineStr">
        <is>
          <t>Invoice</t>
        </is>
      </c>
      <c r="D506" t="inlineStr">
        <is>
          <t>INV-4230</t>
        </is>
      </c>
      <c r="E506" t="inlineStr">
        <is>
          <t>Camberwell Property Group Pty Ltd</t>
        </is>
      </c>
      <c r="F506" t="inlineStr">
        <is>
          <t>Accounts Receivable (A/R)</t>
        </is>
      </c>
      <c r="G506" s="9" t="n">
        <v>3394.49</v>
      </c>
      <c r="H506" t="inlineStr"/>
      <c r="I506" t="inlineStr"/>
      <c r="J506" t="inlineStr"/>
      <c r="K506" t="str">
        <f>INDEX('Account Map'!$E$5:$E$90,MATCH(F506,'Account Map'!$A$5:$A$90,0))</f>
        <v>610</v>
      </c>
    </row>
    <row r="507">
      <c r="A507" t="n">
        <v>223</v>
      </c>
      <c r="B507" s="10" t="n">
        <v>46206</v>
      </c>
      <c r="C507" t="inlineStr">
        <is>
          <t>Invoice</t>
        </is>
      </c>
      <c r="D507" t="inlineStr">
        <is>
          <t>INV-4230</t>
        </is>
      </c>
      <c r="E507" t="inlineStr">
        <is>
          <t>Camberwell Property Group Pty Ltd</t>
        </is>
      </c>
      <c r="F507" t="inlineStr">
        <is>
          <t>Shopfitting contracts</t>
        </is>
      </c>
      <c r="G507" s="9" t="n">
        <v>-3085.9</v>
      </c>
      <c r="H507" t="inlineStr">
        <is>
          <t>GST</t>
        </is>
      </c>
      <c r="I507" t="inlineStr"/>
      <c r="J507" t="inlineStr"/>
      <c r="K507" t="str">
        <f>INDEX('Account Map'!$E$5:$E$90,MATCH(F507,'Account Map'!$A$5:$A$90,0))</f>
        <v>201</v>
      </c>
    </row>
    <row r="508">
      <c r="A508" t="n">
        <v>223</v>
      </c>
      <c r="B508" s="10" t="n">
        <v>46206</v>
      </c>
      <c r="C508" t="inlineStr">
        <is>
          <t>Invoice</t>
        </is>
      </c>
      <c r="D508" t="inlineStr">
        <is>
          <t>INV-4230</t>
        </is>
      </c>
      <c r="E508" t="inlineStr">
        <is>
          <t>Camberwell Property Group Pty Ltd</t>
        </is>
      </c>
      <c r="F508" t="inlineStr">
        <is>
          <t>GST Payable</t>
        </is>
      </c>
      <c r="G508" s="9" t="n">
        <v>-308.59</v>
      </c>
      <c r="H508" t="inlineStr"/>
      <c r="I508" t="inlineStr"/>
      <c r="J508" t="inlineStr"/>
      <c r="K508" t="str">
        <f>INDEX('Account Map'!$E$5:$E$90,MATCH(F508,'Account Map'!$A$5:$A$90,0))</f>
        <v>820</v>
      </c>
    </row>
    <row r="509">
      <c r="A509" t="n">
        <v>224</v>
      </c>
      <c r="B509" s="10" t="n">
        <v>46206</v>
      </c>
      <c r="C509" t="inlineStr">
        <is>
          <t>Bill</t>
        </is>
      </c>
      <c r="D509" t="inlineStr">
        <is>
          <t>B00111</t>
        </is>
      </c>
      <c r="E509" t="inlineStr">
        <is>
          <t>Lygon Panel Pty Ltd</t>
        </is>
      </c>
      <c r="F509" t="inlineStr">
        <is>
          <t>Small tools</t>
        </is>
      </c>
      <c r="G509" s="9" t="n">
        <v>384.21</v>
      </c>
      <c r="H509" t="inlineStr">
        <is>
          <t>GST</t>
        </is>
      </c>
      <c r="I509" t="inlineStr"/>
      <c r="J509" t="inlineStr"/>
      <c r="K509" t="str">
        <f>INDEX('Account Map'!$E$5:$E$90,MATCH(F509,'Account Map'!$A$5:$A$90,0))</f>
        <v>474</v>
      </c>
    </row>
    <row r="510">
      <c r="A510" t="n">
        <v>224</v>
      </c>
      <c r="B510" s="10" t="n">
        <v>46206</v>
      </c>
      <c r="C510" t="inlineStr">
        <is>
          <t>Bill</t>
        </is>
      </c>
      <c r="D510" t="inlineStr">
        <is>
          <t>B00111</t>
        </is>
      </c>
      <c r="E510" t="inlineStr">
        <is>
          <t>Lygon Panel Pty Ltd</t>
        </is>
      </c>
      <c r="F510" t="inlineStr">
        <is>
          <t>GST Payable</t>
        </is>
      </c>
      <c r="G510" s="9" t="n">
        <v>38.42</v>
      </c>
      <c r="H510" t="inlineStr"/>
      <c r="I510" t="inlineStr"/>
      <c r="J510" t="inlineStr"/>
      <c r="K510" t="str">
        <f>INDEX('Account Map'!$E$5:$E$90,MATCH(F510,'Account Map'!$A$5:$A$90,0))</f>
        <v>820</v>
      </c>
    </row>
    <row r="511">
      <c r="A511" t="n">
        <v>224</v>
      </c>
      <c r="B511" s="10" t="n">
        <v>46206</v>
      </c>
      <c r="C511" t="inlineStr">
        <is>
          <t>Bill</t>
        </is>
      </c>
      <c r="D511" t="inlineStr">
        <is>
          <t>B00111</t>
        </is>
      </c>
      <c r="E511" t="inlineStr">
        <is>
          <t>Lygon Panel Pty Ltd</t>
        </is>
      </c>
      <c r="F511" t="inlineStr">
        <is>
          <t>Accounts Payable (A/P)</t>
        </is>
      </c>
      <c r="G511" s="9" t="n">
        <v>-422.63</v>
      </c>
      <c r="H511" t="inlineStr"/>
      <c r="I511" t="inlineStr"/>
      <c r="J511" t="inlineStr"/>
      <c r="K511" t="str">
        <f>INDEX('Account Map'!$E$5:$E$90,MATCH(F511,'Account Map'!$A$5:$A$90,0))</f>
        <v>800</v>
      </c>
    </row>
    <row r="512">
      <c r="A512" t="n">
        <v>225</v>
      </c>
      <c r="B512" s="10" t="n">
        <v>46206</v>
      </c>
      <c r="C512" t="inlineStr">
        <is>
          <t>Bill</t>
        </is>
      </c>
      <c r="D512" t="inlineStr">
        <is>
          <t>B00112</t>
        </is>
      </c>
      <c r="E512" t="inlineStr">
        <is>
          <t>Collins Fixings Pty Ltd</t>
        </is>
      </c>
      <c r="F512" t="inlineStr">
        <is>
          <t>Small tools</t>
        </is>
      </c>
      <c r="G512" s="9" t="n">
        <v>158.97</v>
      </c>
      <c r="H512" t="inlineStr">
        <is>
          <t>GST</t>
        </is>
      </c>
      <c r="I512" t="inlineStr"/>
      <c r="J512" t="inlineStr"/>
      <c r="K512" t="str">
        <f>INDEX('Account Map'!$E$5:$E$90,MATCH(F512,'Account Map'!$A$5:$A$90,0))</f>
        <v>474</v>
      </c>
    </row>
    <row r="513">
      <c r="A513" t="n">
        <v>225</v>
      </c>
      <c r="B513" s="10" t="n">
        <v>46206</v>
      </c>
      <c r="C513" t="inlineStr">
        <is>
          <t>Bill</t>
        </is>
      </c>
      <c r="D513" t="inlineStr">
        <is>
          <t>B00112</t>
        </is>
      </c>
      <c r="E513" t="inlineStr">
        <is>
          <t>Collins Fixings Pty Ltd</t>
        </is>
      </c>
      <c r="F513" t="inlineStr">
        <is>
          <t>GST Payable</t>
        </is>
      </c>
      <c r="G513" s="9" t="n">
        <v>15.9</v>
      </c>
      <c r="H513" t="inlineStr"/>
      <c r="I513" t="inlineStr"/>
      <c r="J513" t="inlineStr"/>
      <c r="K513" t="str">
        <f>INDEX('Account Map'!$E$5:$E$90,MATCH(F513,'Account Map'!$A$5:$A$90,0))</f>
        <v>820</v>
      </c>
    </row>
    <row r="514">
      <c r="A514" t="n">
        <v>225</v>
      </c>
      <c r="B514" s="10" t="n">
        <v>46206</v>
      </c>
      <c r="C514" t="inlineStr">
        <is>
          <t>Bill</t>
        </is>
      </c>
      <c r="D514" t="inlineStr">
        <is>
          <t>B00112</t>
        </is>
      </c>
      <c r="E514" t="inlineStr">
        <is>
          <t>Collins Fixings Pty Ltd</t>
        </is>
      </c>
      <c r="F514" t="inlineStr">
        <is>
          <t>Accounts Payable (A/P)</t>
        </is>
      </c>
      <c r="G514" s="9" t="n">
        <v>-174.87</v>
      </c>
      <c r="H514" t="inlineStr"/>
      <c r="I514" t="inlineStr"/>
      <c r="J514" t="inlineStr"/>
      <c r="K514" t="str">
        <f>INDEX('Account Map'!$E$5:$E$90,MATCH(F514,'Account Map'!$A$5:$A$90,0))</f>
        <v>800</v>
      </c>
    </row>
    <row r="515">
      <c r="A515" t="n">
        <v>226</v>
      </c>
      <c r="B515" s="10" t="n">
        <v>46206</v>
      </c>
      <c r="C515" t="inlineStr">
        <is>
          <t>Bill</t>
        </is>
      </c>
      <c r="D515" t="inlineStr">
        <is>
          <t>B00113</t>
        </is>
      </c>
      <c r="E515" t="inlineStr">
        <is>
          <t>Redgum Paint Pty Ltd</t>
        </is>
      </c>
      <c r="F515" t="inlineStr">
        <is>
          <t>Freight &amp; cartage</t>
        </is>
      </c>
      <c r="G515" s="9" t="n">
        <v>963.49</v>
      </c>
      <c r="H515" t="inlineStr">
        <is>
          <t>GST</t>
        </is>
      </c>
      <c r="I515" t="inlineStr"/>
      <c r="J515" t="inlineStr"/>
      <c r="K515" t="str">
        <f>INDEX('Account Map'!$E$5:$E$90,MATCH(F515,'Account Map'!$A$5:$A$90,0))</f>
        <v>314</v>
      </c>
    </row>
    <row r="516">
      <c r="A516" t="n">
        <v>226</v>
      </c>
      <c r="B516" s="10" t="n">
        <v>46206</v>
      </c>
      <c r="C516" t="inlineStr">
        <is>
          <t>Bill</t>
        </is>
      </c>
      <c r="D516" t="inlineStr">
        <is>
          <t>B00113</t>
        </is>
      </c>
      <c r="E516" t="inlineStr">
        <is>
          <t>Redgum Paint Pty Ltd</t>
        </is>
      </c>
      <c r="F516" t="inlineStr">
        <is>
          <t>GST Payable</t>
        </is>
      </c>
      <c r="G516" s="9" t="n">
        <v>96.34999999999999</v>
      </c>
      <c r="H516" t="inlineStr"/>
      <c r="I516" t="inlineStr"/>
      <c r="J516" t="inlineStr"/>
      <c r="K516" t="str">
        <f>INDEX('Account Map'!$E$5:$E$90,MATCH(F516,'Account Map'!$A$5:$A$90,0))</f>
        <v>820</v>
      </c>
    </row>
    <row r="517">
      <c r="A517" t="n">
        <v>226</v>
      </c>
      <c r="B517" s="10" t="n">
        <v>46206</v>
      </c>
      <c r="C517" t="inlineStr">
        <is>
          <t>Bill</t>
        </is>
      </c>
      <c r="D517" t="inlineStr">
        <is>
          <t>B00113</t>
        </is>
      </c>
      <c r="E517" t="inlineStr">
        <is>
          <t>Redgum Paint Pty Ltd</t>
        </is>
      </c>
      <c r="F517" t="inlineStr">
        <is>
          <t>Accounts Payable (A/P)</t>
        </is>
      </c>
      <c r="G517" s="9" t="n">
        <v>-1059.84</v>
      </c>
      <c r="H517" t="inlineStr"/>
      <c r="I517" t="inlineStr"/>
      <c r="J517" t="inlineStr"/>
      <c r="K517" t="str">
        <f>INDEX('Account Map'!$E$5:$E$90,MATCH(F517,'Account Map'!$A$5:$A$90,0))</f>
        <v>800</v>
      </c>
    </row>
    <row r="518">
      <c r="A518" t="n">
        <v>227</v>
      </c>
      <c r="B518" s="10" t="n">
        <v>46206</v>
      </c>
      <c r="C518" t="inlineStr">
        <is>
          <t>Bill</t>
        </is>
      </c>
      <c r="D518" t="inlineStr">
        <is>
          <t>B00114</t>
        </is>
      </c>
      <c r="E518" t="inlineStr">
        <is>
          <t>Redgum Signs Pty Ltd</t>
        </is>
      </c>
      <c r="F518" t="inlineStr">
        <is>
          <t>Timber &amp; board</t>
        </is>
      </c>
      <c r="G518" s="9" t="n">
        <v>548.74</v>
      </c>
      <c r="H518" t="inlineStr">
        <is>
          <t>GST</t>
        </is>
      </c>
      <c r="I518" t="inlineStr"/>
      <c r="J518" t="inlineStr"/>
      <c r="K518" t="str">
        <f>INDEX('Account Map'!$E$5:$E$90,MATCH(F518,'Account Map'!$A$5:$A$90,0))</f>
        <v>310</v>
      </c>
    </row>
    <row r="519">
      <c r="A519" t="n">
        <v>227</v>
      </c>
      <c r="B519" s="10" t="n">
        <v>46206</v>
      </c>
      <c r="C519" t="inlineStr">
        <is>
          <t>Bill</t>
        </is>
      </c>
      <c r="D519" t="inlineStr">
        <is>
          <t>B00114</t>
        </is>
      </c>
      <c r="E519" t="inlineStr">
        <is>
          <t>Redgum Signs Pty Ltd</t>
        </is>
      </c>
      <c r="F519" t="inlineStr">
        <is>
          <t>GST Payable</t>
        </is>
      </c>
      <c r="G519" s="9" t="n">
        <v>54.87</v>
      </c>
      <c r="H519" t="inlineStr"/>
      <c r="I519" t="inlineStr"/>
      <c r="J519" t="inlineStr"/>
      <c r="K519" t="str">
        <f>INDEX('Account Map'!$E$5:$E$90,MATCH(F519,'Account Map'!$A$5:$A$90,0))</f>
        <v>820</v>
      </c>
    </row>
    <row r="520">
      <c r="A520" t="n">
        <v>227</v>
      </c>
      <c r="B520" s="10" t="n">
        <v>46206</v>
      </c>
      <c r="C520" t="inlineStr">
        <is>
          <t>Bill</t>
        </is>
      </c>
      <c r="D520" t="inlineStr">
        <is>
          <t>B00114</t>
        </is>
      </c>
      <c r="E520" t="inlineStr">
        <is>
          <t>Redgum Signs Pty Ltd</t>
        </is>
      </c>
      <c r="F520" t="inlineStr">
        <is>
          <t>Accounts Payable (A/P)</t>
        </is>
      </c>
      <c r="G520" s="9" t="n">
        <v>-603.61</v>
      </c>
      <c r="H520" t="inlineStr"/>
      <c r="I520" t="inlineStr"/>
      <c r="J520" t="inlineStr"/>
      <c r="K520" t="str">
        <f>INDEX('Account Map'!$E$5:$E$90,MATCH(F520,'Account Map'!$A$5:$A$90,0))</f>
        <v>800</v>
      </c>
    </row>
    <row r="521">
      <c r="A521" t="n">
        <v>228</v>
      </c>
      <c r="B521" s="10" t="n">
        <v>46206</v>
      </c>
      <c r="C521" t="inlineStr">
        <is>
          <t>Bill</t>
        </is>
      </c>
      <c r="D521" t="inlineStr">
        <is>
          <t>B00115</t>
        </is>
      </c>
      <c r="E521" t="inlineStr">
        <is>
          <t>TAFE Victoria Pty Ltd</t>
        </is>
      </c>
      <c r="F521" t="inlineStr">
        <is>
          <t>Training</t>
        </is>
      </c>
      <c r="G521" s="9" t="n">
        <v>1355.39</v>
      </c>
      <c r="H521" t="inlineStr">
        <is>
          <t>GST</t>
        </is>
      </c>
      <c r="I521" t="inlineStr"/>
      <c r="J521" t="inlineStr"/>
      <c r="K521" t="str">
        <f>INDEX('Account Map'!$E$5:$E$90,MATCH(F521,'Account Map'!$A$5:$A$90,0))</f>
        <v>481</v>
      </c>
    </row>
    <row r="522">
      <c r="A522" t="n">
        <v>228</v>
      </c>
      <c r="B522" s="10" t="n">
        <v>46206</v>
      </c>
      <c r="C522" t="inlineStr">
        <is>
          <t>Bill</t>
        </is>
      </c>
      <c r="D522" t="inlineStr">
        <is>
          <t>B00115</t>
        </is>
      </c>
      <c r="E522" t="inlineStr">
        <is>
          <t>TAFE Victoria Pty Ltd</t>
        </is>
      </c>
      <c r="F522" t="inlineStr">
        <is>
          <t>GST Payable</t>
        </is>
      </c>
      <c r="G522" s="9" t="n">
        <v>135.54</v>
      </c>
      <c r="H522" t="inlineStr"/>
      <c r="I522" t="inlineStr"/>
      <c r="J522" t="inlineStr"/>
      <c r="K522" t="str">
        <f>INDEX('Account Map'!$E$5:$E$90,MATCH(F522,'Account Map'!$A$5:$A$90,0))</f>
        <v>820</v>
      </c>
    </row>
    <row r="523">
      <c r="A523" t="n">
        <v>228</v>
      </c>
      <c r="B523" s="10" t="n">
        <v>46206</v>
      </c>
      <c r="C523" t="inlineStr">
        <is>
          <t>Bill</t>
        </is>
      </c>
      <c r="D523" t="inlineStr">
        <is>
          <t>B00115</t>
        </is>
      </c>
      <c r="E523" t="inlineStr">
        <is>
          <t>TAFE Victoria Pty Ltd</t>
        </is>
      </c>
      <c r="F523" t="inlineStr">
        <is>
          <t>Accounts Payable (A/P)</t>
        </is>
      </c>
      <c r="G523" s="9" t="n">
        <v>-1490.93</v>
      </c>
      <c r="H523" t="inlineStr"/>
      <c r="I523" t="inlineStr"/>
      <c r="J523" t="inlineStr"/>
      <c r="K523" t="str">
        <f>INDEX('Account Map'!$E$5:$E$90,MATCH(F523,'Account Map'!$A$5:$A$90,0))</f>
        <v>800</v>
      </c>
    </row>
    <row r="524">
      <c r="A524" t="n">
        <v>229</v>
      </c>
      <c r="B524" s="10" t="n">
        <v>46206</v>
      </c>
      <c r="C524" t="inlineStr">
        <is>
          <t>Bill</t>
        </is>
      </c>
      <c r="D524" t="inlineStr">
        <is>
          <t>B00116</t>
        </is>
      </c>
      <c r="E524" t="inlineStr">
        <is>
          <t>Redgum Fasteners Pty Ltd</t>
        </is>
      </c>
      <c r="F524" t="inlineStr">
        <is>
          <t>Hardware &amp; fittings</t>
        </is>
      </c>
      <c r="G524" s="9" t="n">
        <v>943.76</v>
      </c>
      <c r="H524" t="inlineStr">
        <is>
          <t>GST</t>
        </is>
      </c>
      <c r="I524" t="inlineStr"/>
      <c r="J524" t="inlineStr"/>
      <c r="K524" t="str">
        <f>INDEX('Account Map'!$E$5:$E$90,MATCH(F524,'Account Map'!$A$5:$A$90,0))</f>
        <v>311</v>
      </c>
    </row>
    <row r="525">
      <c r="A525" t="n">
        <v>229</v>
      </c>
      <c r="B525" s="10" t="n">
        <v>46206</v>
      </c>
      <c r="C525" t="inlineStr">
        <is>
          <t>Bill</t>
        </is>
      </c>
      <c r="D525" t="inlineStr">
        <is>
          <t>B00116</t>
        </is>
      </c>
      <c r="E525" t="inlineStr">
        <is>
          <t>Redgum Fasteners Pty Ltd</t>
        </is>
      </c>
      <c r="F525" t="inlineStr">
        <is>
          <t>GST Payable</t>
        </is>
      </c>
      <c r="G525" s="9" t="n">
        <v>94.38</v>
      </c>
      <c r="H525" t="inlineStr"/>
      <c r="I525" t="inlineStr"/>
      <c r="J525" t="inlineStr"/>
      <c r="K525" t="str">
        <f>INDEX('Account Map'!$E$5:$E$90,MATCH(F525,'Account Map'!$A$5:$A$90,0))</f>
        <v>820</v>
      </c>
    </row>
    <row r="526">
      <c r="A526" t="n">
        <v>229</v>
      </c>
      <c r="B526" s="10" t="n">
        <v>46206</v>
      </c>
      <c r="C526" t="inlineStr">
        <is>
          <t>Bill</t>
        </is>
      </c>
      <c r="D526" t="inlineStr">
        <is>
          <t>B00116</t>
        </is>
      </c>
      <c r="E526" t="inlineStr">
        <is>
          <t>Redgum Fasteners Pty Ltd</t>
        </is>
      </c>
      <c r="F526" t="inlineStr">
        <is>
          <t>Accounts Payable (A/P)</t>
        </is>
      </c>
      <c r="G526" s="9" t="n">
        <v>-1038.14</v>
      </c>
      <c r="H526" t="inlineStr"/>
      <c r="I526" t="inlineStr"/>
      <c r="J526" t="inlineStr"/>
      <c r="K526" t="str">
        <f>INDEX('Account Map'!$E$5:$E$90,MATCH(F526,'Account Map'!$A$5:$A$90,0))</f>
        <v>800</v>
      </c>
    </row>
    <row r="527">
      <c r="A527" t="n">
        <v>230</v>
      </c>
      <c r="B527" s="10" t="n">
        <v>46206</v>
      </c>
      <c r="C527" t="inlineStr">
        <is>
          <t>Bill</t>
        </is>
      </c>
      <c r="D527" t="inlineStr">
        <is>
          <t>B00117</t>
        </is>
      </c>
      <c r="E527" t="inlineStr">
        <is>
          <t>TAFE Victoria Pty Ltd</t>
        </is>
      </c>
      <c r="F527" t="inlineStr">
        <is>
          <t>Training</t>
        </is>
      </c>
      <c r="G527" s="9" t="n">
        <v>241.66</v>
      </c>
      <c r="H527" t="inlineStr">
        <is>
          <t>GST</t>
        </is>
      </c>
      <c r="I527" t="inlineStr"/>
      <c r="J527" t="inlineStr"/>
      <c r="K527" t="str">
        <f>INDEX('Account Map'!$E$5:$E$90,MATCH(F527,'Account Map'!$A$5:$A$90,0))</f>
        <v>481</v>
      </c>
    </row>
    <row r="528">
      <c r="A528" t="n">
        <v>230</v>
      </c>
      <c r="B528" s="10" t="n">
        <v>46206</v>
      </c>
      <c r="C528" t="inlineStr">
        <is>
          <t>Bill</t>
        </is>
      </c>
      <c r="D528" t="inlineStr">
        <is>
          <t>B00117</t>
        </is>
      </c>
      <c r="E528" t="inlineStr">
        <is>
          <t>TAFE Victoria Pty Ltd</t>
        </is>
      </c>
      <c r="F528" t="inlineStr">
        <is>
          <t>GST Payable</t>
        </is>
      </c>
      <c r="G528" s="9" t="n">
        <v>24.17</v>
      </c>
      <c r="H528" t="inlineStr"/>
      <c r="I528" t="inlineStr"/>
      <c r="J528" t="inlineStr"/>
      <c r="K528" t="str">
        <f>INDEX('Account Map'!$E$5:$E$90,MATCH(F528,'Account Map'!$A$5:$A$90,0))</f>
        <v>820</v>
      </c>
    </row>
    <row r="529">
      <c r="A529" t="n">
        <v>230</v>
      </c>
      <c r="B529" s="10" t="n">
        <v>46206</v>
      </c>
      <c r="C529" t="inlineStr">
        <is>
          <t>Bill</t>
        </is>
      </c>
      <c r="D529" t="inlineStr">
        <is>
          <t>B00117</t>
        </is>
      </c>
      <c r="E529" t="inlineStr">
        <is>
          <t>TAFE Victoria Pty Ltd</t>
        </is>
      </c>
      <c r="F529" t="inlineStr">
        <is>
          <t>Accounts Payable (A/P)</t>
        </is>
      </c>
      <c r="G529" s="9" t="n">
        <v>-265.83</v>
      </c>
      <c r="H529" t="inlineStr"/>
      <c r="I529" t="inlineStr"/>
      <c r="J529" t="inlineStr"/>
      <c r="K529" t="str">
        <f>INDEX('Account Map'!$E$5:$E$90,MATCH(F529,'Account Map'!$A$5:$A$90,0))</f>
        <v>800</v>
      </c>
    </row>
    <row r="530">
      <c r="A530" t="n">
        <v>231</v>
      </c>
      <c r="B530" s="10" t="n">
        <v>46206</v>
      </c>
      <c r="C530" t="inlineStr">
        <is>
          <t>Bill</t>
        </is>
      </c>
      <c r="D530" t="inlineStr">
        <is>
          <t>B00118</t>
        </is>
      </c>
      <c r="E530" t="inlineStr">
        <is>
          <t>Meta Ads Pty Ltd</t>
        </is>
      </c>
      <c r="F530" t="inlineStr">
        <is>
          <t>Marketing</t>
        </is>
      </c>
      <c r="G530" s="9" t="n">
        <v>1246.57</v>
      </c>
      <c r="H530" t="inlineStr">
        <is>
          <t>GST</t>
        </is>
      </c>
      <c r="I530" t="inlineStr"/>
      <c r="J530" t="inlineStr"/>
      <c r="K530" t="str">
        <f>INDEX('Account Map'!$E$5:$E$90,MATCH(F530,'Account Map'!$A$5:$A$90,0))</f>
        <v>400</v>
      </c>
    </row>
    <row r="531">
      <c r="A531" t="n">
        <v>231</v>
      </c>
      <c r="B531" s="10" t="n">
        <v>46206</v>
      </c>
      <c r="C531" t="inlineStr">
        <is>
          <t>Bill</t>
        </is>
      </c>
      <c r="D531" t="inlineStr">
        <is>
          <t>B00118</t>
        </is>
      </c>
      <c r="E531" t="inlineStr">
        <is>
          <t>Meta Ads Pty Ltd</t>
        </is>
      </c>
      <c r="F531" t="inlineStr">
        <is>
          <t>GST Payable</t>
        </is>
      </c>
      <c r="G531" s="9" t="n">
        <v>124.66</v>
      </c>
      <c r="H531" t="inlineStr"/>
      <c r="I531" t="inlineStr"/>
      <c r="J531" t="inlineStr"/>
      <c r="K531" t="str">
        <f>INDEX('Account Map'!$E$5:$E$90,MATCH(F531,'Account Map'!$A$5:$A$90,0))</f>
        <v>820</v>
      </c>
    </row>
    <row r="532">
      <c r="A532" t="n">
        <v>231</v>
      </c>
      <c r="B532" s="10" t="n">
        <v>46206</v>
      </c>
      <c r="C532" t="inlineStr">
        <is>
          <t>Bill</t>
        </is>
      </c>
      <c r="D532" t="inlineStr">
        <is>
          <t>B00118</t>
        </is>
      </c>
      <c r="E532" t="inlineStr">
        <is>
          <t>Meta Ads Pty Ltd</t>
        </is>
      </c>
      <c r="F532" t="inlineStr">
        <is>
          <t>Accounts Payable (A/P)</t>
        </is>
      </c>
      <c r="G532" s="9" t="n">
        <v>-1371.23</v>
      </c>
      <c r="H532" t="inlineStr"/>
      <c r="I532" t="inlineStr"/>
      <c r="J532" t="inlineStr"/>
      <c r="K532" t="str">
        <f>INDEX('Account Map'!$E$5:$E$90,MATCH(F532,'Account Map'!$A$5:$A$90,0))</f>
        <v>800</v>
      </c>
    </row>
    <row r="533">
      <c r="A533" t="n">
        <v>232</v>
      </c>
      <c r="B533" s="10" t="n">
        <v>46206</v>
      </c>
      <c r="C533" t="inlineStr">
        <is>
          <t>Expense</t>
        </is>
      </c>
      <c r="D533" t="inlineStr"/>
      <c r="E533" t="inlineStr">
        <is>
          <t>Adobe Systems</t>
        </is>
      </c>
      <c r="F533" t="inlineStr">
        <is>
          <t>Motor Vehicle:Fuel</t>
        </is>
      </c>
      <c r="G533" s="9" t="n">
        <v>221.34</v>
      </c>
      <c r="H533" t="inlineStr">
        <is>
          <t>GST</t>
        </is>
      </c>
      <c r="I533" t="inlineStr"/>
      <c r="J533" t="inlineStr"/>
      <c r="K533" t="str">
        <f>INDEX('Account Map'!$E$5:$E$90,MATCH(F533,'Account Map'!$A$5:$A$90,0))</f>
        <v>449</v>
      </c>
    </row>
    <row r="534">
      <c r="A534" t="n">
        <v>232</v>
      </c>
      <c r="B534" s="10" t="n">
        <v>46206</v>
      </c>
      <c r="C534" t="inlineStr">
        <is>
          <t>Expense</t>
        </is>
      </c>
      <c r="D534" t="inlineStr"/>
      <c r="E534" t="inlineStr">
        <is>
          <t>Adobe Systems</t>
        </is>
      </c>
      <c r="F534" t="inlineStr">
        <is>
          <t>GST Payable</t>
        </is>
      </c>
      <c r="G534" s="9" t="n">
        <v>22.13</v>
      </c>
      <c r="H534" t="inlineStr"/>
      <c r="I534" t="inlineStr"/>
      <c r="J534" t="inlineStr"/>
      <c r="K534" t="str">
        <f>INDEX('Account Map'!$E$5:$E$90,MATCH(F534,'Account Map'!$A$5:$A$90,0))</f>
        <v>820</v>
      </c>
    </row>
    <row r="535">
      <c r="A535" t="n">
        <v>232</v>
      </c>
      <c r="B535" s="10" t="n">
        <v>46206</v>
      </c>
      <c r="C535" t="inlineStr">
        <is>
          <t>Expense</t>
        </is>
      </c>
      <c r="D535" t="inlineStr"/>
      <c r="E535" t="inlineStr">
        <is>
          <t>Adobe Systems</t>
        </is>
      </c>
      <c r="F535" t="inlineStr">
        <is>
          <t>ANZ Business Visa</t>
        </is>
      </c>
      <c r="G535" s="9" t="n">
        <v>-243.47</v>
      </c>
      <c r="H535" t="inlineStr"/>
      <c r="I535" t="inlineStr"/>
      <c r="J535" t="inlineStr">
        <is>
          <t>R</t>
        </is>
      </c>
      <c r="K535" t="str">
        <f>INDEX('Account Map'!$E$5:$E$90,MATCH(F535,'Account Map'!$A$5:$A$90,0))</f>
        <v>092</v>
      </c>
    </row>
    <row r="536">
      <c r="A536" t="n">
        <v>233</v>
      </c>
      <c r="B536" s="10" t="n">
        <v>46206</v>
      </c>
      <c r="C536" t="inlineStr">
        <is>
          <t>Deposit</t>
        </is>
      </c>
      <c r="D536" t="inlineStr"/>
      <c r="E536" t="inlineStr"/>
      <c r="F536" t="inlineStr">
        <is>
          <t>ANZ Business Cheque</t>
        </is>
      </c>
      <c r="G536" s="9" t="n">
        <v>130833.87</v>
      </c>
      <c r="H536" t="inlineStr"/>
      <c r="I536" t="inlineStr">
        <is>
          <t>Deposit of 26 payments</t>
        </is>
      </c>
      <c r="J536" t="inlineStr">
        <is>
          <t>R</t>
        </is>
      </c>
      <c r="K536" t="str">
        <f>INDEX('Account Map'!$E$5:$E$90,MATCH(F536,'Account Map'!$A$5:$A$90,0))</f>
        <v>090</v>
      </c>
    </row>
    <row r="537">
      <c r="A537" t="n">
        <v>233</v>
      </c>
      <c r="B537" s="10" t="n">
        <v>46206</v>
      </c>
      <c r="C537" t="inlineStr">
        <is>
          <t>Deposit</t>
        </is>
      </c>
      <c r="D537" t="inlineStr"/>
      <c r="E537" t="inlineStr"/>
      <c r="F537" t="inlineStr">
        <is>
          <t>Undeposited Funds</t>
        </is>
      </c>
      <c r="G537" s="9" t="n">
        <v>-130833.87</v>
      </c>
      <c r="H537" t="inlineStr"/>
      <c r="I537" t="inlineStr">
        <is>
          <t>Deposit of 26 payments</t>
        </is>
      </c>
      <c r="J537" t="inlineStr"/>
      <c r="K537" t="str">
        <f>INDEX('Account Map'!$E$5:$E$90,MATCH(F537,'Account Map'!$A$5:$A$90,0))</f>
        <v>615</v>
      </c>
    </row>
    <row r="538">
      <c r="A538" t="n">
        <v>234</v>
      </c>
      <c r="B538" s="10" t="n">
        <v>46209</v>
      </c>
      <c r="C538" t="inlineStr">
        <is>
          <t>Invoice</t>
        </is>
      </c>
      <c r="D538" t="inlineStr">
        <is>
          <t>INV-4231</t>
        </is>
      </c>
      <c r="E538" t="inlineStr">
        <is>
          <t>Richmond Vet Clinic Pty Ltd</t>
        </is>
      </c>
      <c r="F538" t="inlineStr">
        <is>
          <t>Accounts Receivable (A/R)</t>
        </is>
      </c>
      <c r="G538" s="9" t="n">
        <v>4216.01</v>
      </c>
      <c r="H538" t="inlineStr"/>
      <c r="I538" t="inlineStr"/>
      <c r="J538" t="inlineStr"/>
      <c r="K538" t="str">
        <f>INDEX('Account Map'!$E$5:$E$90,MATCH(F538,'Account Map'!$A$5:$A$90,0))</f>
        <v>610</v>
      </c>
    </row>
    <row r="539">
      <c r="A539" t="n">
        <v>234</v>
      </c>
      <c r="B539" s="10" t="n">
        <v>46209</v>
      </c>
      <c r="C539" t="inlineStr">
        <is>
          <t>Invoice</t>
        </is>
      </c>
      <c r="D539" t="inlineStr">
        <is>
          <t>INV-4231</t>
        </is>
      </c>
      <c r="E539" t="inlineStr">
        <is>
          <t>Richmond Vet Clinic Pty Ltd</t>
        </is>
      </c>
      <c r="F539" t="inlineStr">
        <is>
          <t>Joinery sales</t>
        </is>
      </c>
      <c r="G539" s="9" t="n">
        <v>-1720.74</v>
      </c>
      <c r="H539" t="inlineStr">
        <is>
          <t>GST</t>
        </is>
      </c>
      <c r="I539" t="inlineStr"/>
      <c r="J539" t="inlineStr"/>
      <c r="K539" t="str">
        <f>INDEX('Account Map'!$E$5:$E$90,MATCH(F539,'Account Map'!$A$5:$A$90,0))</f>
        <v>200</v>
      </c>
    </row>
    <row r="540">
      <c r="A540" t="n">
        <v>234</v>
      </c>
      <c r="B540" s="10" t="n">
        <v>46209</v>
      </c>
      <c r="C540" t="inlineStr">
        <is>
          <t>Invoice</t>
        </is>
      </c>
      <c r="D540" t="inlineStr">
        <is>
          <t>INV-4231</t>
        </is>
      </c>
      <c r="E540" t="inlineStr">
        <is>
          <t>Richmond Vet Clinic Pty Ltd</t>
        </is>
      </c>
      <c r="F540" t="inlineStr">
        <is>
          <t>Installation labour</t>
        </is>
      </c>
      <c r="G540" s="9" t="n">
        <v>-2112</v>
      </c>
      <c r="H540" t="inlineStr">
        <is>
          <t>GST</t>
        </is>
      </c>
      <c r="I540" t="inlineStr"/>
      <c r="J540" t="inlineStr"/>
      <c r="K540" t="str">
        <f>INDEX('Account Map'!$E$5:$E$90,MATCH(F540,'Account Map'!$A$5:$A$90,0))</f>
        <v>202</v>
      </c>
    </row>
    <row r="541">
      <c r="A541" t="n">
        <v>234</v>
      </c>
      <c r="B541" s="10" t="n">
        <v>46209</v>
      </c>
      <c r="C541" t="inlineStr">
        <is>
          <t>Invoice</t>
        </is>
      </c>
      <c r="D541" t="inlineStr">
        <is>
          <t>INV-4231</t>
        </is>
      </c>
      <c r="E541" t="inlineStr">
        <is>
          <t>Richmond Vet Clinic Pty Ltd</t>
        </is>
      </c>
      <c r="F541" t="inlineStr">
        <is>
          <t>GST Payable</t>
        </is>
      </c>
      <c r="G541" s="9" t="n">
        <v>-383.27</v>
      </c>
      <c r="H541" t="inlineStr"/>
      <c r="I541" t="inlineStr"/>
      <c r="J541" t="inlineStr"/>
      <c r="K541" t="str">
        <f>INDEX('Account Map'!$E$5:$E$90,MATCH(F541,'Account Map'!$A$5:$A$90,0))</f>
        <v>820</v>
      </c>
    </row>
    <row r="542">
      <c r="A542" t="n">
        <v>235</v>
      </c>
      <c r="B542" s="10" t="n">
        <v>46209</v>
      </c>
      <c r="C542" t="inlineStr">
        <is>
          <t>Invoice</t>
        </is>
      </c>
      <c r="D542" t="inlineStr">
        <is>
          <t>INV-4232</t>
        </is>
      </c>
      <c r="E542" t="inlineStr">
        <is>
          <t>Bluestone Eyewear</t>
        </is>
      </c>
      <c r="F542" t="inlineStr">
        <is>
          <t>Accounts Receivable (A/R)</t>
        </is>
      </c>
      <c r="G542" s="9" t="n">
        <v>2896.97</v>
      </c>
      <c r="H542" t="inlineStr"/>
      <c r="I542" t="inlineStr"/>
      <c r="J542" t="inlineStr"/>
      <c r="K542" t="str">
        <f>INDEX('Account Map'!$E$5:$E$90,MATCH(F542,'Account Map'!$A$5:$A$90,0))</f>
        <v>610</v>
      </c>
    </row>
    <row r="543">
      <c r="A543" t="n">
        <v>235</v>
      </c>
      <c r="B543" s="10" t="n">
        <v>46209</v>
      </c>
      <c r="C543" t="inlineStr">
        <is>
          <t>Invoice</t>
        </is>
      </c>
      <c r="D543" t="inlineStr">
        <is>
          <t>INV-4232</t>
        </is>
      </c>
      <c r="E543" t="inlineStr">
        <is>
          <t>Bluestone Eyewear</t>
        </is>
      </c>
      <c r="F543" t="inlineStr">
        <is>
          <t>Shopfitting contracts</t>
        </is>
      </c>
      <c r="G543" s="9" t="n">
        <v>-2633.61</v>
      </c>
      <c r="H543" t="inlineStr">
        <is>
          <t>GST</t>
        </is>
      </c>
      <c r="I543" t="inlineStr"/>
      <c r="J543" t="inlineStr"/>
      <c r="K543" t="str">
        <f>INDEX('Account Map'!$E$5:$E$90,MATCH(F543,'Account Map'!$A$5:$A$90,0))</f>
        <v>201</v>
      </c>
    </row>
    <row r="544">
      <c r="A544" t="n">
        <v>235</v>
      </c>
      <c r="B544" s="10" t="n">
        <v>46209</v>
      </c>
      <c r="C544" t="inlineStr">
        <is>
          <t>Invoice</t>
        </is>
      </c>
      <c r="D544" t="inlineStr">
        <is>
          <t>INV-4232</t>
        </is>
      </c>
      <c r="E544" t="inlineStr">
        <is>
          <t>Bluestone Eyewear</t>
        </is>
      </c>
      <c r="F544" t="inlineStr">
        <is>
          <t>GST Payable</t>
        </is>
      </c>
      <c r="G544" s="9" t="n">
        <v>-263.36</v>
      </c>
      <c r="H544" t="inlineStr"/>
      <c r="I544" t="inlineStr"/>
      <c r="J544" t="inlineStr"/>
      <c r="K544" t="str">
        <f>INDEX('Account Map'!$E$5:$E$90,MATCH(F544,'Account Map'!$A$5:$A$90,0))</f>
        <v>820</v>
      </c>
    </row>
    <row r="545">
      <c r="A545" t="n">
        <v>236</v>
      </c>
      <c r="B545" s="10" t="n">
        <v>46209</v>
      </c>
      <c r="C545" t="inlineStr">
        <is>
          <t>Invoice</t>
        </is>
      </c>
      <c r="D545" t="inlineStr">
        <is>
          <t>INV-4233</t>
        </is>
      </c>
      <c r="E545" t="inlineStr">
        <is>
          <t>Southern Constructions Pty Ltd</t>
        </is>
      </c>
      <c r="F545" t="inlineStr">
        <is>
          <t>Accounts Receivable (A/R)</t>
        </is>
      </c>
      <c r="G545" s="9" t="n">
        <v>3614.04</v>
      </c>
      <c r="H545" t="inlineStr"/>
      <c r="I545" t="inlineStr"/>
      <c r="J545" t="inlineStr"/>
      <c r="K545" t="str">
        <f>INDEX('Account Map'!$E$5:$E$90,MATCH(F545,'Account Map'!$A$5:$A$90,0))</f>
        <v>610</v>
      </c>
    </row>
    <row r="546">
      <c r="A546" t="n">
        <v>236</v>
      </c>
      <c r="B546" s="10" t="n">
        <v>46209</v>
      </c>
      <c r="C546" t="inlineStr">
        <is>
          <t>Invoice</t>
        </is>
      </c>
      <c r="D546" t="inlineStr">
        <is>
          <t>INV-4233</t>
        </is>
      </c>
      <c r="E546" t="inlineStr">
        <is>
          <t>Southern Constructions Pty Ltd</t>
        </is>
      </c>
      <c r="F546" t="inlineStr">
        <is>
          <t>Joinery sales</t>
        </is>
      </c>
      <c r="G546" s="9" t="n">
        <v>-1850.53</v>
      </c>
      <c r="H546" t="inlineStr">
        <is>
          <t>GST</t>
        </is>
      </c>
      <c r="I546" t="inlineStr"/>
      <c r="J546" t="inlineStr"/>
      <c r="K546" t="str">
        <f>INDEX('Account Map'!$E$5:$E$90,MATCH(F546,'Account Map'!$A$5:$A$90,0))</f>
        <v>200</v>
      </c>
    </row>
    <row r="547">
      <c r="A547" t="n">
        <v>236</v>
      </c>
      <c r="B547" s="10" t="n">
        <v>46209</v>
      </c>
      <c r="C547" t="inlineStr">
        <is>
          <t>Invoice</t>
        </is>
      </c>
      <c r="D547" t="inlineStr">
        <is>
          <t>INV-4233</t>
        </is>
      </c>
      <c r="E547" t="inlineStr">
        <is>
          <t>Southern Constructions Pty Ltd</t>
        </is>
      </c>
      <c r="F547" t="inlineStr">
        <is>
          <t>Shopfitting contracts</t>
        </is>
      </c>
      <c r="G547" s="9" t="n">
        <v>-1434.96</v>
      </c>
      <c r="H547" t="inlineStr">
        <is>
          <t>GST</t>
        </is>
      </c>
      <c r="I547" t="inlineStr"/>
      <c r="J547" t="inlineStr"/>
      <c r="K547" t="str">
        <f>INDEX('Account Map'!$E$5:$E$90,MATCH(F547,'Account Map'!$A$5:$A$90,0))</f>
        <v>201</v>
      </c>
    </row>
    <row r="548">
      <c r="A548" t="n">
        <v>236</v>
      </c>
      <c r="B548" s="10" t="n">
        <v>46209</v>
      </c>
      <c r="C548" t="inlineStr">
        <is>
          <t>Invoice</t>
        </is>
      </c>
      <c r="D548" t="inlineStr">
        <is>
          <t>INV-4233</t>
        </is>
      </c>
      <c r="E548" t="inlineStr">
        <is>
          <t>Southern Constructions Pty Ltd</t>
        </is>
      </c>
      <c r="F548" t="inlineStr">
        <is>
          <t>GST Payable</t>
        </is>
      </c>
      <c r="G548" s="9" t="n">
        <v>-328.55</v>
      </c>
      <c r="H548" t="inlineStr"/>
      <c r="I548" t="inlineStr"/>
      <c r="J548" t="inlineStr"/>
      <c r="K548" t="str">
        <f>INDEX('Account Map'!$E$5:$E$90,MATCH(F548,'Account Map'!$A$5:$A$90,0))</f>
        <v>820</v>
      </c>
    </row>
    <row r="549">
      <c r="A549" t="n">
        <v>237</v>
      </c>
      <c r="B549" s="10" t="n">
        <v>46209</v>
      </c>
      <c r="C549" t="inlineStr">
        <is>
          <t>Invoice</t>
        </is>
      </c>
      <c r="D549" t="inlineStr">
        <is>
          <t>INV-4234</t>
        </is>
      </c>
      <c r="E549" t="inlineStr">
        <is>
          <t>Lygon Property Group Pty Ltd</t>
        </is>
      </c>
      <c r="F549" t="inlineStr">
        <is>
          <t>Accounts Receivable (A/R)</t>
        </is>
      </c>
      <c r="G549" s="9" t="n">
        <v>7681.81</v>
      </c>
      <c r="H549" t="inlineStr"/>
      <c r="I549" t="inlineStr"/>
      <c r="J549" t="inlineStr"/>
      <c r="K549" t="str">
        <f>INDEX('Account Map'!$E$5:$E$90,MATCH(F549,'Account Map'!$A$5:$A$90,0))</f>
        <v>610</v>
      </c>
    </row>
    <row r="550">
      <c r="A550" t="n">
        <v>237</v>
      </c>
      <c r="B550" s="10" t="n">
        <v>46209</v>
      </c>
      <c r="C550" t="inlineStr">
        <is>
          <t>Invoice</t>
        </is>
      </c>
      <c r="D550" t="inlineStr">
        <is>
          <t>INV-4234</t>
        </is>
      </c>
      <c r="E550" t="inlineStr">
        <is>
          <t>Lygon Property Group Pty Ltd</t>
        </is>
      </c>
      <c r="F550" t="inlineStr">
        <is>
          <t>Joinery sales</t>
        </is>
      </c>
      <c r="G550" s="9" t="n">
        <v>-6983.46</v>
      </c>
      <c r="H550" t="inlineStr">
        <is>
          <t>GST</t>
        </is>
      </c>
      <c r="I550" t="inlineStr"/>
      <c r="J550" t="inlineStr"/>
      <c r="K550" t="str">
        <f>INDEX('Account Map'!$E$5:$E$90,MATCH(F550,'Account Map'!$A$5:$A$90,0))</f>
        <v>200</v>
      </c>
    </row>
    <row r="551">
      <c r="A551" t="n">
        <v>237</v>
      </c>
      <c r="B551" s="10" t="n">
        <v>46209</v>
      </c>
      <c r="C551" t="inlineStr">
        <is>
          <t>Invoice</t>
        </is>
      </c>
      <c r="D551" t="inlineStr">
        <is>
          <t>INV-4234</t>
        </is>
      </c>
      <c r="E551" t="inlineStr">
        <is>
          <t>Lygon Property Group Pty Ltd</t>
        </is>
      </c>
      <c r="F551" t="inlineStr">
        <is>
          <t>GST Payable</t>
        </is>
      </c>
      <c r="G551" s="9" t="n">
        <v>-698.35</v>
      </c>
      <c r="H551" t="inlineStr"/>
      <c r="I551" t="inlineStr"/>
      <c r="J551" t="inlineStr"/>
      <c r="K551" t="str">
        <f>INDEX('Account Map'!$E$5:$E$90,MATCH(F551,'Account Map'!$A$5:$A$90,0))</f>
        <v>820</v>
      </c>
    </row>
    <row r="552">
      <c r="A552" t="n">
        <v>238</v>
      </c>
      <c r="B552" s="10" t="n">
        <v>46209</v>
      </c>
      <c r="C552" t="inlineStr">
        <is>
          <t>Bill</t>
        </is>
      </c>
      <c r="D552" t="inlineStr">
        <is>
          <t>B00119</t>
        </is>
      </c>
      <c r="E552" t="inlineStr">
        <is>
          <t>Xpress Cleaning Pty Ltd</t>
        </is>
      </c>
      <c r="F552" t="inlineStr">
        <is>
          <t>Cleaning</t>
        </is>
      </c>
      <c r="G552" s="9" t="n">
        <v>67.26000000000001</v>
      </c>
      <c r="H552" t="inlineStr">
        <is>
          <t>GST</t>
        </is>
      </c>
      <c r="I552" t="inlineStr"/>
      <c r="J552" t="inlineStr"/>
      <c r="K552" t="str">
        <f>INDEX('Account Map'!$E$5:$E$90,MATCH(F552,'Account Map'!$A$5:$A$90,0))</f>
        <v>408</v>
      </c>
    </row>
    <row r="553">
      <c r="A553" t="n">
        <v>238</v>
      </c>
      <c r="B553" s="10" t="n">
        <v>46209</v>
      </c>
      <c r="C553" t="inlineStr">
        <is>
          <t>Bill</t>
        </is>
      </c>
      <c r="D553" t="inlineStr">
        <is>
          <t>B00119</t>
        </is>
      </c>
      <c r="E553" t="inlineStr">
        <is>
          <t>Xpress Cleaning Pty Ltd</t>
        </is>
      </c>
      <c r="F553" t="inlineStr">
        <is>
          <t>GST Payable</t>
        </is>
      </c>
      <c r="G553" s="9" t="n">
        <v>6.73</v>
      </c>
      <c r="H553" t="inlineStr"/>
      <c r="I553" t="inlineStr"/>
      <c r="J553" t="inlineStr"/>
      <c r="K553" t="str">
        <f>INDEX('Account Map'!$E$5:$E$90,MATCH(F553,'Account Map'!$A$5:$A$90,0))</f>
        <v>820</v>
      </c>
    </row>
    <row r="554">
      <c r="A554" t="n">
        <v>238</v>
      </c>
      <c r="B554" s="10" t="n">
        <v>46209</v>
      </c>
      <c r="C554" t="inlineStr">
        <is>
          <t>Bill</t>
        </is>
      </c>
      <c r="D554" t="inlineStr">
        <is>
          <t>B00119</t>
        </is>
      </c>
      <c r="E554" t="inlineStr">
        <is>
          <t>Xpress Cleaning Pty Ltd</t>
        </is>
      </c>
      <c r="F554" t="inlineStr">
        <is>
          <t>Accounts Payable (A/P)</t>
        </is>
      </c>
      <c r="G554" s="9" t="n">
        <v>-73.98999999999999</v>
      </c>
      <c r="H554" t="inlineStr"/>
      <c r="I554" t="inlineStr"/>
      <c r="J554" t="inlineStr"/>
      <c r="K554" t="str">
        <f>INDEX('Account Map'!$E$5:$E$90,MATCH(F554,'Account Map'!$A$5:$A$90,0))</f>
        <v>800</v>
      </c>
    </row>
    <row r="555">
      <c r="A555" t="n">
        <v>239</v>
      </c>
      <c r="B555" s="10" t="n">
        <v>46209</v>
      </c>
      <c r="C555" t="inlineStr">
        <is>
          <t>Bill</t>
        </is>
      </c>
      <c r="D555" t="inlineStr">
        <is>
          <t>B00120</t>
        </is>
      </c>
      <c r="E555" t="inlineStr">
        <is>
          <t>Adobe Systems</t>
        </is>
      </c>
      <c r="F555" t="inlineStr">
        <is>
          <t>Software</t>
        </is>
      </c>
      <c r="G555" s="9" t="n">
        <v>418.94</v>
      </c>
      <c r="H555" t="inlineStr">
        <is>
          <t>GST</t>
        </is>
      </c>
      <c r="I555" t="inlineStr"/>
      <c r="J555" t="inlineStr"/>
      <c r="K555" t="str">
        <f>INDEX('Account Map'!$E$5:$E$90,MATCH(F555,'Account Map'!$A$5:$A$90,0))</f>
        <v>485</v>
      </c>
    </row>
    <row r="556">
      <c r="A556" t="n">
        <v>239</v>
      </c>
      <c r="B556" s="10" t="n">
        <v>46209</v>
      </c>
      <c r="C556" t="inlineStr">
        <is>
          <t>Bill</t>
        </is>
      </c>
      <c r="D556" t="inlineStr">
        <is>
          <t>B00120</t>
        </is>
      </c>
      <c r="E556" t="inlineStr">
        <is>
          <t>Adobe Systems</t>
        </is>
      </c>
      <c r="F556" t="inlineStr">
        <is>
          <t>GST Payable</t>
        </is>
      </c>
      <c r="G556" s="9" t="n">
        <v>41.89</v>
      </c>
      <c r="H556" t="inlineStr"/>
      <c r="I556" t="inlineStr"/>
      <c r="J556" t="inlineStr"/>
      <c r="K556" t="str">
        <f>INDEX('Account Map'!$E$5:$E$90,MATCH(F556,'Account Map'!$A$5:$A$90,0))</f>
        <v>820</v>
      </c>
    </row>
    <row r="557">
      <c r="A557" t="n">
        <v>239</v>
      </c>
      <c r="B557" s="10" t="n">
        <v>46209</v>
      </c>
      <c r="C557" t="inlineStr">
        <is>
          <t>Bill</t>
        </is>
      </c>
      <c r="D557" t="inlineStr">
        <is>
          <t>B00120</t>
        </is>
      </c>
      <c r="E557" t="inlineStr">
        <is>
          <t>Adobe Systems</t>
        </is>
      </c>
      <c r="F557" t="inlineStr">
        <is>
          <t>Accounts Payable (A/P)</t>
        </is>
      </c>
      <c r="G557" s="9" t="n">
        <v>-460.83</v>
      </c>
      <c r="H557" t="inlineStr"/>
      <c r="I557" t="inlineStr"/>
      <c r="J557" t="inlineStr"/>
      <c r="K557" t="str">
        <f>INDEX('Account Map'!$E$5:$E$90,MATCH(F557,'Account Map'!$A$5:$A$90,0))</f>
        <v>800</v>
      </c>
    </row>
    <row r="558">
      <c r="A558" t="n">
        <v>240</v>
      </c>
      <c r="B558" s="10" t="n">
        <v>46209</v>
      </c>
      <c r="C558" t="inlineStr">
        <is>
          <t>Bill</t>
        </is>
      </c>
      <c r="D558" t="inlineStr">
        <is>
          <t>B00121</t>
        </is>
      </c>
      <c r="E558" t="inlineStr">
        <is>
          <t>Kew Fasteners Pty Ltd</t>
        </is>
      </c>
      <c r="F558" t="inlineStr">
        <is>
          <t>Small tools</t>
        </is>
      </c>
      <c r="G558" s="9" t="n">
        <v>65.52</v>
      </c>
      <c r="H558" t="inlineStr">
        <is>
          <t>GST</t>
        </is>
      </c>
      <c r="I558" t="inlineStr"/>
      <c r="J558" t="inlineStr"/>
      <c r="K558" t="str">
        <f>INDEX('Account Map'!$E$5:$E$90,MATCH(F558,'Account Map'!$A$5:$A$90,0))</f>
        <v>474</v>
      </c>
    </row>
    <row r="559">
      <c r="A559" t="n">
        <v>240</v>
      </c>
      <c r="B559" s="10" t="n">
        <v>46209</v>
      </c>
      <c r="C559" t="inlineStr">
        <is>
          <t>Bill</t>
        </is>
      </c>
      <c r="D559" t="inlineStr">
        <is>
          <t>B00121</t>
        </is>
      </c>
      <c r="E559" t="inlineStr">
        <is>
          <t>Kew Fasteners Pty Ltd</t>
        </is>
      </c>
      <c r="F559" t="inlineStr">
        <is>
          <t>GST Payable</t>
        </is>
      </c>
      <c r="G559" s="9" t="n">
        <v>6.55</v>
      </c>
      <c r="H559" t="inlineStr"/>
      <c r="I559" t="inlineStr"/>
      <c r="J559" t="inlineStr"/>
      <c r="K559" t="str">
        <f>INDEX('Account Map'!$E$5:$E$90,MATCH(F559,'Account Map'!$A$5:$A$90,0))</f>
        <v>820</v>
      </c>
    </row>
    <row r="560">
      <c r="A560" t="n">
        <v>240</v>
      </c>
      <c r="B560" s="10" t="n">
        <v>46209</v>
      </c>
      <c r="C560" t="inlineStr">
        <is>
          <t>Bill</t>
        </is>
      </c>
      <c r="D560" t="inlineStr">
        <is>
          <t>B00121</t>
        </is>
      </c>
      <c r="E560" t="inlineStr">
        <is>
          <t>Kew Fasteners Pty Ltd</t>
        </is>
      </c>
      <c r="F560" t="inlineStr">
        <is>
          <t>Accounts Payable (A/P)</t>
        </is>
      </c>
      <c r="G560" s="9" t="n">
        <v>-72.06999999999999</v>
      </c>
      <c r="H560" t="inlineStr"/>
      <c r="I560" t="inlineStr"/>
      <c r="J560" t="inlineStr"/>
      <c r="K560" t="str">
        <f>INDEX('Account Map'!$E$5:$E$90,MATCH(F560,'Account Map'!$A$5:$A$90,0))</f>
        <v>800</v>
      </c>
    </row>
    <row r="561">
      <c r="A561" t="n">
        <v>241</v>
      </c>
      <c r="B561" s="10" t="n">
        <v>46209</v>
      </c>
      <c r="C561" t="inlineStr">
        <is>
          <t>Bill</t>
        </is>
      </c>
      <c r="D561" t="inlineStr">
        <is>
          <t>B00122</t>
        </is>
      </c>
      <c r="E561" t="inlineStr">
        <is>
          <t>Redgum Paint Pty Ltd</t>
        </is>
      </c>
      <c r="F561" t="inlineStr">
        <is>
          <t>Freight &amp; cartage</t>
        </is>
      </c>
      <c r="G561" s="9" t="n">
        <v>1334.84</v>
      </c>
      <c r="H561" t="inlineStr">
        <is>
          <t>GST</t>
        </is>
      </c>
      <c r="I561" t="inlineStr"/>
      <c r="J561" t="inlineStr"/>
      <c r="K561" t="str">
        <f>INDEX('Account Map'!$E$5:$E$90,MATCH(F561,'Account Map'!$A$5:$A$90,0))</f>
        <v>314</v>
      </c>
    </row>
    <row r="562">
      <c r="A562" t="n">
        <v>241</v>
      </c>
      <c r="B562" s="10" t="n">
        <v>46209</v>
      </c>
      <c r="C562" t="inlineStr">
        <is>
          <t>Bill</t>
        </is>
      </c>
      <c r="D562" t="inlineStr">
        <is>
          <t>B00122</t>
        </is>
      </c>
      <c r="E562" t="inlineStr">
        <is>
          <t>Redgum Paint Pty Ltd</t>
        </is>
      </c>
      <c r="F562" t="inlineStr">
        <is>
          <t>GST Payable</t>
        </is>
      </c>
      <c r="G562" s="9" t="n">
        <v>133.48</v>
      </c>
      <c r="H562" t="inlineStr"/>
      <c r="I562" t="inlineStr"/>
      <c r="J562" t="inlineStr"/>
      <c r="K562" t="str">
        <f>INDEX('Account Map'!$E$5:$E$90,MATCH(F562,'Account Map'!$A$5:$A$90,0))</f>
        <v>820</v>
      </c>
    </row>
    <row r="563">
      <c r="A563" t="n">
        <v>241</v>
      </c>
      <c r="B563" s="10" t="n">
        <v>46209</v>
      </c>
      <c r="C563" t="inlineStr">
        <is>
          <t>Bill</t>
        </is>
      </c>
      <c r="D563" t="inlineStr">
        <is>
          <t>B00122</t>
        </is>
      </c>
      <c r="E563" t="inlineStr">
        <is>
          <t>Redgum Paint Pty Ltd</t>
        </is>
      </c>
      <c r="F563" t="inlineStr">
        <is>
          <t>Accounts Payable (A/P)</t>
        </is>
      </c>
      <c r="G563" s="9" t="n">
        <v>-1468.32</v>
      </c>
      <c r="H563" t="inlineStr"/>
      <c r="I563" t="inlineStr"/>
      <c r="J563" t="inlineStr"/>
      <c r="K563" t="str">
        <f>INDEX('Account Map'!$E$5:$E$90,MATCH(F563,'Account Map'!$A$5:$A$90,0))</f>
        <v>800</v>
      </c>
    </row>
    <row r="564">
      <c r="A564" t="n">
        <v>242</v>
      </c>
      <c r="B564" s="10" t="n">
        <v>46209</v>
      </c>
      <c r="C564" t="inlineStr">
        <is>
          <t>Bill</t>
        </is>
      </c>
      <c r="D564" t="inlineStr">
        <is>
          <t>B00123</t>
        </is>
      </c>
      <c r="E564" t="inlineStr">
        <is>
          <t>Virgin Australia</t>
        </is>
      </c>
      <c r="F564" t="inlineStr">
        <is>
          <t>Travel</t>
        </is>
      </c>
      <c r="G564" s="9" t="n">
        <v>908.34</v>
      </c>
      <c r="H564" t="inlineStr">
        <is>
          <t>GST</t>
        </is>
      </c>
      <c r="I564" t="inlineStr"/>
      <c r="J564" t="inlineStr"/>
      <c r="K564" t="str">
        <f>INDEX('Account Map'!$E$5:$E$90,MATCH(F564,'Account Map'!$A$5:$A$90,0))</f>
        <v>493</v>
      </c>
    </row>
    <row r="565">
      <c r="A565" t="n">
        <v>242</v>
      </c>
      <c r="B565" s="10" t="n">
        <v>46209</v>
      </c>
      <c r="C565" t="inlineStr">
        <is>
          <t>Bill</t>
        </is>
      </c>
      <c r="D565" t="inlineStr">
        <is>
          <t>B00123</t>
        </is>
      </c>
      <c r="E565" t="inlineStr">
        <is>
          <t>Virgin Australia</t>
        </is>
      </c>
      <c r="F565" t="inlineStr">
        <is>
          <t>GST Payable</t>
        </is>
      </c>
      <c r="G565" s="9" t="n">
        <v>90.83</v>
      </c>
      <c r="H565" t="inlineStr"/>
      <c r="I565" t="inlineStr"/>
      <c r="J565" t="inlineStr"/>
      <c r="K565" t="str">
        <f>INDEX('Account Map'!$E$5:$E$90,MATCH(F565,'Account Map'!$A$5:$A$90,0))</f>
        <v>820</v>
      </c>
    </row>
    <row r="566">
      <c r="A566" t="n">
        <v>242</v>
      </c>
      <c r="B566" s="10" t="n">
        <v>46209</v>
      </c>
      <c r="C566" t="inlineStr">
        <is>
          <t>Bill</t>
        </is>
      </c>
      <c r="D566" t="inlineStr">
        <is>
          <t>B00123</t>
        </is>
      </c>
      <c r="E566" t="inlineStr">
        <is>
          <t>Virgin Australia</t>
        </is>
      </c>
      <c r="F566" t="inlineStr">
        <is>
          <t>Accounts Payable (A/P)</t>
        </is>
      </c>
      <c r="G566" s="9" t="n">
        <v>-999.17</v>
      </c>
      <c r="H566" t="inlineStr"/>
      <c r="I566" t="inlineStr"/>
      <c r="J566" t="inlineStr"/>
      <c r="K566" t="str">
        <f>INDEX('Account Map'!$E$5:$E$90,MATCH(F566,'Account Map'!$A$5:$A$90,0))</f>
        <v>800</v>
      </c>
    </row>
    <row r="567">
      <c r="A567" t="n">
        <v>243</v>
      </c>
      <c r="B567" s="10" t="n">
        <v>46209</v>
      </c>
      <c r="C567" t="inlineStr">
        <is>
          <t>Bill</t>
        </is>
      </c>
      <c r="D567" t="inlineStr">
        <is>
          <t>B00124</t>
        </is>
      </c>
      <c r="E567" t="inlineStr">
        <is>
          <t>Carlton Abrasives Pty Ltd</t>
        </is>
      </c>
      <c r="F567" t="inlineStr">
        <is>
          <t>Freight &amp; cartage</t>
        </is>
      </c>
      <c r="G567" s="9" t="n">
        <v>908.49</v>
      </c>
      <c r="H567" t="inlineStr">
        <is>
          <t>GST</t>
        </is>
      </c>
      <c r="I567" t="inlineStr"/>
      <c r="J567" t="inlineStr"/>
      <c r="K567" t="str">
        <f>INDEX('Account Map'!$E$5:$E$90,MATCH(F567,'Account Map'!$A$5:$A$90,0))</f>
        <v>314</v>
      </c>
    </row>
    <row r="568">
      <c r="A568" t="n">
        <v>243</v>
      </c>
      <c r="B568" s="10" t="n">
        <v>46209</v>
      </c>
      <c r="C568" t="inlineStr">
        <is>
          <t>Bill</t>
        </is>
      </c>
      <c r="D568" t="inlineStr">
        <is>
          <t>B00124</t>
        </is>
      </c>
      <c r="E568" t="inlineStr">
        <is>
          <t>Carlton Abrasives Pty Ltd</t>
        </is>
      </c>
      <c r="F568" t="inlineStr">
        <is>
          <t>GST Payable</t>
        </is>
      </c>
      <c r="G568" s="9" t="n">
        <v>90.84999999999999</v>
      </c>
      <c r="H568" t="inlineStr"/>
      <c r="I568" t="inlineStr"/>
      <c r="J568" t="inlineStr"/>
      <c r="K568" t="str">
        <f>INDEX('Account Map'!$E$5:$E$90,MATCH(F568,'Account Map'!$A$5:$A$90,0))</f>
        <v>820</v>
      </c>
    </row>
    <row r="569">
      <c r="A569" t="n">
        <v>243</v>
      </c>
      <c r="B569" s="10" t="n">
        <v>46209</v>
      </c>
      <c r="C569" t="inlineStr">
        <is>
          <t>Bill</t>
        </is>
      </c>
      <c r="D569" t="inlineStr">
        <is>
          <t>B00124</t>
        </is>
      </c>
      <c r="E569" t="inlineStr">
        <is>
          <t>Carlton Abrasives Pty Ltd</t>
        </is>
      </c>
      <c r="F569" t="inlineStr">
        <is>
          <t>Accounts Payable (A/P)</t>
        </is>
      </c>
      <c r="G569" s="9" t="n">
        <v>-999.34</v>
      </c>
      <c r="H569" t="inlineStr"/>
      <c r="I569" t="inlineStr"/>
      <c r="J569" t="inlineStr"/>
      <c r="K569" t="str">
        <f>INDEX('Account Map'!$E$5:$E$90,MATCH(F569,'Account Map'!$A$5:$A$90,0))</f>
        <v>800</v>
      </c>
    </row>
    <row r="570">
      <c r="A570" t="n">
        <v>244</v>
      </c>
      <c r="B570" s="10" t="n">
        <v>46209</v>
      </c>
      <c r="C570" t="inlineStr">
        <is>
          <t>Bill</t>
        </is>
      </c>
      <c r="D570" t="inlineStr">
        <is>
          <t>B00125</t>
        </is>
      </c>
      <c r="E570" t="inlineStr">
        <is>
          <t>Lygon Timber Pty Ltd</t>
        </is>
      </c>
      <c r="F570" t="inlineStr">
        <is>
          <t>Timber &amp; board</t>
        </is>
      </c>
      <c r="G570" s="9" t="n">
        <v>1909.28</v>
      </c>
      <c r="H570" t="inlineStr">
        <is>
          <t>GST</t>
        </is>
      </c>
      <c r="I570" t="inlineStr"/>
      <c r="J570" t="inlineStr"/>
      <c r="K570" t="str">
        <f>INDEX('Account Map'!$E$5:$E$90,MATCH(F570,'Account Map'!$A$5:$A$90,0))</f>
        <v>310</v>
      </c>
    </row>
    <row r="571">
      <c r="A571" t="n">
        <v>244</v>
      </c>
      <c r="B571" s="10" t="n">
        <v>46209</v>
      </c>
      <c r="C571" t="inlineStr">
        <is>
          <t>Bill</t>
        </is>
      </c>
      <c r="D571" t="inlineStr">
        <is>
          <t>B00125</t>
        </is>
      </c>
      <c r="E571" t="inlineStr">
        <is>
          <t>Lygon Timber Pty Ltd</t>
        </is>
      </c>
      <c r="F571" t="inlineStr">
        <is>
          <t>GST Payable</t>
        </is>
      </c>
      <c r="G571" s="9" t="n">
        <v>190.93</v>
      </c>
      <c r="H571" t="inlineStr"/>
      <c r="I571" t="inlineStr"/>
      <c r="J571" t="inlineStr"/>
      <c r="K571" t="str">
        <f>INDEX('Account Map'!$E$5:$E$90,MATCH(F571,'Account Map'!$A$5:$A$90,0))</f>
        <v>820</v>
      </c>
    </row>
    <row r="572">
      <c r="A572" t="n">
        <v>244</v>
      </c>
      <c r="B572" s="10" t="n">
        <v>46209</v>
      </c>
      <c r="C572" t="inlineStr">
        <is>
          <t>Bill</t>
        </is>
      </c>
      <c r="D572" t="inlineStr">
        <is>
          <t>B00125</t>
        </is>
      </c>
      <c r="E572" t="inlineStr">
        <is>
          <t>Lygon Timber Pty Ltd</t>
        </is>
      </c>
      <c r="F572" t="inlineStr">
        <is>
          <t>Accounts Payable (A/P)</t>
        </is>
      </c>
      <c r="G572" s="9" t="n">
        <v>-2100.21</v>
      </c>
      <c r="H572" t="inlineStr"/>
      <c r="I572" t="inlineStr"/>
      <c r="J572" t="inlineStr"/>
      <c r="K572" t="str">
        <f>INDEX('Account Map'!$E$5:$E$90,MATCH(F572,'Account Map'!$A$5:$A$90,0))</f>
        <v>800</v>
      </c>
    </row>
    <row r="573">
      <c r="A573" t="n">
        <v>245</v>
      </c>
      <c r="B573" s="10" t="n">
        <v>46209</v>
      </c>
      <c r="C573" t="inlineStr">
        <is>
          <t>Bill</t>
        </is>
      </c>
      <c r="D573" t="inlineStr">
        <is>
          <t>B00126</t>
        </is>
      </c>
      <c r="E573" t="inlineStr">
        <is>
          <t>Northside Adhesives Pty Ltd</t>
        </is>
      </c>
      <c r="F573" t="inlineStr">
        <is>
          <t>Freight &amp; cartage</t>
        </is>
      </c>
      <c r="G573" s="9" t="n">
        <v>1227.76</v>
      </c>
      <c r="H573" t="inlineStr">
        <is>
          <t>GST</t>
        </is>
      </c>
      <c r="I573" t="inlineStr"/>
      <c r="J573" t="inlineStr"/>
      <c r="K573" t="str">
        <f>INDEX('Account Map'!$E$5:$E$90,MATCH(F573,'Account Map'!$A$5:$A$90,0))</f>
        <v>314</v>
      </c>
    </row>
    <row r="574">
      <c r="A574" t="n">
        <v>245</v>
      </c>
      <c r="B574" s="10" t="n">
        <v>46209</v>
      </c>
      <c r="C574" t="inlineStr">
        <is>
          <t>Bill</t>
        </is>
      </c>
      <c r="D574" t="inlineStr">
        <is>
          <t>B00126</t>
        </is>
      </c>
      <c r="E574" t="inlineStr">
        <is>
          <t>Northside Adhesives Pty Ltd</t>
        </is>
      </c>
      <c r="F574" t="inlineStr">
        <is>
          <t>GST Payable</t>
        </is>
      </c>
      <c r="G574" s="9" t="n">
        <v>122.78</v>
      </c>
      <c r="H574" t="inlineStr"/>
      <c r="I574" t="inlineStr"/>
      <c r="J574" t="inlineStr"/>
      <c r="K574" t="str">
        <f>INDEX('Account Map'!$E$5:$E$90,MATCH(F574,'Account Map'!$A$5:$A$90,0))</f>
        <v>820</v>
      </c>
    </row>
    <row r="575">
      <c r="A575" t="n">
        <v>245</v>
      </c>
      <c r="B575" s="10" t="n">
        <v>46209</v>
      </c>
      <c r="C575" t="inlineStr">
        <is>
          <t>Bill</t>
        </is>
      </c>
      <c r="D575" t="inlineStr">
        <is>
          <t>B00126</t>
        </is>
      </c>
      <c r="E575" t="inlineStr">
        <is>
          <t>Northside Adhesives Pty Ltd</t>
        </is>
      </c>
      <c r="F575" t="inlineStr">
        <is>
          <t>Accounts Payable (A/P)</t>
        </is>
      </c>
      <c r="G575" s="9" t="n">
        <v>-1350.54</v>
      </c>
      <c r="H575" t="inlineStr"/>
      <c r="I575" t="inlineStr"/>
      <c r="J575" t="inlineStr"/>
      <c r="K575" t="str">
        <f>INDEX('Account Map'!$E$5:$E$90,MATCH(F575,'Account Map'!$A$5:$A$90,0))</f>
        <v>800</v>
      </c>
    </row>
    <row r="576">
      <c r="A576" t="n">
        <v>246</v>
      </c>
      <c r="B576" s="10" t="n">
        <v>46209</v>
      </c>
      <c r="C576" t="inlineStr">
        <is>
          <t>Bill</t>
        </is>
      </c>
      <c r="D576" t="inlineStr">
        <is>
          <t>B00127</t>
        </is>
      </c>
      <c r="E576" t="inlineStr">
        <is>
          <t>Malvern Lighting Pty Ltd</t>
        </is>
      </c>
      <c r="F576" t="inlineStr">
        <is>
          <t>Hardware &amp; fittings</t>
        </is>
      </c>
      <c r="G576" s="9" t="n">
        <v>394.56</v>
      </c>
      <c r="H576" t="inlineStr">
        <is>
          <t>GST</t>
        </is>
      </c>
      <c r="I576" t="inlineStr"/>
      <c r="J576" t="inlineStr"/>
      <c r="K576" t="str">
        <f>INDEX('Account Map'!$E$5:$E$90,MATCH(F576,'Account Map'!$A$5:$A$90,0))</f>
        <v>311</v>
      </c>
    </row>
    <row r="577">
      <c r="A577" t="n">
        <v>246</v>
      </c>
      <c r="B577" s="10" t="n">
        <v>46209</v>
      </c>
      <c r="C577" t="inlineStr">
        <is>
          <t>Bill</t>
        </is>
      </c>
      <c r="D577" t="inlineStr">
        <is>
          <t>B00127</t>
        </is>
      </c>
      <c r="E577" t="inlineStr">
        <is>
          <t>Malvern Lighting Pty Ltd</t>
        </is>
      </c>
      <c r="F577" t="inlineStr">
        <is>
          <t>GST Payable</t>
        </is>
      </c>
      <c r="G577" s="9" t="n">
        <v>39.46</v>
      </c>
      <c r="H577" t="inlineStr"/>
      <c r="I577" t="inlineStr"/>
      <c r="J577" t="inlineStr"/>
      <c r="K577" t="str">
        <f>INDEX('Account Map'!$E$5:$E$90,MATCH(F577,'Account Map'!$A$5:$A$90,0))</f>
        <v>820</v>
      </c>
    </row>
    <row r="578">
      <c r="A578" t="n">
        <v>246</v>
      </c>
      <c r="B578" s="10" t="n">
        <v>46209</v>
      </c>
      <c r="C578" t="inlineStr">
        <is>
          <t>Bill</t>
        </is>
      </c>
      <c r="D578" t="inlineStr">
        <is>
          <t>B00127</t>
        </is>
      </c>
      <c r="E578" t="inlineStr">
        <is>
          <t>Malvern Lighting Pty Ltd</t>
        </is>
      </c>
      <c r="F578" t="inlineStr">
        <is>
          <t>Accounts Payable (A/P)</t>
        </is>
      </c>
      <c r="G578" s="9" t="n">
        <v>-434.02</v>
      </c>
      <c r="H578" t="inlineStr"/>
      <c r="I578" t="inlineStr"/>
      <c r="J578" t="inlineStr"/>
      <c r="K578" t="str">
        <f>INDEX('Account Map'!$E$5:$E$90,MATCH(F578,'Account Map'!$A$5:$A$90,0))</f>
        <v>800</v>
      </c>
    </row>
    <row r="579">
      <c r="A579" t="n">
        <v>247</v>
      </c>
      <c r="B579" s="10" t="n">
        <v>46209</v>
      </c>
      <c r="C579" t="inlineStr">
        <is>
          <t>Expense</t>
        </is>
      </c>
      <c r="D579" t="inlineStr"/>
      <c r="E579" t="inlineStr">
        <is>
          <t>Officeworks</t>
        </is>
      </c>
      <c r="F579" t="inlineStr">
        <is>
          <t>Small tools</t>
        </is>
      </c>
      <c r="G579" s="9" t="n">
        <v>437.18</v>
      </c>
      <c r="H579" t="inlineStr">
        <is>
          <t>GST</t>
        </is>
      </c>
      <c r="I579" t="inlineStr"/>
      <c r="J579" t="inlineStr"/>
      <c r="K579" t="str">
        <f>INDEX('Account Map'!$E$5:$E$90,MATCH(F579,'Account Map'!$A$5:$A$90,0))</f>
        <v>474</v>
      </c>
    </row>
    <row r="580">
      <c r="A580" t="n">
        <v>247</v>
      </c>
      <c r="B580" s="10" t="n">
        <v>46209</v>
      </c>
      <c r="C580" t="inlineStr">
        <is>
          <t>Expense</t>
        </is>
      </c>
      <c r="D580" t="inlineStr"/>
      <c r="E580" t="inlineStr">
        <is>
          <t>Officeworks</t>
        </is>
      </c>
      <c r="F580" t="inlineStr">
        <is>
          <t>GST Payable</t>
        </is>
      </c>
      <c r="G580" s="9" t="n">
        <v>43.72</v>
      </c>
      <c r="H580" t="inlineStr"/>
      <c r="I580" t="inlineStr"/>
      <c r="J580" t="inlineStr"/>
      <c r="K580" t="str">
        <f>INDEX('Account Map'!$E$5:$E$90,MATCH(F580,'Account Map'!$A$5:$A$90,0))</f>
        <v>820</v>
      </c>
    </row>
    <row r="581">
      <c r="A581" t="n">
        <v>247</v>
      </c>
      <c r="B581" s="10" t="n">
        <v>46209</v>
      </c>
      <c r="C581" t="inlineStr">
        <is>
          <t>Expense</t>
        </is>
      </c>
      <c r="D581" t="inlineStr"/>
      <c r="E581" t="inlineStr">
        <is>
          <t>Officeworks</t>
        </is>
      </c>
      <c r="F581" t="inlineStr">
        <is>
          <t>ANZ Business Visa</t>
        </is>
      </c>
      <c r="G581" s="9" t="n">
        <v>-480.9</v>
      </c>
      <c r="H581" t="inlineStr"/>
      <c r="I581" t="inlineStr"/>
      <c r="J581" t="inlineStr">
        <is>
          <t>R</t>
        </is>
      </c>
      <c r="K581" t="str">
        <f>INDEX('Account Map'!$E$5:$E$90,MATCH(F581,'Account Map'!$A$5:$A$90,0))</f>
        <v>092</v>
      </c>
    </row>
    <row r="582">
      <c r="A582" t="n">
        <v>248</v>
      </c>
      <c r="B582" s="10" t="n">
        <v>46209</v>
      </c>
      <c r="C582" t="inlineStr">
        <is>
          <t>Expense</t>
        </is>
      </c>
      <c r="D582" t="inlineStr"/>
      <c r="E582" t="inlineStr">
        <is>
          <t>Coffee Club Catering</t>
        </is>
      </c>
      <c r="F582" t="inlineStr">
        <is>
          <t>Subscriptions</t>
        </is>
      </c>
      <c r="G582" s="9" t="n">
        <v>320.27</v>
      </c>
      <c r="H582" t="inlineStr">
        <is>
          <t>GST</t>
        </is>
      </c>
      <c r="I582" t="inlineStr"/>
      <c r="J582" t="inlineStr"/>
      <c r="K582" t="str">
        <f>INDEX('Account Map'!$E$5:$E$90,MATCH(F582,'Account Map'!$A$5:$A$90,0))</f>
        <v>485</v>
      </c>
    </row>
    <row r="583">
      <c r="A583" t="n">
        <v>248</v>
      </c>
      <c r="B583" s="10" t="n">
        <v>46209</v>
      </c>
      <c r="C583" t="inlineStr">
        <is>
          <t>Expense</t>
        </is>
      </c>
      <c r="D583" t="inlineStr"/>
      <c r="E583" t="inlineStr">
        <is>
          <t>Coffee Club Catering</t>
        </is>
      </c>
      <c r="F583" t="inlineStr">
        <is>
          <t>GST Payable</t>
        </is>
      </c>
      <c r="G583" s="9" t="n">
        <v>32.03</v>
      </c>
      <c r="H583" t="inlineStr"/>
      <c r="I583" t="inlineStr"/>
      <c r="J583" t="inlineStr"/>
      <c r="K583" t="str">
        <f>INDEX('Account Map'!$E$5:$E$90,MATCH(F583,'Account Map'!$A$5:$A$90,0))</f>
        <v>820</v>
      </c>
    </row>
    <row r="584">
      <c r="A584" t="n">
        <v>248</v>
      </c>
      <c r="B584" s="10" t="n">
        <v>46209</v>
      </c>
      <c r="C584" t="inlineStr">
        <is>
          <t>Expense</t>
        </is>
      </c>
      <c r="D584" t="inlineStr"/>
      <c r="E584" t="inlineStr">
        <is>
          <t>Coffee Club Catering</t>
        </is>
      </c>
      <c r="F584" t="inlineStr">
        <is>
          <t>ANZ Business Visa</t>
        </is>
      </c>
      <c r="G584" s="9" t="n">
        <v>-352.3</v>
      </c>
      <c r="H584" t="inlineStr"/>
      <c r="I584" t="inlineStr"/>
      <c r="J584" t="inlineStr">
        <is>
          <t>R</t>
        </is>
      </c>
      <c r="K584" t="str">
        <f>INDEX('Account Map'!$E$5:$E$90,MATCH(F584,'Account Map'!$A$5:$A$90,0))</f>
        <v>092</v>
      </c>
    </row>
    <row r="585">
      <c r="A585" t="n">
        <v>249</v>
      </c>
      <c r="B585" s="10" t="n">
        <v>46210</v>
      </c>
      <c r="C585" t="inlineStr">
        <is>
          <t>Invoice</t>
        </is>
      </c>
      <c r="D585" t="inlineStr">
        <is>
          <t>INV-4235</t>
        </is>
      </c>
      <c r="E585" t="inlineStr">
        <is>
          <t>Clifton Gallery Pty Ltd</t>
        </is>
      </c>
      <c r="F585" t="inlineStr">
        <is>
          <t>Accounts Receivable (A/R)</t>
        </is>
      </c>
      <c r="G585" s="9" t="n">
        <v>1987.76</v>
      </c>
      <c r="H585" t="inlineStr"/>
      <c r="I585" t="inlineStr"/>
      <c r="J585" t="inlineStr"/>
      <c r="K585" t="str">
        <f>INDEX('Account Map'!$E$5:$E$90,MATCH(F585,'Account Map'!$A$5:$A$90,0))</f>
        <v>610</v>
      </c>
    </row>
    <row r="586">
      <c r="A586" t="n">
        <v>249</v>
      </c>
      <c r="B586" s="10" t="n">
        <v>46210</v>
      </c>
      <c r="C586" t="inlineStr">
        <is>
          <t>Invoice</t>
        </is>
      </c>
      <c r="D586" t="inlineStr">
        <is>
          <t>INV-4235</t>
        </is>
      </c>
      <c r="E586" t="inlineStr">
        <is>
          <t>Clifton Gallery Pty Ltd</t>
        </is>
      </c>
      <c r="F586" t="inlineStr">
        <is>
          <t>Joinery sales</t>
        </is>
      </c>
      <c r="G586" s="9" t="n">
        <v>-1807.05</v>
      </c>
      <c r="H586" t="inlineStr">
        <is>
          <t>GST</t>
        </is>
      </c>
      <c r="I586" t="inlineStr"/>
      <c r="J586" t="inlineStr"/>
      <c r="K586" t="str">
        <f>INDEX('Account Map'!$E$5:$E$90,MATCH(F586,'Account Map'!$A$5:$A$90,0))</f>
        <v>200</v>
      </c>
    </row>
    <row r="587">
      <c r="A587" t="n">
        <v>249</v>
      </c>
      <c r="B587" s="10" t="n">
        <v>46210</v>
      </c>
      <c r="C587" t="inlineStr">
        <is>
          <t>Invoice</t>
        </is>
      </c>
      <c r="D587" t="inlineStr">
        <is>
          <t>INV-4235</t>
        </is>
      </c>
      <c r="E587" t="inlineStr">
        <is>
          <t>Clifton Gallery Pty Ltd</t>
        </is>
      </c>
      <c r="F587" t="inlineStr">
        <is>
          <t>GST Payable</t>
        </is>
      </c>
      <c r="G587" s="9" t="n">
        <v>-180.71</v>
      </c>
      <c r="H587" t="inlineStr"/>
      <c r="I587" t="inlineStr"/>
      <c r="J587" t="inlineStr"/>
      <c r="K587" t="str">
        <f>INDEX('Account Map'!$E$5:$E$90,MATCH(F587,'Account Map'!$A$5:$A$90,0))</f>
        <v>820</v>
      </c>
    </row>
    <row r="588">
      <c r="A588" t="n">
        <v>250</v>
      </c>
      <c r="B588" s="10" t="n">
        <v>46210</v>
      </c>
      <c r="C588" t="inlineStr">
        <is>
          <t>Invoice</t>
        </is>
      </c>
      <c r="D588" t="inlineStr">
        <is>
          <t>INV-4236</t>
        </is>
      </c>
      <c r="E588" t="inlineStr">
        <is>
          <t>Kew Kitchen &amp; Bath Pty Ltd</t>
        </is>
      </c>
      <c r="F588" t="inlineStr">
        <is>
          <t>Accounts Receivable (A/R)</t>
        </is>
      </c>
      <c r="G588" s="9" t="n">
        <v>4734.26</v>
      </c>
      <c r="H588" t="inlineStr"/>
      <c r="I588" t="inlineStr"/>
      <c r="J588" t="inlineStr"/>
      <c r="K588" t="str">
        <f>INDEX('Account Map'!$E$5:$E$90,MATCH(F588,'Account Map'!$A$5:$A$90,0))</f>
        <v>610</v>
      </c>
    </row>
    <row r="589">
      <c r="A589" t="n">
        <v>250</v>
      </c>
      <c r="B589" s="10" t="n">
        <v>46210</v>
      </c>
      <c r="C589" t="inlineStr">
        <is>
          <t>Invoice</t>
        </is>
      </c>
      <c r="D589" t="inlineStr">
        <is>
          <t>INV-4236</t>
        </is>
      </c>
      <c r="E589" t="inlineStr">
        <is>
          <t>Kew Kitchen &amp; Bath Pty Ltd</t>
        </is>
      </c>
      <c r="F589" t="inlineStr">
        <is>
          <t>Shopfitting contracts</t>
        </is>
      </c>
      <c r="G589" s="9" t="n">
        <v>-4303.87</v>
      </c>
      <c r="H589" t="inlineStr">
        <is>
          <t>GST</t>
        </is>
      </c>
      <c r="I589" t="inlineStr"/>
      <c r="J589" t="inlineStr"/>
      <c r="K589" t="str">
        <f>INDEX('Account Map'!$E$5:$E$90,MATCH(F589,'Account Map'!$A$5:$A$90,0))</f>
        <v>201</v>
      </c>
    </row>
    <row r="590">
      <c r="A590" t="n">
        <v>250</v>
      </c>
      <c r="B590" s="10" t="n">
        <v>46210</v>
      </c>
      <c r="C590" t="inlineStr">
        <is>
          <t>Invoice</t>
        </is>
      </c>
      <c r="D590" t="inlineStr">
        <is>
          <t>INV-4236</t>
        </is>
      </c>
      <c r="E590" t="inlineStr">
        <is>
          <t>Kew Kitchen &amp; Bath Pty Ltd</t>
        </is>
      </c>
      <c r="F590" t="inlineStr">
        <is>
          <t>GST Payable</t>
        </is>
      </c>
      <c r="G590" s="9" t="n">
        <v>-430.39</v>
      </c>
      <c r="H590" t="inlineStr"/>
      <c r="I590" t="inlineStr"/>
      <c r="J590" t="inlineStr"/>
      <c r="K590" t="str">
        <f>INDEX('Account Map'!$E$5:$E$90,MATCH(F590,'Account Map'!$A$5:$A$90,0))</f>
        <v>820</v>
      </c>
    </row>
    <row r="591">
      <c r="A591" t="n">
        <v>251</v>
      </c>
      <c r="B591" s="10" t="n">
        <v>46210</v>
      </c>
      <c r="C591" t="inlineStr">
        <is>
          <t>Invoice</t>
        </is>
      </c>
      <c r="D591" t="inlineStr">
        <is>
          <t>INV-4237</t>
        </is>
      </c>
      <c r="E591" t="inlineStr">
        <is>
          <t>Redgum Optometrists Pty Ltd</t>
        </is>
      </c>
      <c r="F591" t="inlineStr">
        <is>
          <t>Accounts Receivable (A/R)</t>
        </is>
      </c>
      <c r="G591" s="9" t="n">
        <v>15165.4</v>
      </c>
      <c r="H591" t="inlineStr"/>
      <c r="I591" t="inlineStr"/>
      <c r="J591" t="inlineStr"/>
      <c r="K591" t="str">
        <f>INDEX('Account Map'!$E$5:$E$90,MATCH(F591,'Account Map'!$A$5:$A$90,0))</f>
        <v>610</v>
      </c>
    </row>
    <row r="592">
      <c r="A592" t="n">
        <v>251</v>
      </c>
      <c r="B592" s="10" t="n">
        <v>46210</v>
      </c>
      <c r="C592" t="inlineStr">
        <is>
          <t>Invoice</t>
        </is>
      </c>
      <c r="D592" t="inlineStr">
        <is>
          <t>INV-4237</t>
        </is>
      </c>
      <c r="E592" t="inlineStr">
        <is>
          <t>Redgum Optometrists Pty Ltd</t>
        </is>
      </c>
      <c r="F592" t="inlineStr">
        <is>
          <t>Shopfitting contracts</t>
        </is>
      </c>
      <c r="G592" s="9" t="n">
        <v>-4730.36</v>
      </c>
      <c r="H592" t="inlineStr">
        <is>
          <t>GST</t>
        </is>
      </c>
      <c r="I592" t="inlineStr"/>
      <c r="J592" t="inlineStr"/>
      <c r="K592" t="str">
        <f>INDEX('Account Map'!$E$5:$E$90,MATCH(F592,'Account Map'!$A$5:$A$90,0))</f>
        <v>201</v>
      </c>
    </row>
    <row r="593">
      <c r="A593" t="n">
        <v>251</v>
      </c>
      <c r="B593" s="10" t="n">
        <v>46210</v>
      </c>
      <c r="C593" t="inlineStr">
        <is>
          <t>Invoice</t>
        </is>
      </c>
      <c r="D593" t="inlineStr">
        <is>
          <t>INV-4237</t>
        </is>
      </c>
      <c r="E593" t="inlineStr">
        <is>
          <t>Redgum Optometrists Pty Ltd</t>
        </is>
      </c>
      <c r="F593" t="inlineStr">
        <is>
          <t>Shopfitting contracts</t>
        </is>
      </c>
      <c r="G593" s="9" t="n">
        <v>-9056.370000000001</v>
      </c>
      <c r="H593" t="inlineStr">
        <is>
          <t>GST</t>
        </is>
      </c>
      <c r="I593" t="inlineStr"/>
      <c r="J593" t="inlineStr"/>
      <c r="K593" t="str">
        <f>INDEX('Account Map'!$E$5:$E$90,MATCH(F593,'Account Map'!$A$5:$A$90,0))</f>
        <v>201</v>
      </c>
    </row>
    <row r="594">
      <c r="A594" t="n">
        <v>251</v>
      </c>
      <c r="B594" s="10" t="n">
        <v>46210</v>
      </c>
      <c r="C594" t="inlineStr">
        <is>
          <t>Invoice</t>
        </is>
      </c>
      <c r="D594" t="inlineStr">
        <is>
          <t>INV-4237</t>
        </is>
      </c>
      <c r="E594" t="inlineStr">
        <is>
          <t>Redgum Optometrists Pty Ltd</t>
        </is>
      </c>
      <c r="F594" t="inlineStr">
        <is>
          <t>GST Payable</t>
        </is>
      </c>
      <c r="G594" s="9" t="n">
        <v>-1378.67</v>
      </c>
      <c r="H594" t="inlineStr"/>
      <c r="I594" t="inlineStr"/>
      <c r="J594" t="inlineStr"/>
      <c r="K594" t="str">
        <f>INDEX('Account Map'!$E$5:$E$90,MATCH(F594,'Account Map'!$A$5:$A$90,0))</f>
        <v>820</v>
      </c>
    </row>
    <row r="595">
      <c r="A595" t="n">
        <v>252</v>
      </c>
      <c r="B595" s="10" t="n">
        <v>46210</v>
      </c>
      <c r="C595" t="inlineStr">
        <is>
          <t>Bill</t>
        </is>
      </c>
      <c r="D595" t="inlineStr">
        <is>
          <t>B00128</t>
        </is>
      </c>
      <c r="E595" t="inlineStr">
        <is>
          <t>TAFE Victoria Pty Ltd</t>
        </is>
      </c>
      <c r="F595" t="inlineStr">
        <is>
          <t>Training</t>
        </is>
      </c>
      <c r="G595" s="9" t="n">
        <v>956.33</v>
      </c>
      <c r="H595" t="inlineStr">
        <is>
          <t>GST</t>
        </is>
      </c>
      <c r="I595" t="inlineStr"/>
      <c r="J595" t="inlineStr"/>
      <c r="K595" t="str">
        <f>INDEX('Account Map'!$E$5:$E$90,MATCH(F595,'Account Map'!$A$5:$A$90,0))</f>
        <v>481</v>
      </c>
    </row>
    <row r="596">
      <c r="A596" t="n">
        <v>252</v>
      </c>
      <c r="B596" s="10" t="n">
        <v>46210</v>
      </c>
      <c r="C596" t="inlineStr">
        <is>
          <t>Bill</t>
        </is>
      </c>
      <c r="D596" t="inlineStr">
        <is>
          <t>B00128</t>
        </is>
      </c>
      <c r="E596" t="inlineStr">
        <is>
          <t>TAFE Victoria Pty Ltd</t>
        </is>
      </c>
      <c r="F596" t="inlineStr">
        <is>
          <t>GST Payable</t>
        </is>
      </c>
      <c r="G596" s="9" t="n">
        <v>95.63</v>
      </c>
      <c r="H596" t="inlineStr"/>
      <c r="I596" t="inlineStr"/>
      <c r="J596" t="inlineStr"/>
      <c r="K596" t="str">
        <f>INDEX('Account Map'!$E$5:$E$90,MATCH(F596,'Account Map'!$A$5:$A$90,0))</f>
        <v>820</v>
      </c>
    </row>
    <row r="597">
      <c r="A597" t="n">
        <v>252</v>
      </c>
      <c r="B597" s="10" t="n">
        <v>46210</v>
      </c>
      <c r="C597" t="inlineStr">
        <is>
          <t>Bill</t>
        </is>
      </c>
      <c r="D597" t="inlineStr">
        <is>
          <t>B00128</t>
        </is>
      </c>
      <c r="E597" t="inlineStr">
        <is>
          <t>TAFE Victoria Pty Ltd</t>
        </is>
      </c>
      <c r="F597" t="inlineStr">
        <is>
          <t>Accounts Payable (A/P)</t>
        </is>
      </c>
      <c r="G597" s="9" t="n">
        <v>-1051.96</v>
      </c>
      <c r="H597" t="inlineStr"/>
      <c r="I597" t="inlineStr"/>
      <c r="J597" t="inlineStr"/>
      <c r="K597" t="str">
        <f>INDEX('Account Map'!$E$5:$E$90,MATCH(F597,'Account Map'!$A$5:$A$90,0))</f>
        <v>800</v>
      </c>
    </row>
    <row r="598">
      <c r="A598" t="n">
        <v>253</v>
      </c>
      <c r="B598" s="10" t="n">
        <v>46210</v>
      </c>
      <c r="C598" t="inlineStr">
        <is>
          <t>Bill</t>
        </is>
      </c>
      <c r="D598" t="inlineStr">
        <is>
          <t>B00129</t>
        </is>
      </c>
      <c r="E598" t="inlineStr">
        <is>
          <t>Carlton Adhesives Pty Ltd</t>
        </is>
      </c>
      <c r="F598" t="inlineStr">
        <is>
          <t>Repairs &amp; maintenance</t>
        </is>
      </c>
      <c r="G598" s="9" t="n">
        <v>827.36</v>
      </c>
      <c r="H598" t="inlineStr">
        <is>
          <t>GST</t>
        </is>
      </c>
      <c r="I598" t="inlineStr"/>
      <c r="J598" t="inlineStr"/>
      <c r="K598" t="str">
        <f>INDEX('Account Map'!$E$5:$E$90,MATCH(F598,'Account Map'!$A$5:$A$90,0))</f>
        <v>473</v>
      </c>
    </row>
    <row r="599">
      <c r="A599" t="n">
        <v>253</v>
      </c>
      <c r="B599" s="10" t="n">
        <v>46210</v>
      </c>
      <c r="C599" t="inlineStr">
        <is>
          <t>Bill</t>
        </is>
      </c>
      <c r="D599" t="inlineStr">
        <is>
          <t>B00129</t>
        </is>
      </c>
      <c r="E599" t="inlineStr">
        <is>
          <t>Carlton Adhesives Pty Ltd</t>
        </is>
      </c>
      <c r="F599" t="inlineStr">
        <is>
          <t>GST Payable</t>
        </is>
      </c>
      <c r="G599" s="9" t="n">
        <v>82.73999999999999</v>
      </c>
      <c r="H599" t="inlineStr"/>
      <c r="I599" t="inlineStr"/>
      <c r="J599" t="inlineStr"/>
      <c r="K599" t="str">
        <f>INDEX('Account Map'!$E$5:$E$90,MATCH(F599,'Account Map'!$A$5:$A$90,0))</f>
        <v>820</v>
      </c>
    </row>
    <row r="600">
      <c r="A600" t="n">
        <v>253</v>
      </c>
      <c r="B600" s="10" t="n">
        <v>46210</v>
      </c>
      <c r="C600" t="inlineStr">
        <is>
          <t>Bill</t>
        </is>
      </c>
      <c r="D600" t="inlineStr">
        <is>
          <t>B00129</t>
        </is>
      </c>
      <c r="E600" t="inlineStr">
        <is>
          <t>Carlton Adhesives Pty Ltd</t>
        </is>
      </c>
      <c r="F600" t="inlineStr">
        <is>
          <t>Accounts Payable (A/P)</t>
        </is>
      </c>
      <c r="G600" s="9" t="n">
        <v>-910.1</v>
      </c>
      <c r="H600" t="inlineStr"/>
      <c r="I600" t="inlineStr"/>
      <c r="J600" t="inlineStr"/>
      <c r="K600" t="str">
        <f>INDEX('Account Map'!$E$5:$E$90,MATCH(F600,'Account Map'!$A$5:$A$90,0))</f>
        <v>800</v>
      </c>
    </row>
    <row r="601">
      <c r="A601" t="n">
        <v>254</v>
      </c>
      <c r="B601" s="10" t="n">
        <v>46210</v>
      </c>
      <c r="C601" t="inlineStr">
        <is>
          <t>Bill</t>
        </is>
      </c>
      <c r="D601" t="inlineStr">
        <is>
          <t>B00130</t>
        </is>
      </c>
      <c r="E601" t="inlineStr">
        <is>
          <t>Xpress Cleaning Pty Ltd</t>
        </is>
      </c>
      <c r="F601" t="inlineStr">
        <is>
          <t>Cleaning</t>
        </is>
      </c>
      <c r="G601" s="9" t="n">
        <v>1237.36</v>
      </c>
      <c r="H601" t="inlineStr">
        <is>
          <t>GST</t>
        </is>
      </c>
      <c r="I601" t="inlineStr"/>
      <c r="J601" t="inlineStr"/>
      <c r="K601" t="str">
        <f>INDEX('Account Map'!$E$5:$E$90,MATCH(F601,'Account Map'!$A$5:$A$90,0))</f>
        <v>408</v>
      </c>
    </row>
    <row r="602">
      <c r="A602" t="n">
        <v>254</v>
      </c>
      <c r="B602" s="10" t="n">
        <v>46210</v>
      </c>
      <c r="C602" t="inlineStr">
        <is>
          <t>Bill</t>
        </is>
      </c>
      <c r="D602" t="inlineStr">
        <is>
          <t>B00130</t>
        </is>
      </c>
      <c r="E602" t="inlineStr">
        <is>
          <t>Xpress Cleaning Pty Ltd</t>
        </is>
      </c>
      <c r="F602" t="inlineStr">
        <is>
          <t>GST Payable</t>
        </is>
      </c>
      <c r="G602" s="9" t="n">
        <v>123.74</v>
      </c>
      <c r="H602" t="inlineStr"/>
      <c r="I602" t="inlineStr"/>
      <c r="J602" t="inlineStr"/>
      <c r="K602" t="str">
        <f>INDEX('Account Map'!$E$5:$E$90,MATCH(F602,'Account Map'!$A$5:$A$90,0))</f>
        <v>820</v>
      </c>
    </row>
    <row r="603">
      <c r="A603" t="n">
        <v>254</v>
      </c>
      <c r="B603" s="10" t="n">
        <v>46210</v>
      </c>
      <c r="C603" t="inlineStr">
        <is>
          <t>Bill</t>
        </is>
      </c>
      <c r="D603" t="inlineStr">
        <is>
          <t>B00130</t>
        </is>
      </c>
      <c r="E603" t="inlineStr">
        <is>
          <t>Xpress Cleaning Pty Ltd</t>
        </is>
      </c>
      <c r="F603" t="inlineStr">
        <is>
          <t>Accounts Payable (A/P)</t>
        </is>
      </c>
      <c r="G603" s="9" t="n">
        <v>-1361.1</v>
      </c>
      <c r="H603" t="inlineStr"/>
      <c r="I603" t="inlineStr"/>
      <c r="J603" t="inlineStr"/>
      <c r="K603" t="str">
        <f>INDEX('Account Map'!$E$5:$E$90,MATCH(F603,'Account Map'!$A$5:$A$90,0))</f>
        <v>800</v>
      </c>
    </row>
    <row r="604">
      <c r="A604" t="n">
        <v>255</v>
      </c>
      <c r="B604" s="10" t="n">
        <v>46210</v>
      </c>
      <c r="C604" t="inlineStr">
        <is>
          <t>Bill</t>
        </is>
      </c>
      <c r="D604" t="inlineStr">
        <is>
          <t>B00131</t>
        </is>
      </c>
      <c r="E604" t="inlineStr">
        <is>
          <t>Hafele Australia</t>
        </is>
      </c>
      <c r="F604" t="inlineStr">
        <is>
          <t>Hardware &amp; fittings</t>
        </is>
      </c>
      <c r="G604" s="9" t="n">
        <v>1149.58</v>
      </c>
      <c r="H604" t="inlineStr">
        <is>
          <t>GST</t>
        </is>
      </c>
      <c r="I604" t="inlineStr"/>
      <c r="J604" t="inlineStr"/>
      <c r="K604" t="str">
        <f>INDEX('Account Map'!$E$5:$E$90,MATCH(F604,'Account Map'!$A$5:$A$90,0))</f>
        <v>311</v>
      </c>
    </row>
    <row r="605">
      <c r="A605" t="n">
        <v>255</v>
      </c>
      <c r="B605" s="10" t="n">
        <v>46210</v>
      </c>
      <c r="C605" t="inlineStr">
        <is>
          <t>Bill</t>
        </is>
      </c>
      <c r="D605" t="inlineStr">
        <is>
          <t>B00131</t>
        </is>
      </c>
      <c r="E605" t="inlineStr">
        <is>
          <t>Hafele Australia</t>
        </is>
      </c>
      <c r="F605" t="inlineStr">
        <is>
          <t>GST Payable</t>
        </is>
      </c>
      <c r="G605" s="9" t="n">
        <v>114.96</v>
      </c>
      <c r="H605" t="inlineStr"/>
      <c r="I605" t="inlineStr"/>
      <c r="J605" t="inlineStr"/>
      <c r="K605" t="str">
        <f>INDEX('Account Map'!$E$5:$E$90,MATCH(F605,'Account Map'!$A$5:$A$90,0))</f>
        <v>820</v>
      </c>
    </row>
    <row r="606">
      <c r="A606" t="n">
        <v>255</v>
      </c>
      <c r="B606" s="10" t="n">
        <v>46210</v>
      </c>
      <c r="C606" t="inlineStr">
        <is>
          <t>Bill</t>
        </is>
      </c>
      <c r="D606" t="inlineStr">
        <is>
          <t>B00131</t>
        </is>
      </c>
      <c r="E606" t="inlineStr">
        <is>
          <t>Hafele Australia</t>
        </is>
      </c>
      <c r="F606" t="inlineStr">
        <is>
          <t>Accounts Payable (A/P)</t>
        </is>
      </c>
      <c r="G606" s="9" t="n">
        <v>-1264.54</v>
      </c>
      <c r="H606" t="inlineStr"/>
      <c r="I606" t="inlineStr"/>
      <c r="J606" t="inlineStr"/>
      <c r="K606" t="str">
        <f>INDEX('Account Map'!$E$5:$E$90,MATCH(F606,'Account Map'!$A$5:$A$90,0))</f>
        <v>800</v>
      </c>
    </row>
    <row r="607">
      <c r="A607" t="n">
        <v>256</v>
      </c>
      <c r="B607" s="10" t="n">
        <v>46210</v>
      </c>
      <c r="C607" t="inlineStr">
        <is>
          <t>Bill</t>
        </is>
      </c>
      <c r="D607" t="inlineStr">
        <is>
          <t>B00132</t>
        </is>
      </c>
      <c r="E607" t="inlineStr">
        <is>
          <t>Virgin Australia</t>
        </is>
      </c>
      <c r="F607" t="inlineStr">
        <is>
          <t>Travel</t>
        </is>
      </c>
      <c r="G607" s="9" t="n">
        <v>1293.56</v>
      </c>
      <c r="H607" t="inlineStr">
        <is>
          <t>GST</t>
        </is>
      </c>
      <c r="I607" t="inlineStr"/>
      <c r="J607" t="inlineStr"/>
      <c r="K607" t="str">
        <f>INDEX('Account Map'!$E$5:$E$90,MATCH(F607,'Account Map'!$A$5:$A$90,0))</f>
        <v>493</v>
      </c>
    </row>
    <row r="608">
      <c r="A608" t="n">
        <v>256</v>
      </c>
      <c r="B608" s="10" t="n">
        <v>46210</v>
      </c>
      <c r="C608" t="inlineStr">
        <is>
          <t>Bill</t>
        </is>
      </c>
      <c r="D608" t="inlineStr">
        <is>
          <t>B00132</t>
        </is>
      </c>
      <c r="E608" t="inlineStr">
        <is>
          <t>Virgin Australia</t>
        </is>
      </c>
      <c r="F608" t="inlineStr">
        <is>
          <t>GST Payable</t>
        </is>
      </c>
      <c r="G608" s="9" t="n">
        <v>129.36</v>
      </c>
      <c r="H608" t="inlineStr"/>
      <c r="I608" t="inlineStr"/>
      <c r="J608" t="inlineStr"/>
      <c r="K608" t="str">
        <f>INDEX('Account Map'!$E$5:$E$90,MATCH(F608,'Account Map'!$A$5:$A$90,0))</f>
        <v>820</v>
      </c>
    </row>
    <row r="609">
      <c r="A609" t="n">
        <v>256</v>
      </c>
      <c r="B609" s="10" t="n">
        <v>46210</v>
      </c>
      <c r="C609" t="inlineStr">
        <is>
          <t>Bill</t>
        </is>
      </c>
      <c r="D609" t="inlineStr">
        <is>
          <t>B00132</t>
        </is>
      </c>
      <c r="E609" t="inlineStr">
        <is>
          <t>Virgin Australia</t>
        </is>
      </c>
      <c r="F609" t="inlineStr">
        <is>
          <t>Accounts Payable (A/P)</t>
        </is>
      </c>
      <c r="G609" s="9" t="n">
        <v>-1422.92</v>
      </c>
      <c r="H609" t="inlineStr"/>
      <c r="I609" t="inlineStr"/>
      <c r="J609" t="inlineStr"/>
      <c r="K609" t="str">
        <f>INDEX('Account Map'!$E$5:$E$90,MATCH(F609,'Account Map'!$A$5:$A$90,0))</f>
        <v>800</v>
      </c>
    </row>
    <row r="610">
      <c r="A610" t="n">
        <v>257</v>
      </c>
      <c r="B610" s="10" t="n">
        <v>46210</v>
      </c>
      <c r="C610" t="inlineStr">
        <is>
          <t>Bill</t>
        </is>
      </c>
      <c r="D610" t="inlineStr">
        <is>
          <t>B00133</t>
        </is>
      </c>
      <c r="E610" t="inlineStr">
        <is>
          <t>Collins Fixings Pty Ltd</t>
        </is>
      </c>
      <c r="F610" t="inlineStr">
        <is>
          <t>Small tools</t>
        </is>
      </c>
      <c r="G610" s="9" t="n">
        <v>540.85</v>
      </c>
      <c r="H610" t="inlineStr">
        <is>
          <t>GST</t>
        </is>
      </c>
      <c r="I610" t="inlineStr"/>
      <c r="J610" t="inlineStr"/>
      <c r="K610" t="str">
        <f>INDEX('Account Map'!$E$5:$E$90,MATCH(F610,'Account Map'!$A$5:$A$90,0))</f>
        <v>474</v>
      </c>
    </row>
    <row r="611">
      <c r="A611" t="n">
        <v>257</v>
      </c>
      <c r="B611" s="10" t="n">
        <v>46210</v>
      </c>
      <c r="C611" t="inlineStr">
        <is>
          <t>Bill</t>
        </is>
      </c>
      <c r="D611" t="inlineStr">
        <is>
          <t>B00133</t>
        </is>
      </c>
      <c r="E611" t="inlineStr">
        <is>
          <t>Collins Fixings Pty Ltd</t>
        </is>
      </c>
      <c r="F611" t="inlineStr">
        <is>
          <t>GST Payable</t>
        </is>
      </c>
      <c r="G611" s="9" t="n">
        <v>54.09</v>
      </c>
      <c r="H611" t="inlineStr"/>
      <c r="I611" t="inlineStr"/>
      <c r="J611" t="inlineStr"/>
      <c r="K611" t="str">
        <f>INDEX('Account Map'!$E$5:$E$90,MATCH(F611,'Account Map'!$A$5:$A$90,0))</f>
        <v>820</v>
      </c>
    </row>
    <row r="612">
      <c r="A612" t="n">
        <v>257</v>
      </c>
      <c r="B612" s="10" t="n">
        <v>46210</v>
      </c>
      <c r="C612" t="inlineStr">
        <is>
          <t>Bill</t>
        </is>
      </c>
      <c r="D612" t="inlineStr">
        <is>
          <t>B00133</t>
        </is>
      </c>
      <c r="E612" t="inlineStr">
        <is>
          <t>Collins Fixings Pty Ltd</t>
        </is>
      </c>
      <c r="F612" t="inlineStr">
        <is>
          <t>Accounts Payable (A/P)</t>
        </is>
      </c>
      <c r="G612" s="9" t="n">
        <v>-594.9400000000001</v>
      </c>
      <c r="H612" t="inlineStr"/>
      <c r="I612" t="inlineStr"/>
      <c r="J612" t="inlineStr"/>
      <c r="K612" t="str">
        <f>INDEX('Account Map'!$E$5:$E$90,MATCH(F612,'Account Map'!$A$5:$A$90,0))</f>
        <v>800</v>
      </c>
    </row>
    <row r="613">
      <c r="A613" t="n">
        <v>258</v>
      </c>
      <c r="B613" s="10" t="n">
        <v>46210</v>
      </c>
      <c r="C613" t="inlineStr">
        <is>
          <t>Bill</t>
        </is>
      </c>
      <c r="D613" t="inlineStr">
        <is>
          <t>B00134</t>
        </is>
      </c>
      <c r="E613" t="inlineStr">
        <is>
          <t>Prahran Signs Pty Ltd</t>
        </is>
      </c>
      <c r="F613" t="inlineStr">
        <is>
          <t>Hardware &amp; fittings</t>
        </is>
      </c>
      <c r="G613" s="9" t="n">
        <v>393.09</v>
      </c>
      <c r="H613" t="inlineStr">
        <is>
          <t>GST</t>
        </is>
      </c>
      <c r="I613" t="inlineStr"/>
      <c r="J613" t="inlineStr"/>
      <c r="K613" t="str">
        <f>INDEX('Account Map'!$E$5:$E$90,MATCH(F613,'Account Map'!$A$5:$A$90,0))</f>
        <v>311</v>
      </c>
    </row>
    <row r="614">
      <c r="A614" t="n">
        <v>258</v>
      </c>
      <c r="B614" s="10" t="n">
        <v>46210</v>
      </c>
      <c r="C614" t="inlineStr">
        <is>
          <t>Bill</t>
        </is>
      </c>
      <c r="D614" t="inlineStr">
        <is>
          <t>B00134</t>
        </is>
      </c>
      <c r="E614" t="inlineStr">
        <is>
          <t>Prahran Signs Pty Ltd</t>
        </is>
      </c>
      <c r="F614" t="inlineStr">
        <is>
          <t>GST Payable</t>
        </is>
      </c>
      <c r="G614" s="9" t="n">
        <v>39.31</v>
      </c>
      <c r="H614" t="inlineStr"/>
      <c r="I614" t="inlineStr"/>
      <c r="J614" t="inlineStr"/>
      <c r="K614" t="str">
        <f>INDEX('Account Map'!$E$5:$E$90,MATCH(F614,'Account Map'!$A$5:$A$90,0))</f>
        <v>820</v>
      </c>
    </row>
    <row r="615">
      <c r="A615" t="n">
        <v>258</v>
      </c>
      <c r="B615" s="10" t="n">
        <v>46210</v>
      </c>
      <c r="C615" t="inlineStr">
        <is>
          <t>Bill</t>
        </is>
      </c>
      <c r="D615" t="inlineStr">
        <is>
          <t>B00134</t>
        </is>
      </c>
      <c r="E615" t="inlineStr">
        <is>
          <t>Prahran Signs Pty Ltd</t>
        </is>
      </c>
      <c r="F615" t="inlineStr">
        <is>
          <t>Accounts Payable (A/P)</t>
        </is>
      </c>
      <c r="G615" s="9" t="n">
        <v>-432.4</v>
      </c>
      <c r="H615" t="inlineStr"/>
      <c r="I615" t="inlineStr"/>
      <c r="J615" t="inlineStr"/>
      <c r="K615" t="str">
        <f>INDEX('Account Map'!$E$5:$E$90,MATCH(F615,'Account Map'!$A$5:$A$90,0))</f>
        <v>800</v>
      </c>
    </row>
    <row r="616">
      <c r="A616" t="n">
        <v>259</v>
      </c>
      <c r="B616" s="10" t="n">
        <v>46210</v>
      </c>
      <c r="C616" t="inlineStr">
        <is>
          <t>Bill</t>
        </is>
      </c>
      <c r="D616" t="inlineStr">
        <is>
          <t>B00135</t>
        </is>
      </c>
      <c r="E616" t="inlineStr">
        <is>
          <t>Coates Hire Pty Ltd</t>
        </is>
      </c>
      <c r="F616" t="inlineStr">
        <is>
          <t>Equipment hire</t>
        </is>
      </c>
      <c r="G616" s="9" t="n">
        <v>838.0700000000001</v>
      </c>
      <c r="H616" t="inlineStr">
        <is>
          <t>GST</t>
        </is>
      </c>
      <c r="I616" t="inlineStr"/>
      <c r="J616" t="inlineStr"/>
      <c r="K616" t="str">
        <f>INDEX('Account Map'!$E$5:$E$90,MATCH(F616,'Account Map'!$A$5:$A$90,0))</f>
        <v>315</v>
      </c>
    </row>
    <row r="617">
      <c r="A617" t="n">
        <v>259</v>
      </c>
      <c r="B617" s="10" t="n">
        <v>46210</v>
      </c>
      <c r="C617" t="inlineStr">
        <is>
          <t>Bill</t>
        </is>
      </c>
      <c r="D617" t="inlineStr">
        <is>
          <t>B00135</t>
        </is>
      </c>
      <c r="E617" t="inlineStr">
        <is>
          <t>Coates Hire Pty Ltd</t>
        </is>
      </c>
      <c r="F617" t="inlineStr">
        <is>
          <t>GST Payable</t>
        </is>
      </c>
      <c r="G617" s="9" t="n">
        <v>83.81</v>
      </c>
      <c r="H617" t="inlineStr"/>
      <c r="I617" t="inlineStr"/>
      <c r="J617" t="inlineStr"/>
      <c r="K617" t="str">
        <f>INDEX('Account Map'!$E$5:$E$90,MATCH(F617,'Account Map'!$A$5:$A$90,0))</f>
        <v>820</v>
      </c>
    </row>
    <row r="618">
      <c r="A618" t="n">
        <v>259</v>
      </c>
      <c r="B618" s="10" t="n">
        <v>46210</v>
      </c>
      <c r="C618" t="inlineStr">
        <is>
          <t>Bill</t>
        </is>
      </c>
      <c r="D618" t="inlineStr">
        <is>
          <t>B00135</t>
        </is>
      </c>
      <c r="E618" t="inlineStr">
        <is>
          <t>Coates Hire Pty Ltd</t>
        </is>
      </c>
      <c r="F618" t="inlineStr">
        <is>
          <t>Accounts Payable (A/P)</t>
        </is>
      </c>
      <c r="G618" s="9" t="n">
        <v>-921.88</v>
      </c>
      <c r="H618" t="inlineStr"/>
      <c r="I618" t="inlineStr"/>
      <c r="J618" t="inlineStr"/>
      <c r="K618" t="str">
        <f>INDEX('Account Map'!$E$5:$E$90,MATCH(F618,'Account Map'!$A$5:$A$90,0))</f>
        <v>800</v>
      </c>
    </row>
    <row r="619">
      <c r="A619" t="n">
        <v>260</v>
      </c>
      <c r="B619" s="10" t="n">
        <v>46210</v>
      </c>
      <c r="C619" t="inlineStr">
        <is>
          <t>Expense</t>
        </is>
      </c>
      <c r="D619" t="inlineStr"/>
      <c r="E619" t="inlineStr">
        <is>
          <t>Officeworks</t>
        </is>
      </c>
      <c r="F619" t="inlineStr">
        <is>
          <t>General expenses</t>
        </is>
      </c>
      <c r="G619" s="9" t="n">
        <v>167.15</v>
      </c>
      <c r="H619" t="inlineStr">
        <is>
          <t>GST</t>
        </is>
      </c>
      <c r="I619" t="inlineStr"/>
      <c r="J619" t="inlineStr"/>
      <c r="K619" t="str">
        <f>INDEX('Account Map'!$E$5:$E$90,MATCH(F619,'Account Map'!$A$5:$A$90,0))</f>
        <v>429</v>
      </c>
    </row>
    <row r="620">
      <c r="A620" t="n">
        <v>260</v>
      </c>
      <c r="B620" s="10" t="n">
        <v>46210</v>
      </c>
      <c r="C620" t="inlineStr">
        <is>
          <t>Expense</t>
        </is>
      </c>
      <c r="D620" t="inlineStr"/>
      <c r="E620" t="inlineStr">
        <is>
          <t>Officeworks</t>
        </is>
      </c>
      <c r="F620" t="inlineStr">
        <is>
          <t>GST Payable</t>
        </is>
      </c>
      <c r="G620" s="9" t="n">
        <v>16.72</v>
      </c>
      <c r="H620" t="inlineStr"/>
      <c r="I620" t="inlineStr"/>
      <c r="J620" t="inlineStr"/>
      <c r="K620" t="str">
        <f>INDEX('Account Map'!$E$5:$E$90,MATCH(F620,'Account Map'!$A$5:$A$90,0))</f>
        <v>820</v>
      </c>
    </row>
    <row r="621">
      <c r="A621" t="n">
        <v>260</v>
      </c>
      <c r="B621" s="10" t="n">
        <v>46210</v>
      </c>
      <c r="C621" t="inlineStr">
        <is>
          <t>Expense</t>
        </is>
      </c>
      <c r="D621" t="inlineStr"/>
      <c r="E621" t="inlineStr">
        <is>
          <t>Officeworks</t>
        </is>
      </c>
      <c r="F621" t="inlineStr">
        <is>
          <t>ANZ Business Visa</t>
        </is>
      </c>
      <c r="G621" s="9" t="n">
        <v>-183.87</v>
      </c>
      <c r="H621" t="inlineStr"/>
      <c r="I621" t="inlineStr"/>
      <c r="J621" t="inlineStr">
        <is>
          <t>R</t>
        </is>
      </c>
      <c r="K621" t="str">
        <f>INDEX('Account Map'!$E$5:$E$90,MATCH(F621,'Account Map'!$A$5:$A$90,0))</f>
        <v>092</v>
      </c>
    </row>
    <row r="622">
      <c r="A622" t="n">
        <v>261</v>
      </c>
      <c r="B622" s="10" t="n">
        <v>46210</v>
      </c>
      <c r="C622" t="inlineStr">
        <is>
          <t>Deposit</t>
        </is>
      </c>
      <c r="D622" t="inlineStr"/>
      <c r="E622" t="inlineStr"/>
      <c r="F622" t="inlineStr">
        <is>
          <t>ANZ Business Cheque</t>
        </is>
      </c>
      <c r="G622" s="9" t="n">
        <v>12385.43</v>
      </c>
      <c r="H622" t="inlineStr"/>
      <c r="I622" t="inlineStr">
        <is>
          <t>Deposit of 2 payments</t>
        </is>
      </c>
      <c r="J622" t="inlineStr">
        <is>
          <t>R</t>
        </is>
      </c>
      <c r="K622" t="str">
        <f>INDEX('Account Map'!$E$5:$E$90,MATCH(F622,'Account Map'!$A$5:$A$90,0))</f>
        <v>090</v>
      </c>
    </row>
    <row r="623">
      <c r="A623" t="n">
        <v>261</v>
      </c>
      <c r="B623" s="10" t="n">
        <v>46210</v>
      </c>
      <c r="C623" t="inlineStr">
        <is>
          <t>Deposit</t>
        </is>
      </c>
      <c r="D623" t="inlineStr"/>
      <c r="E623" t="inlineStr"/>
      <c r="F623" t="inlineStr">
        <is>
          <t>Undeposited Funds</t>
        </is>
      </c>
      <c r="G623" s="9" t="n">
        <v>-12385.43</v>
      </c>
      <c r="H623" t="inlineStr"/>
      <c r="I623" t="inlineStr">
        <is>
          <t>Deposit of 2 payments</t>
        </is>
      </c>
      <c r="J623" t="inlineStr"/>
      <c r="K623" t="str">
        <f>INDEX('Account Map'!$E$5:$E$90,MATCH(F623,'Account Map'!$A$5:$A$90,0))</f>
        <v>615</v>
      </c>
    </row>
    <row r="624">
      <c r="A624" t="n">
        <v>262</v>
      </c>
      <c r="B624" s="10" t="n">
        <v>46211</v>
      </c>
      <c r="C624" t="inlineStr">
        <is>
          <t>Invoice</t>
        </is>
      </c>
      <c r="D624" t="inlineStr">
        <is>
          <t>INV-4238</t>
        </is>
      </c>
      <c r="E624" t="inlineStr">
        <is>
          <t>Albert Dental Pty Ltd</t>
        </is>
      </c>
      <c r="F624" t="inlineStr">
        <is>
          <t>Accounts Receivable (A/R)</t>
        </is>
      </c>
      <c r="G624" s="9" t="n">
        <v>10187.69</v>
      </c>
      <c r="H624" t="inlineStr"/>
      <c r="I624" t="inlineStr"/>
      <c r="J624" t="inlineStr"/>
      <c r="K624" t="str">
        <f>INDEX('Account Map'!$E$5:$E$90,MATCH(F624,'Account Map'!$A$5:$A$90,0))</f>
        <v>610</v>
      </c>
    </row>
    <row r="625">
      <c r="A625" t="n">
        <v>262</v>
      </c>
      <c r="B625" s="10" t="n">
        <v>46211</v>
      </c>
      <c r="C625" t="inlineStr">
        <is>
          <t>Invoice</t>
        </is>
      </c>
      <c r="D625" t="inlineStr">
        <is>
          <t>INV-4238</t>
        </is>
      </c>
      <c r="E625" t="inlineStr">
        <is>
          <t>Albert Dental Pty Ltd</t>
        </is>
      </c>
      <c r="F625" t="inlineStr">
        <is>
          <t>Shopfitting contracts</t>
        </is>
      </c>
      <c r="G625" s="9" t="n">
        <v>-9261.540000000001</v>
      </c>
      <c r="H625" t="inlineStr">
        <is>
          <t>GST</t>
        </is>
      </c>
      <c r="I625" t="inlineStr"/>
      <c r="J625" t="inlineStr"/>
      <c r="K625" t="str">
        <f>INDEX('Account Map'!$E$5:$E$90,MATCH(F625,'Account Map'!$A$5:$A$90,0))</f>
        <v>201</v>
      </c>
    </row>
    <row r="626">
      <c r="A626" t="n">
        <v>262</v>
      </c>
      <c r="B626" s="10" t="n">
        <v>46211</v>
      </c>
      <c r="C626" t="inlineStr">
        <is>
          <t>Invoice</t>
        </is>
      </c>
      <c r="D626" t="inlineStr">
        <is>
          <t>INV-4238</t>
        </is>
      </c>
      <c r="E626" t="inlineStr">
        <is>
          <t>Albert Dental Pty Ltd</t>
        </is>
      </c>
      <c r="F626" t="inlineStr">
        <is>
          <t>GST Payable</t>
        </is>
      </c>
      <c r="G626" s="9" t="n">
        <v>-926.15</v>
      </c>
      <c r="H626" t="inlineStr"/>
      <c r="I626" t="inlineStr"/>
      <c r="J626" t="inlineStr"/>
      <c r="K626" t="str">
        <f>INDEX('Account Map'!$E$5:$E$90,MATCH(F626,'Account Map'!$A$5:$A$90,0))</f>
        <v>820</v>
      </c>
    </row>
    <row r="627">
      <c r="A627" t="n">
        <v>263</v>
      </c>
      <c r="B627" s="10" t="n">
        <v>46211</v>
      </c>
      <c r="C627" t="inlineStr">
        <is>
          <t>Invoice</t>
        </is>
      </c>
      <c r="D627" t="inlineStr">
        <is>
          <t>INV-4239</t>
        </is>
      </c>
      <c r="E627" t="inlineStr">
        <is>
          <t>Glenferrie Eyewear Group</t>
        </is>
      </c>
      <c r="F627" t="inlineStr">
        <is>
          <t>Accounts Receivable (A/R)</t>
        </is>
      </c>
      <c r="G627" s="9" t="n">
        <v>4524.14</v>
      </c>
      <c r="H627" t="inlineStr"/>
      <c r="I627" t="inlineStr"/>
      <c r="J627" t="inlineStr"/>
      <c r="K627" t="str">
        <f>INDEX('Account Map'!$E$5:$E$90,MATCH(F627,'Account Map'!$A$5:$A$90,0))</f>
        <v>610</v>
      </c>
    </row>
    <row r="628">
      <c r="A628" t="n">
        <v>263</v>
      </c>
      <c r="B628" s="10" t="n">
        <v>46211</v>
      </c>
      <c r="C628" t="inlineStr">
        <is>
          <t>Invoice</t>
        </is>
      </c>
      <c r="D628" t="inlineStr">
        <is>
          <t>INV-4239</t>
        </is>
      </c>
      <c r="E628" t="inlineStr">
        <is>
          <t>Glenferrie Eyewear Group</t>
        </is>
      </c>
      <c r="F628" t="inlineStr">
        <is>
          <t>Joinery sales</t>
        </is>
      </c>
      <c r="G628" s="9" t="n">
        <v>-4112.85</v>
      </c>
      <c r="H628" t="inlineStr">
        <is>
          <t>GST</t>
        </is>
      </c>
      <c r="I628" t="inlineStr"/>
      <c r="J628" t="inlineStr"/>
      <c r="K628" t="str">
        <f>INDEX('Account Map'!$E$5:$E$90,MATCH(F628,'Account Map'!$A$5:$A$90,0))</f>
        <v>200</v>
      </c>
    </row>
    <row r="629">
      <c r="A629" t="n">
        <v>263</v>
      </c>
      <c r="B629" s="10" t="n">
        <v>46211</v>
      </c>
      <c r="C629" t="inlineStr">
        <is>
          <t>Invoice</t>
        </is>
      </c>
      <c r="D629" t="inlineStr">
        <is>
          <t>INV-4239</t>
        </is>
      </c>
      <c r="E629" t="inlineStr">
        <is>
          <t>Glenferrie Eyewear Group</t>
        </is>
      </c>
      <c r="F629" t="inlineStr">
        <is>
          <t>GST Payable</t>
        </is>
      </c>
      <c r="G629" s="9" t="n">
        <v>-411.29</v>
      </c>
      <c r="H629" t="inlineStr"/>
      <c r="I629" t="inlineStr"/>
      <c r="J629" t="inlineStr"/>
      <c r="K629" t="str">
        <f>INDEX('Account Map'!$E$5:$E$90,MATCH(F629,'Account Map'!$A$5:$A$90,0))</f>
        <v>820</v>
      </c>
    </row>
    <row r="630">
      <c r="A630" t="n">
        <v>264</v>
      </c>
      <c r="B630" s="10" t="n">
        <v>46211</v>
      </c>
      <c r="C630" t="inlineStr">
        <is>
          <t>Bill</t>
        </is>
      </c>
      <c r="D630" t="inlineStr">
        <is>
          <t>B00136</t>
        </is>
      </c>
      <c r="E630" t="inlineStr">
        <is>
          <t>Coates Hire Pty Ltd</t>
        </is>
      </c>
      <c r="F630" t="inlineStr">
        <is>
          <t>Equipment hire</t>
        </is>
      </c>
      <c r="G630" s="9" t="n">
        <v>508.64</v>
      </c>
      <c r="H630" t="inlineStr">
        <is>
          <t>GST</t>
        </is>
      </c>
      <c r="I630" t="inlineStr"/>
      <c r="J630" t="inlineStr"/>
      <c r="K630" t="str">
        <f>INDEX('Account Map'!$E$5:$E$90,MATCH(F630,'Account Map'!$A$5:$A$90,0))</f>
        <v>315</v>
      </c>
    </row>
    <row r="631">
      <c r="A631" t="n">
        <v>264</v>
      </c>
      <c r="B631" s="10" t="n">
        <v>46211</v>
      </c>
      <c r="C631" t="inlineStr">
        <is>
          <t>Bill</t>
        </is>
      </c>
      <c r="D631" t="inlineStr">
        <is>
          <t>B00136</t>
        </is>
      </c>
      <c r="E631" t="inlineStr">
        <is>
          <t>Coates Hire Pty Ltd</t>
        </is>
      </c>
      <c r="F631" t="inlineStr">
        <is>
          <t>GST Payable</t>
        </is>
      </c>
      <c r="G631" s="9" t="n">
        <v>50.86</v>
      </c>
      <c r="H631" t="inlineStr"/>
      <c r="I631" t="inlineStr"/>
      <c r="J631" t="inlineStr"/>
      <c r="K631" t="str">
        <f>INDEX('Account Map'!$E$5:$E$90,MATCH(F631,'Account Map'!$A$5:$A$90,0))</f>
        <v>820</v>
      </c>
    </row>
    <row r="632">
      <c r="A632" t="n">
        <v>264</v>
      </c>
      <c r="B632" s="10" t="n">
        <v>46211</v>
      </c>
      <c r="C632" t="inlineStr">
        <is>
          <t>Bill</t>
        </is>
      </c>
      <c r="D632" t="inlineStr">
        <is>
          <t>B00136</t>
        </is>
      </c>
      <c r="E632" t="inlineStr">
        <is>
          <t>Coates Hire Pty Ltd</t>
        </is>
      </c>
      <c r="F632" t="inlineStr">
        <is>
          <t>Accounts Payable (A/P)</t>
        </is>
      </c>
      <c r="G632" s="9" t="n">
        <v>-559.5</v>
      </c>
      <c r="H632" t="inlineStr"/>
      <c r="I632" t="inlineStr"/>
      <c r="J632" t="inlineStr"/>
      <c r="K632" t="str">
        <f>INDEX('Account Map'!$E$5:$E$90,MATCH(F632,'Account Map'!$A$5:$A$90,0))</f>
        <v>800</v>
      </c>
    </row>
    <row r="633">
      <c r="A633" t="n">
        <v>265</v>
      </c>
      <c r="B633" s="10" t="n">
        <v>46211</v>
      </c>
      <c r="C633" t="inlineStr">
        <is>
          <t>Bill</t>
        </is>
      </c>
      <c r="D633" t="inlineStr">
        <is>
          <t>B00137</t>
        </is>
      </c>
      <c r="E633" t="inlineStr">
        <is>
          <t>Northside Fasteners Pty Ltd</t>
        </is>
      </c>
      <c r="F633" t="inlineStr">
        <is>
          <t>Freight &amp; cartage</t>
        </is>
      </c>
      <c r="G633" s="9" t="n">
        <v>644.15</v>
      </c>
      <c r="H633" t="inlineStr">
        <is>
          <t>GST</t>
        </is>
      </c>
      <c r="I633" t="inlineStr"/>
      <c r="J633" t="inlineStr"/>
      <c r="K633" t="str">
        <f>INDEX('Account Map'!$E$5:$E$90,MATCH(F633,'Account Map'!$A$5:$A$90,0))</f>
        <v>314</v>
      </c>
    </row>
    <row r="634">
      <c r="A634" t="n">
        <v>265</v>
      </c>
      <c r="B634" s="10" t="n">
        <v>46211</v>
      </c>
      <c r="C634" t="inlineStr">
        <is>
          <t>Bill</t>
        </is>
      </c>
      <c r="D634" t="inlineStr">
        <is>
          <t>B00137</t>
        </is>
      </c>
      <c r="E634" t="inlineStr">
        <is>
          <t>Northside Fasteners Pty Ltd</t>
        </is>
      </c>
      <c r="F634" t="inlineStr">
        <is>
          <t>GST Payable</t>
        </is>
      </c>
      <c r="G634" s="9" t="n">
        <v>64.42</v>
      </c>
      <c r="H634" t="inlineStr"/>
      <c r="I634" t="inlineStr"/>
      <c r="J634" t="inlineStr"/>
      <c r="K634" t="str">
        <f>INDEX('Account Map'!$E$5:$E$90,MATCH(F634,'Account Map'!$A$5:$A$90,0))</f>
        <v>820</v>
      </c>
    </row>
    <row r="635">
      <c r="A635" t="n">
        <v>265</v>
      </c>
      <c r="B635" s="10" t="n">
        <v>46211</v>
      </c>
      <c r="C635" t="inlineStr">
        <is>
          <t>Bill</t>
        </is>
      </c>
      <c r="D635" t="inlineStr">
        <is>
          <t>B00137</t>
        </is>
      </c>
      <c r="E635" t="inlineStr">
        <is>
          <t>Northside Fasteners Pty Ltd</t>
        </is>
      </c>
      <c r="F635" t="inlineStr">
        <is>
          <t>Accounts Payable (A/P)</t>
        </is>
      </c>
      <c r="G635" s="9" t="n">
        <v>-708.5700000000001</v>
      </c>
      <c r="H635" t="inlineStr"/>
      <c r="I635" t="inlineStr"/>
      <c r="J635" t="inlineStr"/>
      <c r="K635" t="str">
        <f>INDEX('Account Map'!$E$5:$E$90,MATCH(F635,'Account Map'!$A$5:$A$90,0))</f>
        <v>800</v>
      </c>
    </row>
    <row r="636">
      <c r="A636" t="n">
        <v>266</v>
      </c>
      <c r="B636" s="10" t="n">
        <v>46211</v>
      </c>
      <c r="C636" t="inlineStr">
        <is>
          <t>Bill</t>
        </is>
      </c>
      <c r="D636" t="inlineStr">
        <is>
          <t>B00138</t>
        </is>
      </c>
      <c r="E636" t="inlineStr">
        <is>
          <t>Aussie Broadband</t>
        </is>
      </c>
      <c r="F636" t="inlineStr">
        <is>
          <t>Internet</t>
        </is>
      </c>
      <c r="G636" s="9" t="n">
        <v>973.67</v>
      </c>
      <c r="H636" t="inlineStr">
        <is>
          <t>GST</t>
        </is>
      </c>
      <c r="I636" t="inlineStr"/>
      <c r="J636" t="inlineStr"/>
      <c r="K636" t="str">
        <f>INDEX('Account Map'!$E$5:$E$90,MATCH(F636,'Account Map'!$A$5:$A$90,0))</f>
        <v>489</v>
      </c>
    </row>
    <row r="637">
      <c r="A637" t="n">
        <v>266</v>
      </c>
      <c r="B637" s="10" t="n">
        <v>46211</v>
      </c>
      <c r="C637" t="inlineStr">
        <is>
          <t>Bill</t>
        </is>
      </c>
      <c r="D637" t="inlineStr">
        <is>
          <t>B00138</t>
        </is>
      </c>
      <c r="E637" t="inlineStr">
        <is>
          <t>Aussie Broadband</t>
        </is>
      </c>
      <c r="F637" t="inlineStr">
        <is>
          <t>GST Payable</t>
        </is>
      </c>
      <c r="G637" s="9" t="n">
        <v>97.37</v>
      </c>
      <c r="H637" t="inlineStr"/>
      <c r="I637" t="inlineStr"/>
      <c r="J637" t="inlineStr"/>
      <c r="K637" t="str">
        <f>INDEX('Account Map'!$E$5:$E$90,MATCH(F637,'Account Map'!$A$5:$A$90,0))</f>
        <v>820</v>
      </c>
    </row>
    <row r="638">
      <c r="A638" t="n">
        <v>266</v>
      </c>
      <c r="B638" s="10" t="n">
        <v>46211</v>
      </c>
      <c r="C638" t="inlineStr">
        <is>
          <t>Bill</t>
        </is>
      </c>
      <c r="D638" t="inlineStr">
        <is>
          <t>B00138</t>
        </is>
      </c>
      <c r="E638" t="inlineStr">
        <is>
          <t>Aussie Broadband</t>
        </is>
      </c>
      <c r="F638" t="inlineStr">
        <is>
          <t>Accounts Payable (A/P)</t>
        </is>
      </c>
      <c r="G638" s="9" t="n">
        <v>-1071.04</v>
      </c>
      <c r="H638" t="inlineStr"/>
      <c r="I638" t="inlineStr"/>
      <c r="J638" t="inlineStr"/>
      <c r="K638" t="str">
        <f>INDEX('Account Map'!$E$5:$E$90,MATCH(F638,'Account Map'!$A$5:$A$90,0))</f>
        <v>800</v>
      </c>
    </row>
    <row r="639">
      <c r="A639" t="n">
        <v>267</v>
      </c>
      <c r="B639" s="10" t="n">
        <v>46211</v>
      </c>
      <c r="C639" t="inlineStr">
        <is>
          <t>Bill</t>
        </is>
      </c>
      <c r="D639" t="inlineStr">
        <is>
          <t>B00139</t>
        </is>
      </c>
      <c r="E639" t="inlineStr">
        <is>
          <t>Glenferrie Glass Pty Ltd</t>
        </is>
      </c>
      <c r="F639" t="inlineStr">
        <is>
          <t>Small tools</t>
        </is>
      </c>
      <c r="G639" s="9" t="n">
        <v>1113.08</v>
      </c>
      <c r="H639" t="inlineStr">
        <is>
          <t>GST</t>
        </is>
      </c>
      <c r="I639" t="inlineStr"/>
      <c r="J639" t="inlineStr"/>
      <c r="K639" t="str">
        <f>INDEX('Account Map'!$E$5:$E$90,MATCH(F639,'Account Map'!$A$5:$A$90,0))</f>
        <v>474</v>
      </c>
    </row>
    <row r="640">
      <c r="A640" t="n">
        <v>267</v>
      </c>
      <c r="B640" s="10" t="n">
        <v>46211</v>
      </c>
      <c r="C640" t="inlineStr">
        <is>
          <t>Bill</t>
        </is>
      </c>
      <c r="D640" t="inlineStr">
        <is>
          <t>B00139</t>
        </is>
      </c>
      <c r="E640" t="inlineStr">
        <is>
          <t>Glenferrie Glass Pty Ltd</t>
        </is>
      </c>
      <c r="F640" t="inlineStr">
        <is>
          <t>GST Payable</t>
        </is>
      </c>
      <c r="G640" s="9" t="n">
        <v>111.31</v>
      </c>
      <c r="H640" t="inlineStr"/>
      <c r="I640" t="inlineStr"/>
      <c r="J640" t="inlineStr"/>
      <c r="K640" t="str">
        <f>INDEX('Account Map'!$E$5:$E$90,MATCH(F640,'Account Map'!$A$5:$A$90,0))</f>
        <v>820</v>
      </c>
    </row>
    <row r="641">
      <c r="A641" t="n">
        <v>267</v>
      </c>
      <c r="B641" s="10" t="n">
        <v>46211</v>
      </c>
      <c r="C641" t="inlineStr">
        <is>
          <t>Bill</t>
        </is>
      </c>
      <c r="D641" t="inlineStr">
        <is>
          <t>B00139</t>
        </is>
      </c>
      <c r="E641" t="inlineStr">
        <is>
          <t>Glenferrie Glass Pty Ltd</t>
        </is>
      </c>
      <c r="F641" t="inlineStr">
        <is>
          <t>Accounts Payable (A/P)</t>
        </is>
      </c>
      <c r="G641" s="9" t="n">
        <v>-1224.39</v>
      </c>
      <c r="H641" t="inlineStr"/>
      <c r="I641" t="inlineStr"/>
      <c r="J641" t="inlineStr"/>
      <c r="K641" t="str">
        <f>INDEX('Account Map'!$E$5:$E$90,MATCH(F641,'Account Map'!$A$5:$A$90,0))</f>
        <v>800</v>
      </c>
    </row>
    <row r="642">
      <c r="A642" t="n">
        <v>268</v>
      </c>
      <c r="B642" s="10" t="n">
        <v>46211</v>
      </c>
      <c r="C642" t="inlineStr">
        <is>
          <t>Bill</t>
        </is>
      </c>
      <c r="D642" t="inlineStr">
        <is>
          <t>B00140</t>
        </is>
      </c>
      <c r="E642" t="inlineStr">
        <is>
          <t>Camberwell Timber Pty Ltd</t>
        </is>
      </c>
      <c r="F642" t="inlineStr">
        <is>
          <t>Freight &amp; cartage</t>
        </is>
      </c>
      <c r="G642" s="9" t="n">
        <v>470.92</v>
      </c>
      <c r="H642" t="inlineStr">
        <is>
          <t>GST</t>
        </is>
      </c>
      <c r="I642" t="inlineStr"/>
      <c r="J642" t="inlineStr"/>
      <c r="K642" t="str">
        <f>INDEX('Account Map'!$E$5:$E$90,MATCH(F642,'Account Map'!$A$5:$A$90,0))</f>
        <v>314</v>
      </c>
    </row>
    <row r="643">
      <c r="A643" t="n">
        <v>268</v>
      </c>
      <c r="B643" s="10" t="n">
        <v>46211</v>
      </c>
      <c r="C643" t="inlineStr">
        <is>
          <t>Bill</t>
        </is>
      </c>
      <c r="D643" t="inlineStr">
        <is>
          <t>B00140</t>
        </is>
      </c>
      <c r="E643" t="inlineStr">
        <is>
          <t>Camberwell Timber Pty Ltd</t>
        </is>
      </c>
      <c r="F643" t="inlineStr">
        <is>
          <t>GST Payable</t>
        </is>
      </c>
      <c r="G643" s="9" t="n">
        <v>47.09</v>
      </c>
      <c r="H643" t="inlineStr"/>
      <c r="I643" t="inlineStr"/>
      <c r="J643" t="inlineStr"/>
      <c r="K643" t="str">
        <f>INDEX('Account Map'!$E$5:$E$90,MATCH(F643,'Account Map'!$A$5:$A$90,0))</f>
        <v>820</v>
      </c>
    </row>
    <row r="644">
      <c r="A644" t="n">
        <v>268</v>
      </c>
      <c r="B644" s="10" t="n">
        <v>46211</v>
      </c>
      <c r="C644" t="inlineStr">
        <is>
          <t>Bill</t>
        </is>
      </c>
      <c r="D644" t="inlineStr">
        <is>
          <t>B00140</t>
        </is>
      </c>
      <c r="E644" t="inlineStr">
        <is>
          <t>Camberwell Timber Pty Ltd</t>
        </is>
      </c>
      <c r="F644" t="inlineStr">
        <is>
          <t>Accounts Payable (A/P)</t>
        </is>
      </c>
      <c r="G644" s="9" t="n">
        <v>-518.01</v>
      </c>
      <c r="H644" t="inlineStr"/>
      <c r="I644" t="inlineStr"/>
      <c r="J644" t="inlineStr"/>
      <c r="K644" t="str">
        <f>INDEX('Account Map'!$E$5:$E$90,MATCH(F644,'Account Map'!$A$5:$A$90,0))</f>
        <v>800</v>
      </c>
    </row>
    <row r="645">
      <c r="A645" t="n">
        <v>269</v>
      </c>
      <c r="B645" s="10" t="n">
        <v>46211</v>
      </c>
      <c r="C645" t="inlineStr">
        <is>
          <t>Bill</t>
        </is>
      </c>
      <c r="D645" t="inlineStr">
        <is>
          <t>B00141</t>
        </is>
      </c>
      <c r="E645" t="inlineStr">
        <is>
          <t>Carlton Machinery Pty Ltd</t>
        </is>
      </c>
      <c r="F645" t="inlineStr">
        <is>
          <t>Timber &amp; board</t>
        </is>
      </c>
      <c r="G645" s="9" t="n">
        <v>2884.09</v>
      </c>
      <c r="H645" t="inlineStr">
        <is>
          <t>GST</t>
        </is>
      </c>
      <c r="I645" t="inlineStr"/>
      <c r="J645" t="inlineStr"/>
      <c r="K645" t="str">
        <f>INDEX('Account Map'!$E$5:$E$90,MATCH(F645,'Account Map'!$A$5:$A$90,0))</f>
        <v>310</v>
      </c>
    </row>
    <row r="646">
      <c r="A646" t="n">
        <v>269</v>
      </c>
      <c r="B646" s="10" t="n">
        <v>46211</v>
      </c>
      <c r="C646" t="inlineStr">
        <is>
          <t>Bill</t>
        </is>
      </c>
      <c r="D646" t="inlineStr">
        <is>
          <t>B00141</t>
        </is>
      </c>
      <c r="E646" t="inlineStr">
        <is>
          <t>Carlton Machinery Pty Ltd</t>
        </is>
      </c>
      <c r="F646" t="inlineStr">
        <is>
          <t>GST Payable</t>
        </is>
      </c>
      <c r="G646" s="9" t="n">
        <v>288.41</v>
      </c>
      <c r="H646" t="inlineStr"/>
      <c r="I646" t="inlineStr"/>
      <c r="J646" t="inlineStr"/>
      <c r="K646" t="str">
        <f>INDEX('Account Map'!$E$5:$E$90,MATCH(F646,'Account Map'!$A$5:$A$90,0))</f>
        <v>820</v>
      </c>
    </row>
    <row r="647">
      <c r="A647" t="n">
        <v>269</v>
      </c>
      <c r="B647" s="10" t="n">
        <v>46211</v>
      </c>
      <c r="C647" t="inlineStr">
        <is>
          <t>Bill</t>
        </is>
      </c>
      <c r="D647" t="inlineStr">
        <is>
          <t>B00141</t>
        </is>
      </c>
      <c r="E647" t="inlineStr">
        <is>
          <t>Carlton Machinery Pty Ltd</t>
        </is>
      </c>
      <c r="F647" t="inlineStr">
        <is>
          <t>Accounts Payable (A/P)</t>
        </is>
      </c>
      <c r="G647" s="9" t="n">
        <v>-3172.5</v>
      </c>
      <c r="H647" t="inlineStr"/>
      <c r="I647" t="inlineStr"/>
      <c r="J647" t="inlineStr"/>
      <c r="K647" t="str">
        <f>INDEX('Account Map'!$E$5:$E$90,MATCH(F647,'Account Map'!$A$5:$A$90,0))</f>
        <v>800</v>
      </c>
    </row>
    <row r="648">
      <c r="A648" t="n">
        <v>270</v>
      </c>
      <c r="B648" s="10" t="n">
        <v>46211</v>
      </c>
      <c r="C648" t="inlineStr">
        <is>
          <t>Bill</t>
        </is>
      </c>
      <c r="D648" t="inlineStr">
        <is>
          <t>B00142</t>
        </is>
      </c>
      <c r="E648" t="inlineStr">
        <is>
          <t>Master Builders Victoria</t>
        </is>
      </c>
      <c r="F648" t="inlineStr">
        <is>
          <t>Subscriptions</t>
        </is>
      </c>
      <c r="G648" s="9" t="n">
        <v>112.66</v>
      </c>
      <c r="H648" t="inlineStr">
        <is>
          <t>GST</t>
        </is>
      </c>
      <c r="I648" t="inlineStr"/>
      <c r="J648" t="inlineStr"/>
      <c r="K648" t="str">
        <f>INDEX('Account Map'!$E$5:$E$90,MATCH(F648,'Account Map'!$A$5:$A$90,0))</f>
        <v>485</v>
      </c>
    </row>
    <row r="649">
      <c r="A649" t="n">
        <v>270</v>
      </c>
      <c r="B649" s="10" t="n">
        <v>46211</v>
      </c>
      <c r="C649" t="inlineStr">
        <is>
          <t>Bill</t>
        </is>
      </c>
      <c r="D649" t="inlineStr">
        <is>
          <t>B00142</t>
        </is>
      </c>
      <c r="E649" t="inlineStr">
        <is>
          <t>Master Builders Victoria</t>
        </is>
      </c>
      <c r="F649" t="inlineStr">
        <is>
          <t>GST Payable</t>
        </is>
      </c>
      <c r="G649" s="9" t="n">
        <v>11.27</v>
      </c>
      <c r="H649" t="inlineStr"/>
      <c r="I649" t="inlineStr"/>
      <c r="J649" t="inlineStr"/>
      <c r="K649" t="str">
        <f>INDEX('Account Map'!$E$5:$E$90,MATCH(F649,'Account Map'!$A$5:$A$90,0))</f>
        <v>820</v>
      </c>
    </row>
    <row r="650">
      <c r="A650" t="n">
        <v>270</v>
      </c>
      <c r="B650" s="10" t="n">
        <v>46211</v>
      </c>
      <c r="C650" t="inlineStr">
        <is>
          <t>Bill</t>
        </is>
      </c>
      <c r="D650" t="inlineStr">
        <is>
          <t>B00142</t>
        </is>
      </c>
      <c r="E650" t="inlineStr">
        <is>
          <t>Master Builders Victoria</t>
        </is>
      </c>
      <c r="F650" t="inlineStr">
        <is>
          <t>Accounts Payable (A/P)</t>
        </is>
      </c>
      <c r="G650" s="9" t="n">
        <v>-123.93</v>
      </c>
      <c r="H650" t="inlineStr"/>
      <c r="I650" t="inlineStr"/>
      <c r="J650" t="inlineStr"/>
      <c r="K650" t="str">
        <f>INDEX('Account Map'!$E$5:$E$90,MATCH(F650,'Account Map'!$A$5:$A$90,0))</f>
        <v>800</v>
      </c>
    </row>
    <row r="651">
      <c r="A651" t="n">
        <v>271</v>
      </c>
      <c r="B651" s="10" t="n">
        <v>46211</v>
      </c>
      <c r="C651" t="inlineStr">
        <is>
          <t>Bill</t>
        </is>
      </c>
      <c r="D651" t="inlineStr">
        <is>
          <t>B00143</t>
        </is>
      </c>
      <c r="E651" t="inlineStr">
        <is>
          <t>Laminex Direct</t>
        </is>
      </c>
      <c r="F651" t="inlineStr">
        <is>
          <t>Timber &amp; board</t>
        </is>
      </c>
      <c r="G651" s="9" t="n">
        <v>500.5</v>
      </c>
      <c r="H651" t="inlineStr">
        <is>
          <t>GST</t>
        </is>
      </c>
      <c r="I651" t="inlineStr"/>
      <c r="J651" t="inlineStr"/>
      <c r="K651" t="str">
        <f>INDEX('Account Map'!$E$5:$E$90,MATCH(F651,'Account Map'!$A$5:$A$90,0))</f>
        <v>310</v>
      </c>
    </row>
    <row r="652">
      <c r="A652" t="n">
        <v>271</v>
      </c>
      <c r="B652" s="10" t="n">
        <v>46211</v>
      </c>
      <c r="C652" t="inlineStr">
        <is>
          <t>Bill</t>
        </is>
      </c>
      <c r="D652" t="inlineStr">
        <is>
          <t>B00143</t>
        </is>
      </c>
      <c r="E652" t="inlineStr">
        <is>
          <t>Laminex Direct</t>
        </is>
      </c>
      <c r="F652" t="inlineStr">
        <is>
          <t>GST Payable</t>
        </is>
      </c>
      <c r="G652" s="9" t="n">
        <v>50.05</v>
      </c>
      <c r="H652" t="inlineStr"/>
      <c r="I652" t="inlineStr"/>
      <c r="J652" t="inlineStr"/>
      <c r="K652" t="str">
        <f>INDEX('Account Map'!$E$5:$E$90,MATCH(F652,'Account Map'!$A$5:$A$90,0))</f>
        <v>820</v>
      </c>
    </row>
    <row r="653">
      <c r="A653" t="n">
        <v>271</v>
      </c>
      <c r="B653" s="10" t="n">
        <v>46211</v>
      </c>
      <c r="C653" t="inlineStr">
        <is>
          <t>Bill</t>
        </is>
      </c>
      <c r="D653" t="inlineStr">
        <is>
          <t>B00143</t>
        </is>
      </c>
      <c r="E653" t="inlineStr">
        <is>
          <t>Laminex Direct</t>
        </is>
      </c>
      <c r="F653" t="inlineStr">
        <is>
          <t>Accounts Payable (A/P)</t>
        </is>
      </c>
      <c r="G653" s="9" t="n">
        <v>-550.55</v>
      </c>
      <c r="H653" t="inlineStr"/>
      <c r="I653" t="inlineStr"/>
      <c r="J653" t="inlineStr"/>
      <c r="K653" t="str">
        <f>INDEX('Account Map'!$E$5:$E$90,MATCH(F653,'Account Map'!$A$5:$A$90,0))</f>
        <v>800</v>
      </c>
    </row>
    <row r="654">
      <c r="A654" t="n">
        <v>272</v>
      </c>
      <c r="B654" s="10" t="n">
        <v>46211</v>
      </c>
      <c r="C654" t="inlineStr">
        <is>
          <t>Bill</t>
        </is>
      </c>
      <c r="D654" t="inlineStr">
        <is>
          <t>B00144</t>
        </is>
      </c>
      <c r="E654" t="inlineStr">
        <is>
          <t>Clifton Joinery Supplies Pty Ltd</t>
        </is>
      </c>
      <c r="F654" t="inlineStr">
        <is>
          <t>Hardware &amp; fittings</t>
        </is>
      </c>
      <c r="G654" s="9" t="n">
        <v>711.6900000000001</v>
      </c>
      <c r="H654" t="inlineStr">
        <is>
          <t>GST</t>
        </is>
      </c>
      <c r="I654" t="inlineStr"/>
      <c r="J654" t="inlineStr"/>
      <c r="K654" t="str">
        <f>INDEX('Account Map'!$E$5:$E$90,MATCH(F654,'Account Map'!$A$5:$A$90,0))</f>
        <v>311</v>
      </c>
    </row>
    <row r="655">
      <c r="A655" t="n">
        <v>272</v>
      </c>
      <c r="B655" s="10" t="n">
        <v>46211</v>
      </c>
      <c r="C655" t="inlineStr">
        <is>
          <t>Bill</t>
        </is>
      </c>
      <c r="D655" t="inlineStr">
        <is>
          <t>B00144</t>
        </is>
      </c>
      <c r="E655" t="inlineStr">
        <is>
          <t>Clifton Joinery Supplies Pty Ltd</t>
        </is>
      </c>
      <c r="F655" t="inlineStr">
        <is>
          <t>GST Payable</t>
        </is>
      </c>
      <c r="G655" s="9" t="n">
        <v>71.17</v>
      </c>
      <c r="H655" t="inlineStr"/>
      <c r="I655" t="inlineStr"/>
      <c r="J655" t="inlineStr"/>
      <c r="K655" t="str">
        <f>INDEX('Account Map'!$E$5:$E$90,MATCH(F655,'Account Map'!$A$5:$A$90,0))</f>
        <v>820</v>
      </c>
    </row>
    <row r="656">
      <c r="A656" t="n">
        <v>272</v>
      </c>
      <c r="B656" s="10" t="n">
        <v>46211</v>
      </c>
      <c r="C656" t="inlineStr">
        <is>
          <t>Bill</t>
        </is>
      </c>
      <c r="D656" t="inlineStr">
        <is>
          <t>B00144</t>
        </is>
      </c>
      <c r="E656" t="inlineStr">
        <is>
          <t>Clifton Joinery Supplies Pty Ltd</t>
        </is>
      </c>
      <c r="F656" t="inlineStr">
        <is>
          <t>Accounts Payable (A/P)</t>
        </is>
      </c>
      <c r="G656" s="9" t="n">
        <v>-782.86</v>
      </c>
      <c r="H656" t="inlineStr"/>
      <c r="I656" t="inlineStr"/>
      <c r="J656" t="inlineStr"/>
      <c r="K656" t="str">
        <f>INDEX('Account Map'!$E$5:$E$90,MATCH(F656,'Account Map'!$A$5:$A$90,0))</f>
        <v>800</v>
      </c>
    </row>
    <row r="657">
      <c r="A657" t="n">
        <v>273</v>
      </c>
      <c r="B657" s="10" t="n">
        <v>46211</v>
      </c>
      <c r="C657" t="inlineStr">
        <is>
          <t>Expense</t>
        </is>
      </c>
      <c r="D657" t="inlineStr"/>
      <c r="E657" t="inlineStr">
        <is>
          <t>Kmart</t>
        </is>
      </c>
      <c r="F657" t="inlineStr">
        <is>
          <t>Subscriptions</t>
        </is>
      </c>
      <c r="G657" s="9" t="n">
        <v>438.66</v>
      </c>
      <c r="H657" t="inlineStr">
        <is>
          <t>GST</t>
        </is>
      </c>
      <c r="I657" t="inlineStr"/>
      <c r="J657" t="inlineStr"/>
      <c r="K657" t="str">
        <f>INDEX('Account Map'!$E$5:$E$90,MATCH(F657,'Account Map'!$A$5:$A$90,0))</f>
        <v>485</v>
      </c>
    </row>
    <row r="658">
      <c r="A658" t="n">
        <v>273</v>
      </c>
      <c r="B658" s="10" t="n">
        <v>46211</v>
      </c>
      <c r="C658" t="inlineStr">
        <is>
          <t>Expense</t>
        </is>
      </c>
      <c r="D658" t="inlineStr"/>
      <c r="E658" t="inlineStr">
        <is>
          <t>Kmart</t>
        </is>
      </c>
      <c r="F658" t="inlineStr">
        <is>
          <t>GST Payable</t>
        </is>
      </c>
      <c r="G658" s="9" t="n">
        <v>43.87</v>
      </c>
      <c r="H658" t="inlineStr"/>
      <c r="I658" t="inlineStr"/>
      <c r="J658" t="inlineStr"/>
      <c r="K658" t="str">
        <f>INDEX('Account Map'!$E$5:$E$90,MATCH(F658,'Account Map'!$A$5:$A$90,0))</f>
        <v>820</v>
      </c>
    </row>
    <row r="659">
      <c r="A659" t="n">
        <v>273</v>
      </c>
      <c r="B659" s="10" t="n">
        <v>46211</v>
      </c>
      <c r="C659" t="inlineStr">
        <is>
          <t>Expense</t>
        </is>
      </c>
      <c r="D659" t="inlineStr"/>
      <c r="E659" t="inlineStr">
        <is>
          <t>Kmart</t>
        </is>
      </c>
      <c r="F659" t="inlineStr">
        <is>
          <t>ANZ Business Visa</t>
        </is>
      </c>
      <c r="G659" s="9" t="n">
        <v>-482.53</v>
      </c>
      <c r="H659" t="inlineStr"/>
      <c r="I659" t="inlineStr"/>
      <c r="J659" t="inlineStr">
        <is>
          <t>R</t>
        </is>
      </c>
      <c r="K659" t="str">
        <f>INDEX('Account Map'!$E$5:$E$90,MATCH(F659,'Account Map'!$A$5:$A$90,0))</f>
        <v>092</v>
      </c>
    </row>
    <row r="660">
      <c r="A660" t="n">
        <v>274</v>
      </c>
      <c r="B660" s="10" t="n">
        <v>46212</v>
      </c>
      <c r="C660" t="inlineStr">
        <is>
          <t>Invoice</t>
        </is>
      </c>
      <c r="D660" t="inlineStr">
        <is>
          <t>INV-4240</t>
        </is>
      </c>
      <c r="E660" t="inlineStr">
        <is>
          <t>Malvern Real Estate Pty Ltd</t>
        </is>
      </c>
      <c r="F660" t="inlineStr">
        <is>
          <t>Accounts Receivable (A/R)</t>
        </is>
      </c>
      <c r="G660" s="9" t="n">
        <v>7302.41</v>
      </c>
      <c r="H660" t="inlineStr"/>
      <c r="I660" t="inlineStr"/>
      <c r="J660" t="inlineStr"/>
      <c r="K660" t="str">
        <f>INDEX('Account Map'!$E$5:$E$90,MATCH(F660,'Account Map'!$A$5:$A$90,0))</f>
        <v>610</v>
      </c>
    </row>
    <row r="661">
      <c r="A661" t="n">
        <v>274</v>
      </c>
      <c r="B661" s="10" t="n">
        <v>46212</v>
      </c>
      <c r="C661" t="inlineStr">
        <is>
          <t>Invoice</t>
        </is>
      </c>
      <c r="D661" t="inlineStr">
        <is>
          <t>INV-4240</t>
        </is>
      </c>
      <c r="E661" t="inlineStr">
        <is>
          <t>Malvern Real Estate Pty Ltd</t>
        </is>
      </c>
      <c r="F661" t="inlineStr">
        <is>
          <t>Shopfitting contracts</t>
        </is>
      </c>
      <c r="G661" s="9" t="n">
        <v>-3476.98</v>
      </c>
      <c r="H661" t="inlineStr">
        <is>
          <t>GST</t>
        </is>
      </c>
      <c r="I661" t="inlineStr"/>
      <c r="J661" t="inlineStr"/>
      <c r="K661" t="str">
        <f>INDEX('Account Map'!$E$5:$E$90,MATCH(F661,'Account Map'!$A$5:$A$90,0))</f>
        <v>201</v>
      </c>
    </row>
    <row r="662">
      <c r="A662" t="n">
        <v>274</v>
      </c>
      <c r="B662" s="10" t="n">
        <v>46212</v>
      </c>
      <c r="C662" t="inlineStr">
        <is>
          <t>Invoice</t>
        </is>
      </c>
      <c r="D662" t="inlineStr">
        <is>
          <t>INV-4240</t>
        </is>
      </c>
      <c r="E662" t="inlineStr">
        <is>
          <t>Malvern Real Estate Pty Ltd</t>
        </is>
      </c>
      <c r="F662" t="inlineStr">
        <is>
          <t>Shopfitting contracts</t>
        </is>
      </c>
      <c r="G662" s="9" t="n">
        <v>-2813.86</v>
      </c>
      <c r="H662" t="inlineStr">
        <is>
          <t>GST</t>
        </is>
      </c>
      <c r="I662" t="inlineStr"/>
      <c r="J662" t="inlineStr"/>
      <c r="K662" t="str">
        <f>INDEX('Account Map'!$E$5:$E$90,MATCH(F662,'Account Map'!$A$5:$A$90,0))</f>
        <v>201</v>
      </c>
    </row>
    <row r="663">
      <c r="A663" t="n">
        <v>274</v>
      </c>
      <c r="B663" s="10" t="n">
        <v>46212</v>
      </c>
      <c r="C663" t="inlineStr">
        <is>
          <t>Invoice</t>
        </is>
      </c>
      <c r="D663" t="inlineStr">
        <is>
          <t>INV-4240</t>
        </is>
      </c>
      <c r="E663" t="inlineStr">
        <is>
          <t>Malvern Real Estate Pty Ltd</t>
        </is>
      </c>
      <c r="F663" t="inlineStr">
        <is>
          <t>Design &amp; drafting fees</t>
        </is>
      </c>
      <c r="G663" s="9" t="n">
        <v>-347.71</v>
      </c>
      <c r="H663" t="inlineStr">
        <is>
          <t>GST</t>
        </is>
      </c>
      <c r="I663" t="inlineStr"/>
      <c r="J663" t="inlineStr"/>
      <c r="K663" t="str">
        <f>INDEX('Account Map'!$E$5:$E$90,MATCH(F663,'Account Map'!$A$5:$A$90,0))</f>
        <v>203</v>
      </c>
    </row>
    <row r="664">
      <c r="A664" t="n">
        <v>274</v>
      </c>
      <c r="B664" s="10" t="n">
        <v>46212</v>
      </c>
      <c r="C664" t="inlineStr">
        <is>
          <t>Invoice</t>
        </is>
      </c>
      <c r="D664" t="inlineStr">
        <is>
          <t>INV-4240</t>
        </is>
      </c>
      <c r="E664" t="inlineStr">
        <is>
          <t>Malvern Real Estate Pty Ltd</t>
        </is>
      </c>
      <c r="F664" t="inlineStr">
        <is>
          <t>GST Payable</t>
        </is>
      </c>
      <c r="G664" s="9" t="n">
        <v>-663.86</v>
      </c>
      <c r="H664" t="inlineStr"/>
      <c r="I664" t="inlineStr"/>
      <c r="J664" t="inlineStr"/>
      <c r="K664" t="str">
        <f>INDEX('Account Map'!$E$5:$E$90,MATCH(F664,'Account Map'!$A$5:$A$90,0))</f>
        <v>820</v>
      </c>
    </row>
    <row r="665">
      <c r="A665" t="n">
        <v>275</v>
      </c>
      <c r="B665" s="10" t="n">
        <v>46212</v>
      </c>
      <c r="C665" t="inlineStr">
        <is>
          <t>Invoice</t>
        </is>
      </c>
      <c r="D665" t="inlineStr">
        <is>
          <t>INV-4241</t>
        </is>
      </c>
      <c r="E665" t="inlineStr">
        <is>
          <t>Bayside Wine Bar Pty Ltd</t>
        </is>
      </c>
      <c r="F665" t="inlineStr">
        <is>
          <t>Accounts Receivable (A/R)</t>
        </is>
      </c>
      <c r="G665" s="9" t="n">
        <v>11417.2</v>
      </c>
      <c r="H665" t="inlineStr"/>
      <c r="I665" t="inlineStr"/>
      <c r="J665" t="inlineStr"/>
      <c r="K665" t="str">
        <f>INDEX('Account Map'!$E$5:$E$90,MATCH(F665,'Account Map'!$A$5:$A$90,0))</f>
        <v>610</v>
      </c>
    </row>
    <row r="666">
      <c r="A666" t="n">
        <v>275</v>
      </c>
      <c r="B666" s="10" t="n">
        <v>46212</v>
      </c>
      <c r="C666" t="inlineStr">
        <is>
          <t>Invoice</t>
        </is>
      </c>
      <c r="D666" t="inlineStr">
        <is>
          <t>INV-4241</t>
        </is>
      </c>
      <c r="E666" t="inlineStr">
        <is>
          <t>Bayside Wine Bar Pty Ltd</t>
        </is>
      </c>
      <c r="F666" t="inlineStr">
        <is>
          <t>Joinery sales</t>
        </is>
      </c>
      <c r="G666" s="9" t="n">
        <v>-8473.32</v>
      </c>
      <c r="H666" t="inlineStr">
        <is>
          <t>GST</t>
        </is>
      </c>
      <c r="I666" t="inlineStr"/>
      <c r="J666" t="inlineStr"/>
      <c r="K666" t="str">
        <f>INDEX('Account Map'!$E$5:$E$90,MATCH(F666,'Account Map'!$A$5:$A$90,0))</f>
        <v>200</v>
      </c>
    </row>
    <row r="667">
      <c r="A667" t="n">
        <v>275</v>
      </c>
      <c r="B667" s="10" t="n">
        <v>46212</v>
      </c>
      <c r="C667" t="inlineStr">
        <is>
          <t>Invoice</t>
        </is>
      </c>
      <c r="D667" t="inlineStr">
        <is>
          <t>INV-4241</t>
        </is>
      </c>
      <c r="E667" t="inlineStr">
        <is>
          <t>Bayside Wine Bar Pty Ltd</t>
        </is>
      </c>
      <c r="F667" t="inlineStr">
        <is>
          <t>Shopfitting contracts</t>
        </is>
      </c>
      <c r="G667" s="9" t="n">
        <v>-1905.95</v>
      </c>
      <c r="H667" t="inlineStr">
        <is>
          <t>GST</t>
        </is>
      </c>
      <c r="I667" t="inlineStr"/>
      <c r="J667" t="inlineStr"/>
      <c r="K667" t="str">
        <f>INDEX('Account Map'!$E$5:$E$90,MATCH(F667,'Account Map'!$A$5:$A$90,0))</f>
        <v>201</v>
      </c>
    </row>
    <row r="668">
      <c r="A668" t="n">
        <v>275</v>
      </c>
      <c r="B668" s="10" t="n">
        <v>46212</v>
      </c>
      <c r="C668" t="inlineStr">
        <is>
          <t>Invoice</t>
        </is>
      </c>
      <c r="D668" t="inlineStr">
        <is>
          <t>INV-4241</t>
        </is>
      </c>
      <c r="E668" t="inlineStr">
        <is>
          <t>Bayside Wine Bar Pty Ltd</t>
        </is>
      </c>
      <c r="F668" t="inlineStr">
        <is>
          <t>GST Payable</t>
        </is>
      </c>
      <c r="G668" s="9" t="n">
        <v>-1037.93</v>
      </c>
      <c r="H668" t="inlineStr"/>
      <c r="I668" t="inlineStr"/>
      <c r="J668" t="inlineStr"/>
      <c r="K668" t="str">
        <f>INDEX('Account Map'!$E$5:$E$90,MATCH(F668,'Account Map'!$A$5:$A$90,0))</f>
        <v>820</v>
      </c>
    </row>
    <row r="669">
      <c r="A669" t="n">
        <v>276</v>
      </c>
      <c r="B669" s="10" t="n">
        <v>46212</v>
      </c>
      <c r="C669" t="inlineStr">
        <is>
          <t>Invoice</t>
        </is>
      </c>
      <c r="D669" t="inlineStr">
        <is>
          <t>INV-4242</t>
        </is>
      </c>
      <c r="E669" t="inlineStr">
        <is>
          <t>High St Pharmacy</t>
        </is>
      </c>
      <c r="F669" t="inlineStr">
        <is>
          <t>Accounts Receivable (A/R)</t>
        </is>
      </c>
      <c r="G669" s="9" t="n">
        <v>4534.59</v>
      </c>
      <c r="H669" t="inlineStr"/>
      <c r="I669" t="inlineStr"/>
      <c r="J669" t="inlineStr"/>
      <c r="K669" t="str">
        <f>INDEX('Account Map'!$E$5:$E$90,MATCH(F669,'Account Map'!$A$5:$A$90,0))</f>
        <v>610</v>
      </c>
    </row>
    <row r="670">
      <c r="A670" t="n">
        <v>276</v>
      </c>
      <c r="B670" s="10" t="n">
        <v>46212</v>
      </c>
      <c r="C670" t="inlineStr">
        <is>
          <t>Invoice</t>
        </is>
      </c>
      <c r="D670" t="inlineStr">
        <is>
          <t>INV-4242</t>
        </is>
      </c>
      <c r="E670" t="inlineStr">
        <is>
          <t>High St Pharmacy</t>
        </is>
      </c>
      <c r="F670" t="inlineStr">
        <is>
          <t>Joinery sales</t>
        </is>
      </c>
      <c r="G670" s="9" t="n">
        <v>-4122.35</v>
      </c>
      <c r="H670" t="inlineStr">
        <is>
          <t>GST</t>
        </is>
      </c>
      <c r="I670" t="inlineStr"/>
      <c r="J670" t="inlineStr"/>
      <c r="K670" t="str">
        <f>INDEX('Account Map'!$E$5:$E$90,MATCH(F670,'Account Map'!$A$5:$A$90,0))</f>
        <v>200</v>
      </c>
    </row>
    <row r="671">
      <c r="A671" t="n">
        <v>276</v>
      </c>
      <c r="B671" s="10" t="n">
        <v>46212</v>
      </c>
      <c r="C671" t="inlineStr">
        <is>
          <t>Invoice</t>
        </is>
      </c>
      <c r="D671" t="inlineStr">
        <is>
          <t>INV-4242</t>
        </is>
      </c>
      <c r="E671" t="inlineStr">
        <is>
          <t>High St Pharmacy</t>
        </is>
      </c>
      <c r="F671" t="inlineStr">
        <is>
          <t>GST Payable</t>
        </is>
      </c>
      <c r="G671" s="9" t="n">
        <v>-412.24</v>
      </c>
      <c r="H671" t="inlineStr"/>
      <c r="I671" t="inlineStr"/>
      <c r="J671" t="inlineStr"/>
      <c r="K671" t="str">
        <f>INDEX('Account Map'!$E$5:$E$90,MATCH(F671,'Account Map'!$A$5:$A$90,0))</f>
        <v>820</v>
      </c>
    </row>
    <row r="672">
      <c r="A672" t="n">
        <v>277</v>
      </c>
      <c r="B672" s="10" t="n">
        <v>46212</v>
      </c>
      <c r="C672" t="inlineStr">
        <is>
          <t>Bill</t>
        </is>
      </c>
      <c r="D672" t="inlineStr">
        <is>
          <t>B00145</t>
        </is>
      </c>
      <c r="E672" t="inlineStr">
        <is>
          <t>Malvern Lighting Pty Ltd</t>
        </is>
      </c>
      <c r="F672" t="inlineStr">
        <is>
          <t>Hardware &amp; fittings</t>
        </is>
      </c>
      <c r="G672" s="9" t="n">
        <v>1348.07</v>
      </c>
      <c r="H672" t="inlineStr">
        <is>
          <t>GST</t>
        </is>
      </c>
      <c r="I672" t="inlineStr"/>
      <c r="J672" t="inlineStr"/>
      <c r="K672" t="str">
        <f>INDEX('Account Map'!$E$5:$E$90,MATCH(F672,'Account Map'!$A$5:$A$90,0))</f>
        <v>311</v>
      </c>
    </row>
    <row r="673">
      <c r="A673" t="n">
        <v>277</v>
      </c>
      <c r="B673" s="10" t="n">
        <v>46212</v>
      </c>
      <c r="C673" t="inlineStr">
        <is>
          <t>Bill</t>
        </is>
      </c>
      <c r="D673" t="inlineStr">
        <is>
          <t>B00145</t>
        </is>
      </c>
      <c r="E673" t="inlineStr">
        <is>
          <t>Malvern Lighting Pty Ltd</t>
        </is>
      </c>
      <c r="F673" t="inlineStr">
        <is>
          <t>GST Payable</t>
        </is>
      </c>
      <c r="G673" s="9" t="n">
        <v>134.81</v>
      </c>
      <c r="H673" t="inlineStr"/>
      <c r="I673" t="inlineStr"/>
      <c r="J673" t="inlineStr"/>
      <c r="K673" t="str">
        <f>INDEX('Account Map'!$E$5:$E$90,MATCH(F673,'Account Map'!$A$5:$A$90,0))</f>
        <v>820</v>
      </c>
    </row>
    <row r="674">
      <c r="A674" t="n">
        <v>277</v>
      </c>
      <c r="B674" s="10" t="n">
        <v>46212</v>
      </c>
      <c r="C674" t="inlineStr">
        <is>
          <t>Bill</t>
        </is>
      </c>
      <c r="D674" t="inlineStr">
        <is>
          <t>B00145</t>
        </is>
      </c>
      <c r="E674" t="inlineStr">
        <is>
          <t>Malvern Lighting Pty Ltd</t>
        </is>
      </c>
      <c r="F674" t="inlineStr">
        <is>
          <t>Accounts Payable (A/P)</t>
        </is>
      </c>
      <c r="G674" s="9" t="n">
        <v>-1482.88</v>
      </c>
      <c r="H674" t="inlineStr"/>
      <c r="I674" t="inlineStr"/>
      <c r="J674" t="inlineStr"/>
      <c r="K674" t="str">
        <f>INDEX('Account Map'!$E$5:$E$90,MATCH(F674,'Account Map'!$A$5:$A$90,0))</f>
        <v>800</v>
      </c>
    </row>
    <row r="675">
      <c r="A675" t="n">
        <v>278</v>
      </c>
      <c r="B675" s="10" t="n">
        <v>46212</v>
      </c>
      <c r="C675" t="inlineStr">
        <is>
          <t>Bill</t>
        </is>
      </c>
      <c r="D675" t="inlineStr">
        <is>
          <t>B00146</t>
        </is>
      </c>
      <c r="E675" t="inlineStr">
        <is>
          <t>Aussie Broadband</t>
        </is>
      </c>
      <c r="F675" t="inlineStr">
        <is>
          <t>Internet</t>
        </is>
      </c>
      <c r="G675" s="9" t="n">
        <v>1476.04</v>
      </c>
      <c r="H675" t="inlineStr">
        <is>
          <t>GST</t>
        </is>
      </c>
      <c r="I675" t="inlineStr"/>
      <c r="J675" t="inlineStr"/>
      <c r="K675" t="str">
        <f>INDEX('Account Map'!$E$5:$E$90,MATCH(F675,'Account Map'!$A$5:$A$90,0))</f>
        <v>489</v>
      </c>
    </row>
    <row r="676">
      <c r="A676" t="n">
        <v>278</v>
      </c>
      <c r="B676" s="10" t="n">
        <v>46212</v>
      </c>
      <c r="C676" t="inlineStr">
        <is>
          <t>Bill</t>
        </is>
      </c>
      <c r="D676" t="inlineStr">
        <is>
          <t>B00146</t>
        </is>
      </c>
      <c r="E676" t="inlineStr">
        <is>
          <t>Aussie Broadband</t>
        </is>
      </c>
      <c r="F676" t="inlineStr">
        <is>
          <t>GST Payable</t>
        </is>
      </c>
      <c r="G676" s="9" t="n">
        <v>147.6</v>
      </c>
      <c r="H676" t="inlineStr"/>
      <c r="I676" t="inlineStr"/>
      <c r="J676" t="inlineStr"/>
      <c r="K676" t="str">
        <f>INDEX('Account Map'!$E$5:$E$90,MATCH(F676,'Account Map'!$A$5:$A$90,0))</f>
        <v>820</v>
      </c>
    </row>
    <row r="677">
      <c r="A677" t="n">
        <v>278</v>
      </c>
      <c r="B677" s="10" t="n">
        <v>46212</v>
      </c>
      <c r="C677" t="inlineStr">
        <is>
          <t>Bill</t>
        </is>
      </c>
      <c r="D677" t="inlineStr">
        <is>
          <t>B00146</t>
        </is>
      </c>
      <c r="E677" t="inlineStr">
        <is>
          <t>Aussie Broadband</t>
        </is>
      </c>
      <c r="F677" t="inlineStr">
        <is>
          <t>Accounts Payable (A/P)</t>
        </is>
      </c>
      <c r="G677" s="9" t="n">
        <v>-1623.64</v>
      </c>
      <c r="H677" t="inlineStr"/>
      <c r="I677" t="inlineStr"/>
      <c r="J677" t="inlineStr"/>
      <c r="K677" t="str">
        <f>INDEX('Account Map'!$E$5:$E$90,MATCH(F677,'Account Map'!$A$5:$A$90,0))</f>
        <v>800</v>
      </c>
    </row>
    <row r="678">
      <c r="A678" t="n">
        <v>279</v>
      </c>
      <c r="B678" s="10" t="n">
        <v>46212</v>
      </c>
      <c r="C678" t="inlineStr">
        <is>
          <t>Bill</t>
        </is>
      </c>
      <c r="D678" t="inlineStr">
        <is>
          <t>B00147</t>
        </is>
      </c>
      <c r="E678" t="inlineStr">
        <is>
          <t>Telstra Pty Ltd</t>
        </is>
      </c>
      <c r="F678" t="inlineStr">
        <is>
          <t>Telephone</t>
        </is>
      </c>
      <c r="G678" s="9" t="n">
        <v>189.61</v>
      </c>
      <c r="H678" t="inlineStr">
        <is>
          <t>GST</t>
        </is>
      </c>
      <c r="I678" t="inlineStr"/>
      <c r="J678" t="inlineStr"/>
      <c r="K678" t="str">
        <f>INDEX('Account Map'!$E$5:$E$90,MATCH(F678,'Account Map'!$A$5:$A$90,0))</f>
        <v>489</v>
      </c>
    </row>
    <row r="679">
      <c r="A679" t="n">
        <v>279</v>
      </c>
      <c r="B679" s="10" t="n">
        <v>46212</v>
      </c>
      <c r="C679" t="inlineStr">
        <is>
          <t>Bill</t>
        </is>
      </c>
      <c r="D679" t="inlineStr">
        <is>
          <t>B00147</t>
        </is>
      </c>
      <c r="E679" t="inlineStr">
        <is>
          <t>Telstra Pty Ltd</t>
        </is>
      </c>
      <c r="F679" t="inlineStr">
        <is>
          <t>GST Payable</t>
        </is>
      </c>
      <c r="G679" s="9" t="n">
        <v>18.96</v>
      </c>
      <c r="H679" t="inlineStr"/>
      <c r="I679" t="inlineStr"/>
      <c r="J679" t="inlineStr"/>
      <c r="K679" t="str">
        <f>INDEX('Account Map'!$E$5:$E$90,MATCH(F679,'Account Map'!$A$5:$A$90,0))</f>
        <v>820</v>
      </c>
    </row>
    <row r="680">
      <c r="A680" t="n">
        <v>279</v>
      </c>
      <c r="B680" s="10" t="n">
        <v>46212</v>
      </c>
      <c r="C680" t="inlineStr">
        <is>
          <t>Bill</t>
        </is>
      </c>
      <c r="D680" t="inlineStr">
        <is>
          <t>B00147</t>
        </is>
      </c>
      <c r="E680" t="inlineStr">
        <is>
          <t>Telstra Pty Ltd</t>
        </is>
      </c>
      <c r="F680" t="inlineStr">
        <is>
          <t>Accounts Payable (A/P)</t>
        </is>
      </c>
      <c r="G680" s="9" t="n">
        <v>-208.57</v>
      </c>
      <c r="H680" t="inlineStr"/>
      <c r="I680" t="inlineStr"/>
      <c r="J680" t="inlineStr"/>
      <c r="K680" t="str">
        <f>INDEX('Account Map'!$E$5:$E$90,MATCH(F680,'Account Map'!$A$5:$A$90,0))</f>
        <v>800</v>
      </c>
    </row>
    <row r="681">
      <c r="A681" t="n">
        <v>280</v>
      </c>
      <c r="B681" s="10" t="n">
        <v>46212</v>
      </c>
      <c r="C681" t="inlineStr">
        <is>
          <t>Bill</t>
        </is>
      </c>
      <c r="D681" t="inlineStr">
        <is>
          <t>B00148</t>
        </is>
      </c>
      <c r="E681" t="inlineStr">
        <is>
          <t>Optus Business</t>
        </is>
      </c>
      <c r="F681" t="inlineStr">
        <is>
          <t>Mobile phones</t>
        </is>
      </c>
      <c r="G681" s="9" t="n">
        <v>558.5</v>
      </c>
      <c r="H681" t="inlineStr">
        <is>
          <t>GST</t>
        </is>
      </c>
      <c r="I681" t="inlineStr"/>
      <c r="J681" t="inlineStr"/>
      <c r="K681" t="str">
        <f>INDEX('Account Map'!$E$5:$E$90,MATCH(F681,'Account Map'!$A$5:$A$90,0))</f>
        <v>489</v>
      </c>
    </row>
    <row r="682">
      <c r="A682" t="n">
        <v>280</v>
      </c>
      <c r="B682" s="10" t="n">
        <v>46212</v>
      </c>
      <c r="C682" t="inlineStr">
        <is>
          <t>Bill</t>
        </is>
      </c>
      <c r="D682" t="inlineStr">
        <is>
          <t>B00148</t>
        </is>
      </c>
      <c r="E682" t="inlineStr">
        <is>
          <t>Optus Business</t>
        </is>
      </c>
      <c r="F682" t="inlineStr">
        <is>
          <t>GST Payable</t>
        </is>
      </c>
      <c r="G682" s="9" t="n">
        <v>55.85</v>
      </c>
      <c r="H682" t="inlineStr"/>
      <c r="I682" t="inlineStr"/>
      <c r="J682" t="inlineStr"/>
      <c r="K682" t="str">
        <f>INDEX('Account Map'!$E$5:$E$90,MATCH(F682,'Account Map'!$A$5:$A$90,0))</f>
        <v>820</v>
      </c>
    </row>
    <row r="683">
      <c r="A683" t="n">
        <v>280</v>
      </c>
      <c r="B683" s="10" t="n">
        <v>46212</v>
      </c>
      <c r="C683" t="inlineStr">
        <is>
          <t>Bill</t>
        </is>
      </c>
      <c r="D683" t="inlineStr">
        <is>
          <t>B00148</t>
        </is>
      </c>
      <c r="E683" t="inlineStr">
        <is>
          <t>Optus Business</t>
        </is>
      </c>
      <c r="F683" t="inlineStr">
        <is>
          <t>Accounts Payable (A/P)</t>
        </is>
      </c>
      <c r="G683" s="9" t="n">
        <v>-614.35</v>
      </c>
      <c r="H683" t="inlineStr"/>
      <c r="I683" t="inlineStr"/>
      <c r="J683" t="inlineStr"/>
      <c r="K683" t="str">
        <f>INDEX('Account Map'!$E$5:$E$90,MATCH(F683,'Account Map'!$A$5:$A$90,0))</f>
        <v>800</v>
      </c>
    </row>
    <row r="684">
      <c r="A684" t="n">
        <v>281</v>
      </c>
      <c r="B684" s="10" t="n">
        <v>46212</v>
      </c>
      <c r="C684" t="inlineStr">
        <is>
          <t>Bill</t>
        </is>
      </c>
      <c r="D684" t="inlineStr">
        <is>
          <t>B00149</t>
        </is>
      </c>
      <c r="E684" t="inlineStr">
        <is>
          <t>TNT Express Pty Ltd</t>
        </is>
      </c>
      <c r="F684" t="inlineStr">
        <is>
          <t>Freight &amp; cartage</t>
        </is>
      </c>
      <c r="G684" s="9" t="n">
        <v>361.37</v>
      </c>
      <c r="H684" t="inlineStr">
        <is>
          <t>GST</t>
        </is>
      </c>
      <c r="I684" t="inlineStr"/>
      <c r="J684" t="inlineStr"/>
      <c r="K684" t="str">
        <f>INDEX('Account Map'!$E$5:$E$90,MATCH(F684,'Account Map'!$A$5:$A$90,0))</f>
        <v>314</v>
      </c>
    </row>
    <row r="685">
      <c r="A685" t="n">
        <v>281</v>
      </c>
      <c r="B685" s="10" t="n">
        <v>46212</v>
      </c>
      <c r="C685" t="inlineStr">
        <is>
          <t>Bill</t>
        </is>
      </c>
      <c r="D685" t="inlineStr">
        <is>
          <t>B00149</t>
        </is>
      </c>
      <c r="E685" t="inlineStr">
        <is>
          <t>TNT Express Pty Ltd</t>
        </is>
      </c>
      <c r="F685" t="inlineStr">
        <is>
          <t>GST Payable</t>
        </is>
      </c>
      <c r="G685" s="9" t="n">
        <v>36.14</v>
      </c>
      <c r="H685" t="inlineStr"/>
      <c r="I685" t="inlineStr"/>
      <c r="J685" t="inlineStr"/>
      <c r="K685" t="str">
        <f>INDEX('Account Map'!$E$5:$E$90,MATCH(F685,'Account Map'!$A$5:$A$90,0))</f>
        <v>820</v>
      </c>
    </row>
    <row r="686">
      <c r="A686" t="n">
        <v>281</v>
      </c>
      <c r="B686" s="10" t="n">
        <v>46212</v>
      </c>
      <c r="C686" t="inlineStr">
        <is>
          <t>Bill</t>
        </is>
      </c>
      <c r="D686" t="inlineStr">
        <is>
          <t>B00149</t>
        </is>
      </c>
      <c r="E686" t="inlineStr">
        <is>
          <t>TNT Express Pty Ltd</t>
        </is>
      </c>
      <c r="F686" t="inlineStr">
        <is>
          <t>Accounts Payable (A/P)</t>
        </is>
      </c>
      <c r="G686" s="9" t="n">
        <v>-397.51</v>
      </c>
      <c r="H686" t="inlineStr"/>
      <c r="I686" t="inlineStr"/>
      <c r="J686" t="inlineStr"/>
      <c r="K686" t="str">
        <f>INDEX('Account Map'!$E$5:$E$90,MATCH(F686,'Account Map'!$A$5:$A$90,0))</f>
        <v>800</v>
      </c>
    </row>
    <row r="687">
      <c r="A687" t="n">
        <v>282</v>
      </c>
      <c r="B687" s="10" t="n">
        <v>46212</v>
      </c>
      <c r="C687" t="inlineStr">
        <is>
          <t>Bill</t>
        </is>
      </c>
      <c r="D687" t="inlineStr">
        <is>
          <t>B00150</t>
        </is>
      </c>
      <c r="E687" t="inlineStr">
        <is>
          <t>Lygon Panel Pty Ltd</t>
        </is>
      </c>
      <c r="F687" t="inlineStr">
        <is>
          <t>Small tools</t>
        </is>
      </c>
      <c r="G687" s="9" t="n">
        <v>1261.9</v>
      </c>
      <c r="H687" t="inlineStr">
        <is>
          <t>GST</t>
        </is>
      </c>
      <c r="I687" t="inlineStr"/>
      <c r="J687" t="inlineStr"/>
      <c r="K687" t="str">
        <f>INDEX('Account Map'!$E$5:$E$90,MATCH(F687,'Account Map'!$A$5:$A$90,0))</f>
        <v>474</v>
      </c>
    </row>
    <row r="688">
      <c r="A688" t="n">
        <v>282</v>
      </c>
      <c r="B688" s="10" t="n">
        <v>46212</v>
      </c>
      <c r="C688" t="inlineStr">
        <is>
          <t>Bill</t>
        </is>
      </c>
      <c r="D688" t="inlineStr">
        <is>
          <t>B00150</t>
        </is>
      </c>
      <c r="E688" t="inlineStr">
        <is>
          <t>Lygon Panel Pty Ltd</t>
        </is>
      </c>
      <c r="F688" t="inlineStr">
        <is>
          <t>GST Payable</t>
        </is>
      </c>
      <c r="G688" s="9" t="n">
        <v>126.19</v>
      </c>
      <c r="H688" t="inlineStr"/>
      <c r="I688" t="inlineStr"/>
      <c r="J688" t="inlineStr"/>
      <c r="K688" t="str">
        <f>INDEX('Account Map'!$E$5:$E$90,MATCH(F688,'Account Map'!$A$5:$A$90,0))</f>
        <v>820</v>
      </c>
    </row>
    <row r="689">
      <c r="A689" t="n">
        <v>282</v>
      </c>
      <c r="B689" s="10" t="n">
        <v>46212</v>
      </c>
      <c r="C689" t="inlineStr">
        <is>
          <t>Bill</t>
        </is>
      </c>
      <c r="D689" t="inlineStr">
        <is>
          <t>B00150</t>
        </is>
      </c>
      <c r="E689" t="inlineStr">
        <is>
          <t>Lygon Panel Pty Ltd</t>
        </is>
      </c>
      <c r="F689" t="inlineStr">
        <is>
          <t>Accounts Payable (A/P)</t>
        </is>
      </c>
      <c r="G689" s="9" t="n">
        <v>-1388.09</v>
      </c>
      <c r="H689" t="inlineStr"/>
      <c r="I689" t="inlineStr"/>
      <c r="J689" t="inlineStr"/>
      <c r="K689" t="str">
        <f>INDEX('Account Map'!$E$5:$E$90,MATCH(F689,'Account Map'!$A$5:$A$90,0))</f>
        <v>800</v>
      </c>
    </row>
    <row r="690">
      <c r="A690" t="n">
        <v>283</v>
      </c>
      <c r="B690" s="10" t="n">
        <v>46212</v>
      </c>
      <c r="C690" t="inlineStr">
        <is>
          <t>Bill</t>
        </is>
      </c>
      <c r="D690" t="inlineStr">
        <is>
          <t>B00151</t>
        </is>
      </c>
      <c r="E690" t="inlineStr">
        <is>
          <t>Aussie Broadband</t>
        </is>
      </c>
      <c r="F690" t="inlineStr">
        <is>
          <t>Internet</t>
        </is>
      </c>
      <c r="G690" s="9" t="n">
        <v>684.78</v>
      </c>
      <c r="H690" t="inlineStr">
        <is>
          <t>GST</t>
        </is>
      </c>
      <c r="I690" t="inlineStr"/>
      <c r="J690" t="inlineStr"/>
      <c r="K690" t="str">
        <f>INDEX('Account Map'!$E$5:$E$90,MATCH(F690,'Account Map'!$A$5:$A$90,0))</f>
        <v>489</v>
      </c>
    </row>
    <row r="691">
      <c r="A691" t="n">
        <v>283</v>
      </c>
      <c r="B691" s="10" t="n">
        <v>46212</v>
      </c>
      <c r="C691" t="inlineStr">
        <is>
          <t>Bill</t>
        </is>
      </c>
      <c r="D691" t="inlineStr">
        <is>
          <t>B00151</t>
        </is>
      </c>
      <c r="E691" t="inlineStr">
        <is>
          <t>Aussie Broadband</t>
        </is>
      </c>
      <c r="F691" t="inlineStr">
        <is>
          <t>GST Payable</t>
        </is>
      </c>
      <c r="G691" s="9" t="n">
        <v>68.48</v>
      </c>
      <c r="H691" t="inlineStr"/>
      <c r="I691" t="inlineStr"/>
      <c r="J691" t="inlineStr"/>
      <c r="K691" t="str">
        <f>INDEX('Account Map'!$E$5:$E$90,MATCH(F691,'Account Map'!$A$5:$A$90,0))</f>
        <v>820</v>
      </c>
    </row>
    <row r="692">
      <c r="A692" t="n">
        <v>283</v>
      </c>
      <c r="B692" s="10" t="n">
        <v>46212</v>
      </c>
      <c r="C692" t="inlineStr">
        <is>
          <t>Bill</t>
        </is>
      </c>
      <c r="D692" t="inlineStr">
        <is>
          <t>B00151</t>
        </is>
      </c>
      <c r="E692" t="inlineStr">
        <is>
          <t>Aussie Broadband</t>
        </is>
      </c>
      <c r="F692" t="inlineStr">
        <is>
          <t>Accounts Payable (A/P)</t>
        </is>
      </c>
      <c r="G692" s="9" t="n">
        <v>-753.26</v>
      </c>
      <c r="H692" t="inlineStr"/>
      <c r="I692" t="inlineStr"/>
      <c r="J692" t="inlineStr"/>
      <c r="K692" t="str">
        <f>INDEX('Account Map'!$E$5:$E$90,MATCH(F692,'Account Map'!$A$5:$A$90,0))</f>
        <v>800</v>
      </c>
    </row>
    <row r="693">
      <c r="A693" t="n">
        <v>284</v>
      </c>
      <c r="B693" s="10" t="n">
        <v>46212</v>
      </c>
      <c r="C693" t="inlineStr">
        <is>
          <t>Bill</t>
        </is>
      </c>
      <c r="D693" t="inlineStr">
        <is>
          <t>B00152</t>
        </is>
      </c>
      <c r="E693" t="inlineStr">
        <is>
          <t>Clarke Legal</t>
        </is>
      </c>
      <c r="F693" t="inlineStr">
        <is>
          <t>Legal fees</t>
        </is>
      </c>
      <c r="G693" s="9" t="n">
        <v>508.63</v>
      </c>
      <c r="H693" t="inlineStr">
        <is>
          <t>GST</t>
        </is>
      </c>
      <c r="I693" t="inlineStr"/>
      <c r="J693" t="inlineStr"/>
      <c r="K693" t="str">
        <f>INDEX('Account Map'!$E$5:$E$90,MATCH(F693,'Account Map'!$A$5:$A$90,0))</f>
        <v>441</v>
      </c>
    </row>
    <row r="694">
      <c r="A694" t="n">
        <v>284</v>
      </c>
      <c r="B694" s="10" t="n">
        <v>46212</v>
      </c>
      <c r="C694" t="inlineStr">
        <is>
          <t>Bill</t>
        </is>
      </c>
      <c r="D694" t="inlineStr">
        <is>
          <t>B00152</t>
        </is>
      </c>
      <c r="E694" t="inlineStr">
        <is>
          <t>Clarke Legal</t>
        </is>
      </c>
      <c r="F694" t="inlineStr">
        <is>
          <t>GST Payable</t>
        </is>
      </c>
      <c r="G694" s="9" t="n">
        <v>50.86</v>
      </c>
      <c r="H694" t="inlineStr"/>
      <c r="I694" t="inlineStr"/>
      <c r="J694" t="inlineStr"/>
      <c r="K694" t="str">
        <f>INDEX('Account Map'!$E$5:$E$90,MATCH(F694,'Account Map'!$A$5:$A$90,0))</f>
        <v>820</v>
      </c>
    </row>
    <row r="695">
      <c r="A695" t="n">
        <v>284</v>
      </c>
      <c r="B695" s="10" t="n">
        <v>46212</v>
      </c>
      <c r="C695" t="inlineStr">
        <is>
          <t>Bill</t>
        </is>
      </c>
      <c r="D695" t="inlineStr">
        <is>
          <t>B00152</t>
        </is>
      </c>
      <c r="E695" t="inlineStr">
        <is>
          <t>Clarke Legal</t>
        </is>
      </c>
      <c r="F695" t="inlineStr">
        <is>
          <t>Accounts Payable (A/P)</t>
        </is>
      </c>
      <c r="G695" s="9" t="n">
        <v>-559.49</v>
      </c>
      <c r="H695" t="inlineStr"/>
      <c r="I695" t="inlineStr"/>
      <c r="J695" t="inlineStr"/>
      <c r="K695" t="str">
        <f>INDEX('Account Map'!$E$5:$E$90,MATCH(F695,'Account Map'!$A$5:$A$90,0))</f>
        <v>800</v>
      </c>
    </row>
    <row r="696">
      <c r="A696" t="n">
        <v>285</v>
      </c>
      <c r="B696" s="10" t="n">
        <v>46212</v>
      </c>
      <c r="C696" t="inlineStr">
        <is>
          <t>Bill</t>
        </is>
      </c>
      <c r="D696" t="inlineStr">
        <is>
          <t>B00153</t>
        </is>
      </c>
      <c r="E696" t="inlineStr">
        <is>
          <t>Coffee Club Catering Pty Ltd</t>
        </is>
      </c>
      <c r="F696" t="inlineStr">
        <is>
          <t>Staff amenities</t>
        </is>
      </c>
      <c r="G696" s="9" t="n">
        <v>498.38</v>
      </c>
      <c r="H696" t="inlineStr">
        <is>
          <t>GST</t>
        </is>
      </c>
      <c r="I696" t="inlineStr"/>
      <c r="J696" t="inlineStr"/>
      <c r="K696" t="str">
        <f>INDEX('Account Map'!$E$5:$E$90,MATCH(F696,'Account Map'!$A$5:$A$90,0))</f>
        <v>479</v>
      </c>
    </row>
    <row r="697">
      <c r="A697" t="n">
        <v>285</v>
      </c>
      <c r="B697" s="10" t="n">
        <v>46212</v>
      </c>
      <c r="C697" t="inlineStr">
        <is>
          <t>Bill</t>
        </is>
      </c>
      <c r="D697" t="inlineStr">
        <is>
          <t>B00153</t>
        </is>
      </c>
      <c r="E697" t="inlineStr">
        <is>
          <t>Coffee Club Catering Pty Ltd</t>
        </is>
      </c>
      <c r="F697" t="inlineStr">
        <is>
          <t>GST Payable</t>
        </is>
      </c>
      <c r="G697" s="9" t="n">
        <v>49.84</v>
      </c>
      <c r="H697" t="inlineStr"/>
      <c r="I697" t="inlineStr"/>
      <c r="J697" t="inlineStr"/>
      <c r="K697" t="str">
        <f>INDEX('Account Map'!$E$5:$E$90,MATCH(F697,'Account Map'!$A$5:$A$90,0))</f>
        <v>820</v>
      </c>
    </row>
    <row r="698">
      <c r="A698" t="n">
        <v>285</v>
      </c>
      <c r="B698" s="10" t="n">
        <v>46212</v>
      </c>
      <c r="C698" t="inlineStr">
        <is>
          <t>Bill</t>
        </is>
      </c>
      <c r="D698" t="inlineStr">
        <is>
          <t>B00153</t>
        </is>
      </c>
      <c r="E698" t="inlineStr">
        <is>
          <t>Coffee Club Catering Pty Ltd</t>
        </is>
      </c>
      <c r="F698" t="inlineStr">
        <is>
          <t>Accounts Payable (A/P)</t>
        </is>
      </c>
      <c r="G698" s="9" t="n">
        <v>-548.22</v>
      </c>
      <c r="H698" t="inlineStr"/>
      <c r="I698" t="inlineStr"/>
      <c r="J698" t="inlineStr"/>
      <c r="K698" t="str">
        <f>INDEX('Account Map'!$E$5:$E$90,MATCH(F698,'Account Map'!$A$5:$A$90,0))</f>
        <v>800</v>
      </c>
    </row>
    <row r="699">
      <c r="A699" t="n">
        <v>286</v>
      </c>
      <c r="B699" s="10" t="n">
        <v>46212</v>
      </c>
      <c r="C699" t="inlineStr">
        <is>
          <t>Expense</t>
        </is>
      </c>
      <c r="D699" t="inlineStr"/>
      <c r="E699" t="inlineStr">
        <is>
          <t>Kmart</t>
        </is>
      </c>
      <c r="F699" t="inlineStr">
        <is>
          <t>Postage</t>
        </is>
      </c>
      <c r="G699" s="9" t="n">
        <v>216.46</v>
      </c>
      <c r="H699" t="inlineStr">
        <is>
          <t>GST</t>
        </is>
      </c>
      <c r="I699" t="inlineStr"/>
      <c r="J699" t="inlineStr"/>
      <c r="K699" t="str">
        <f>INDEX('Account Map'!$E$5:$E$90,MATCH(F699,'Account Map'!$A$5:$A$90,0))</f>
        <v>453</v>
      </c>
    </row>
    <row r="700">
      <c r="A700" t="n">
        <v>286</v>
      </c>
      <c r="B700" s="10" t="n">
        <v>46212</v>
      </c>
      <c r="C700" t="inlineStr">
        <is>
          <t>Expense</t>
        </is>
      </c>
      <c r="D700" t="inlineStr"/>
      <c r="E700" t="inlineStr">
        <is>
          <t>Kmart</t>
        </is>
      </c>
      <c r="F700" t="inlineStr">
        <is>
          <t>GST Payable</t>
        </is>
      </c>
      <c r="G700" s="9" t="n">
        <v>21.65</v>
      </c>
      <c r="H700" t="inlineStr"/>
      <c r="I700" t="inlineStr"/>
      <c r="J700" t="inlineStr"/>
      <c r="K700" t="str">
        <f>INDEX('Account Map'!$E$5:$E$90,MATCH(F700,'Account Map'!$A$5:$A$90,0))</f>
        <v>820</v>
      </c>
    </row>
    <row r="701">
      <c r="A701" t="n">
        <v>286</v>
      </c>
      <c r="B701" s="10" t="n">
        <v>46212</v>
      </c>
      <c r="C701" t="inlineStr">
        <is>
          <t>Expense</t>
        </is>
      </c>
      <c r="D701" t="inlineStr"/>
      <c r="E701" t="inlineStr">
        <is>
          <t>Kmart</t>
        </is>
      </c>
      <c r="F701" t="inlineStr">
        <is>
          <t>ANZ Business Visa</t>
        </is>
      </c>
      <c r="G701" s="9" t="n">
        <v>-238.11</v>
      </c>
      <c r="H701" t="inlineStr"/>
      <c r="I701" t="inlineStr"/>
      <c r="J701" t="inlineStr">
        <is>
          <t>R</t>
        </is>
      </c>
      <c r="K701" t="str">
        <f>INDEX('Account Map'!$E$5:$E$90,MATCH(F701,'Account Map'!$A$5:$A$90,0))</f>
        <v>092</v>
      </c>
    </row>
    <row r="702">
      <c r="A702" t="n">
        <v>287</v>
      </c>
      <c r="B702" s="10" t="n">
        <v>46212</v>
      </c>
      <c r="C702" t="inlineStr">
        <is>
          <t>Expense</t>
        </is>
      </c>
      <c r="D702" t="inlineStr"/>
      <c r="E702" t="inlineStr">
        <is>
          <t>Coffee Club Catering</t>
        </is>
      </c>
      <c r="F702" t="inlineStr">
        <is>
          <t>Travel</t>
        </is>
      </c>
      <c r="G702" s="9" t="n">
        <v>203.47</v>
      </c>
      <c r="H702" t="inlineStr">
        <is>
          <t>GST</t>
        </is>
      </c>
      <c r="I702" t="inlineStr"/>
      <c r="J702" t="inlineStr"/>
      <c r="K702" t="str">
        <f>INDEX('Account Map'!$E$5:$E$90,MATCH(F702,'Account Map'!$A$5:$A$90,0))</f>
        <v>493</v>
      </c>
    </row>
    <row r="703">
      <c r="A703" t="n">
        <v>287</v>
      </c>
      <c r="B703" s="10" t="n">
        <v>46212</v>
      </c>
      <c r="C703" t="inlineStr">
        <is>
          <t>Expense</t>
        </is>
      </c>
      <c r="D703" t="inlineStr"/>
      <c r="E703" t="inlineStr">
        <is>
          <t>Coffee Club Catering</t>
        </is>
      </c>
      <c r="F703" t="inlineStr">
        <is>
          <t>GST Payable</t>
        </is>
      </c>
      <c r="G703" s="9" t="n">
        <v>20.35</v>
      </c>
      <c r="H703" t="inlineStr"/>
      <c r="I703" t="inlineStr"/>
      <c r="J703" t="inlineStr"/>
      <c r="K703" t="str">
        <f>INDEX('Account Map'!$E$5:$E$90,MATCH(F703,'Account Map'!$A$5:$A$90,0))</f>
        <v>820</v>
      </c>
    </row>
    <row r="704">
      <c r="A704" t="n">
        <v>287</v>
      </c>
      <c r="B704" s="10" t="n">
        <v>46212</v>
      </c>
      <c r="C704" t="inlineStr">
        <is>
          <t>Expense</t>
        </is>
      </c>
      <c r="D704" t="inlineStr"/>
      <c r="E704" t="inlineStr">
        <is>
          <t>Coffee Club Catering</t>
        </is>
      </c>
      <c r="F704" t="inlineStr">
        <is>
          <t>ANZ Business Visa</t>
        </is>
      </c>
      <c r="G704" s="9" t="n">
        <v>-223.82</v>
      </c>
      <c r="H704" t="inlineStr"/>
      <c r="I704" t="inlineStr"/>
      <c r="J704" t="inlineStr">
        <is>
          <t>R</t>
        </is>
      </c>
      <c r="K704" t="str">
        <f>INDEX('Account Map'!$E$5:$E$90,MATCH(F704,'Account Map'!$A$5:$A$90,0))</f>
        <v>092</v>
      </c>
    </row>
    <row r="705">
      <c r="A705" t="n">
        <v>288</v>
      </c>
      <c r="B705" s="10" t="n">
        <v>46212</v>
      </c>
      <c r="C705" t="inlineStr">
        <is>
          <t>Journal Entry</t>
        </is>
      </c>
      <c r="D705" t="inlineStr">
        <is>
          <t>PAY-2026-07-09</t>
        </is>
      </c>
      <c r="E705" t="inlineStr">
        <is>
          <t>Fortnightly pay run</t>
        </is>
      </c>
      <c r="F705" t="inlineStr">
        <is>
          <t>Wages &amp; salaries</t>
        </is>
      </c>
      <c r="G705" s="9" t="n">
        <v>32059.54</v>
      </c>
      <c r="H705" t="inlineStr"/>
      <c r="I705" t="inlineStr"/>
      <c r="J705" t="inlineStr"/>
      <c r="K705" t="str">
        <f>INDEX('Account Map'!$E$5:$E$90,MATCH(F705,'Account Map'!$A$5:$A$90,0))</f>
        <v>477</v>
      </c>
    </row>
    <row r="706">
      <c r="A706" t="n">
        <v>288</v>
      </c>
      <c r="B706" s="10" t="n">
        <v>46212</v>
      </c>
      <c r="C706" t="inlineStr">
        <is>
          <t>Journal Entry</t>
        </is>
      </c>
      <c r="D706" t="inlineStr">
        <is>
          <t>PAY-2026-07-09</t>
        </is>
      </c>
      <c r="E706" t="inlineStr">
        <is>
          <t>Fortnightly pay run</t>
        </is>
      </c>
      <c r="F706" t="inlineStr">
        <is>
          <t>PAYG Withholdings Payable</t>
        </is>
      </c>
      <c r="G706" s="9" t="n">
        <v>-6091.31</v>
      </c>
      <c r="H706" t="inlineStr"/>
      <c r="I706" t="inlineStr"/>
      <c r="J706" t="inlineStr"/>
      <c r="K706" t="str">
        <f>INDEX('Account Map'!$E$5:$E$90,MATCH(F706,'Account Map'!$A$5:$A$90,0))</f>
        <v>825</v>
      </c>
    </row>
    <row r="707">
      <c r="A707" t="n">
        <v>288</v>
      </c>
      <c r="B707" s="10" t="n">
        <v>46212</v>
      </c>
      <c r="C707" t="inlineStr">
        <is>
          <t>Journal Entry</t>
        </is>
      </c>
      <c r="D707" t="inlineStr">
        <is>
          <t>PAY-2026-07-09</t>
        </is>
      </c>
      <c r="E707" t="inlineStr">
        <is>
          <t>Fortnightly pay run</t>
        </is>
      </c>
      <c r="F707" t="inlineStr">
        <is>
          <t>ANZ Business Cheque</t>
        </is>
      </c>
      <c r="G707" s="9" t="n">
        <v>-25968.23</v>
      </c>
      <c r="H707" t="inlineStr"/>
      <c r="I707" t="inlineStr"/>
      <c r="J707" t="inlineStr">
        <is>
          <t>R</t>
        </is>
      </c>
      <c r="K707" t="str">
        <f>INDEX('Account Map'!$E$5:$E$90,MATCH(F707,'Account Map'!$A$5:$A$90,0))</f>
        <v>090</v>
      </c>
    </row>
    <row r="708">
      <c r="A708" t="n">
        <v>289</v>
      </c>
      <c r="B708" s="10" t="n">
        <v>46212</v>
      </c>
      <c r="C708" t="inlineStr">
        <is>
          <t>Journal Entry</t>
        </is>
      </c>
      <c r="D708" t="inlineStr">
        <is>
          <t>SUP-2026-07-09</t>
        </is>
      </c>
      <c r="E708" t="inlineStr">
        <is>
          <t>Super accrual</t>
        </is>
      </c>
      <c r="F708" t="inlineStr">
        <is>
          <t>Superannuation</t>
        </is>
      </c>
      <c r="G708" s="9" t="n">
        <v>3847.14</v>
      </c>
      <c r="H708" t="inlineStr"/>
      <c r="I708" t="inlineStr"/>
      <c r="J708" t="inlineStr"/>
      <c r="K708" t="str">
        <f>INDEX('Account Map'!$E$5:$E$90,MATCH(F708,'Account Map'!$A$5:$A$90,0))</f>
        <v>478</v>
      </c>
    </row>
    <row r="709">
      <c r="A709" t="n">
        <v>289</v>
      </c>
      <c r="B709" s="10" t="n">
        <v>46212</v>
      </c>
      <c r="C709" t="inlineStr">
        <is>
          <t>Journal Entry</t>
        </is>
      </c>
      <c r="D709" t="inlineStr">
        <is>
          <t>SUP-2026-07-09</t>
        </is>
      </c>
      <c r="E709" t="inlineStr">
        <is>
          <t>Super accrual</t>
        </is>
      </c>
      <c r="F709" t="inlineStr">
        <is>
          <t>Superannuation Payable</t>
        </is>
      </c>
      <c r="G709" s="9" t="n">
        <v>-3847.14</v>
      </c>
      <c r="H709" t="inlineStr"/>
      <c r="I709" t="inlineStr"/>
      <c r="J709" t="inlineStr"/>
      <c r="K709" t="str">
        <f>INDEX('Account Map'!$E$5:$E$90,MATCH(F709,'Account Map'!$A$5:$A$90,0))</f>
        <v>826</v>
      </c>
    </row>
    <row r="710">
      <c r="A710" t="n">
        <v>290</v>
      </c>
      <c r="B710" s="10" t="n">
        <v>46213</v>
      </c>
      <c r="C710" t="inlineStr">
        <is>
          <t>Invoice</t>
        </is>
      </c>
      <c r="D710" t="inlineStr">
        <is>
          <t>INV-4243</t>
        </is>
      </c>
      <c r="E710" t="inlineStr">
        <is>
          <t>Albert Dental Pty Ltd</t>
        </is>
      </c>
      <c r="F710" t="inlineStr">
        <is>
          <t>Accounts Receivable (A/R)</t>
        </is>
      </c>
      <c r="G710" s="9" t="n">
        <v>677.6</v>
      </c>
      <c r="H710" t="inlineStr"/>
      <c r="I710" t="inlineStr"/>
      <c r="J710" t="inlineStr"/>
      <c r="K710" t="str">
        <f>INDEX('Account Map'!$E$5:$E$90,MATCH(F710,'Account Map'!$A$5:$A$90,0))</f>
        <v>610</v>
      </c>
    </row>
    <row r="711">
      <c r="A711" t="n">
        <v>290</v>
      </c>
      <c r="B711" s="10" t="n">
        <v>46213</v>
      </c>
      <c r="C711" t="inlineStr">
        <is>
          <t>Invoice</t>
        </is>
      </c>
      <c r="D711" t="inlineStr">
        <is>
          <t>INV-4243</t>
        </is>
      </c>
      <c r="E711" t="inlineStr">
        <is>
          <t>Albert Dental Pty Ltd</t>
        </is>
      </c>
      <c r="F711" t="inlineStr">
        <is>
          <t>Installation labour</t>
        </is>
      </c>
      <c r="G711" s="9" t="n">
        <v>-616</v>
      </c>
      <c r="H711" t="inlineStr">
        <is>
          <t>GST</t>
        </is>
      </c>
      <c r="I711" t="inlineStr"/>
      <c r="J711" t="inlineStr"/>
      <c r="K711" t="str">
        <f>INDEX('Account Map'!$E$5:$E$90,MATCH(F711,'Account Map'!$A$5:$A$90,0))</f>
        <v>202</v>
      </c>
    </row>
    <row r="712">
      <c r="A712" t="n">
        <v>290</v>
      </c>
      <c r="B712" s="10" t="n">
        <v>46213</v>
      </c>
      <c r="C712" t="inlineStr">
        <is>
          <t>Invoice</t>
        </is>
      </c>
      <c r="D712" t="inlineStr">
        <is>
          <t>INV-4243</t>
        </is>
      </c>
      <c r="E712" t="inlineStr">
        <is>
          <t>Albert Dental Pty Ltd</t>
        </is>
      </c>
      <c r="F712" t="inlineStr">
        <is>
          <t>GST Payable</t>
        </is>
      </c>
      <c r="G712" s="9" t="n">
        <v>-61.6</v>
      </c>
      <c r="H712" t="inlineStr"/>
      <c r="I712" t="inlineStr"/>
      <c r="J712" t="inlineStr"/>
      <c r="K712" t="str">
        <f>INDEX('Account Map'!$E$5:$E$90,MATCH(F712,'Account Map'!$A$5:$A$90,0))</f>
        <v>820</v>
      </c>
    </row>
    <row r="713">
      <c r="A713" t="n">
        <v>291</v>
      </c>
      <c r="B713" s="10" t="n">
        <v>46213</v>
      </c>
      <c r="C713" t="inlineStr">
        <is>
          <t>Invoice</t>
        </is>
      </c>
      <c r="D713" t="inlineStr">
        <is>
          <t>INV-4244</t>
        </is>
      </c>
      <c r="E713" t="inlineStr">
        <is>
          <t>Sydney Road Developments Pty Ltd</t>
        </is>
      </c>
      <c r="F713" t="inlineStr">
        <is>
          <t>Accounts Receivable (A/R)</t>
        </is>
      </c>
      <c r="G713" s="9" t="n">
        <v>4832.78</v>
      </c>
      <c r="H713" t="inlineStr"/>
      <c r="I713" t="inlineStr"/>
      <c r="J713" t="inlineStr"/>
      <c r="K713" t="str">
        <f>INDEX('Account Map'!$E$5:$E$90,MATCH(F713,'Account Map'!$A$5:$A$90,0))</f>
        <v>610</v>
      </c>
    </row>
    <row r="714">
      <c r="A714" t="n">
        <v>291</v>
      </c>
      <c r="B714" s="10" t="n">
        <v>46213</v>
      </c>
      <c r="C714" t="inlineStr">
        <is>
          <t>Invoice</t>
        </is>
      </c>
      <c r="D714" t="inlineStr">
        <is>
          <t>INV-4244</t>
        </is>
      </c>
      <c r="E714" t="inlineStr">
        <is>
          <t>Sydney Road Developments Pty Ltd</t>
        </is>
      </c>
      <c r="F714" t="inlineStr">
        <is>
          <t>Installation labour</t>
        </is>
      </c>
      <c r="G714" s="9" t="n">
        <v>-880</v>
      </c>
      <c r="H714" t="inlineStr">
        <is>
          <t>GST</t>
        </is>
      </c>
      <c r="I714" t="inlineStr"/>
      <c r="J714" t="inlineStr"/>
      <c r="K714" t="str">
        <f>INDEX('Account Map'!$E$5:$E$90,MATCH(F714,'Account Map'!$A$5:$A$90,0))</f>
        <v>202</v>
      </c>
    </row>
    <row r="715">
      <c r="A715" t="n">
        <v>291</v>
      </c>
      <c r="B715" s="10" t="n">
        <v>46213</v>
      </c>
      <c r="C715" t="inlineStr">
        <is>
          <t>Invoice</t>
        </is>
      </c>
      <c r="D715" t="inlineStr">
        <is>
          <t>INV-4244</t>
        </is>
      </c>
      <c r="E715" t="inlineStr">
        <is>
          <t>Sydney Road Developments Pty Ltd</t>
        </is>
      </c>
      <c r="F715" t="inlineStr">
        <is>
          <t>Shopfitting contracts</t>
        </is>
      </c>
      <c r="G715" s="9" t="n">
        <v>-3513.44</v>
      </c>
      <c r="H715" t="inlineStr">
        <is>
          <t>GST</t>
        </is>
      </c>
      <c r="I715" t="inlineStr"/>
      <c r="J715" t="inlineStr"/>
      <c r="K715" t="str">
        <f>INDEX('Account Map'!$E$5:$E$90,MATCH(F715,'Account Map'!$A$5:$A$90,0))</f>
        <v>201</v>
      </c>
    </row>
    <row r="716">
      <c r="A716" t="n">
        <v>291</v>
      </c>
      <c r="B716" s="10" t="n">
        <v>46213</v>
      </c>
      <c r="C716" t="inlineStr">
        <is>
          <t>Invoice</t>
        </is>
      </c>
      <c r="D716" t="inlineStr">
        <is>
          <t>INV-4244</t>
        </is>
      </c>
      <c r="E716" t="inlineStr">
        <is>
          <t>Sydney Road Developments Pty Ltd</t>
        </is>
      </c>
      <c r="F716" t="inlineStr">
        <is>
          <t>GST Payable</t>
        </is>
      </c>
      <c r="G716" s="9" t="n">
        <v>-439.34</v>
      </c>
      <c r="H716" t="inlineStr"/>
      <c r="I716" t="inlineStr"/>
      <c r="J716" t="inlineStr"/>
      <c r="K716" t="str">
        <f>INDEX('Account Map'!$E$5:$E$90,MATCH(F716,'Account Map'!$A$5:$A$90,0))</f>
        <v>820</v>
      </c>
    </row>
    <row r="717">
      <c r="A717" t="n">
        <v>292</v>
      </c>
      <c r="B717" s="10" t="n">
        <v>46213</v>
      </c>
      <c r="C717" t="inlineStr">
        <is>
          <t>Bill</t>
        </is>
      </c>
      <c r="D717" t="inlineStr">
        <is>
          <t>B00154</t>
        </is>
      </c>
      <c r="E717" t="inlineStr">
        <is>
          <t>Clifton Panel Pty Ltd</t>
        </is>
      </c>
      <c r="F717" t="inlineStr">
        <is>
          <t>Repairs &amp; maintenance</t>
        </is>
      </c>
      <c r="G717" s="9" t="n">
        <v>112.9</v>
      </c>
      <c r="H717" t="inlineStr">
        <is>
          <t>GST</t>
        </is>
      </c>
      <c r="I717" t="inlineStr"/>
      <c r="J717" t="inlineStr"/>
      <c r="K717" t="str">
        <f>INDEX('Account Map'!$E$5:$E$90,MATCH(F717,'Account Map'!$A$5:$A$90,0))</f>
        <v>473</v>
      </c>
    </row>
    <row r="718">
      <c r="A718" t="n">
        <v>292</v>
      </c>
      <c r="B718" s="10" t="n">
        <v>46213</v>
      </c>
      <c r="C718" t="inlineStr">
        <is>
          <t>Bill</t>
        </is>
      </c>
      <c r="D718" t="inlineStr">
        <is>
          <t>B00154</t>
        </is>
      </c>
      <c r="E718" t="inlineStr">
        <is>
          <t>Clifton Panel Pty Ltd</t>
        </is>
      </c>
      <c r="F718" t="inlineStr">
        <is>
          <t>GST Payable</t>
        </is>
      </c>
      <c r="G718" s="9" t="n">
        <v>11.29</v>
      </c>
      <c r="H718" t="inlineStr"/>
      <c r="I718" t="inlineStr"/>
      <c r="J718" t="inlineStr"/>
      <c r="K718" t="str">
        <f>INDEX('Account Map'!$E$5:$E$90,MATCH(F718,'Account Map'!$A$5:$A$90,0))</f>
        <v>820</v>
      </c>
    </row>
    <row r="719">
      <c r="A719" t="n">
        <v>292</v>
      </c>
      <c r="B719" s="10" t="n">
        <v>46213</v>
      </c>
      <c r="C719" t="inlineStr">
        <is>
          <t>Bill</t>
        </is>
      </c>
      <c r="D719" t="inlineStr">
        <is>
          <t>B00154</t>
        </is>
      </c>
      <c r="E719" t="inlineStr">
        <is>
          <t>Clifton Panel Pty Ltd</t>
        </is>
      </c>
      <c r="F719" t="inlineStr">
        <is>
          <t>Accounts Payable (A/P)</t>
        </is>
      </c>
      <c r="G719" s="9" t="n">
        <v>-124.19</v>
      </c>
      <c r="H719" t="inlineStr"/>
      <c r="I719" t="inlineStr"/>
      <c r="J719" t="inlineStr"/>
      <c r="K719" t="str">
        <f>INDEX('Account Map'!$E$5:$E$90,MATCH(F719,'Account Map'!$A$5:$A$90,0))</f>
        <v>800</v>
      </c>
    </row>
    <row r="720">
      <c r="A720" t="n">
        <v>293</v>
      </c>
      <c r="B720" s="10" t="n">
        <v>46213</v>
      </c>
      <c r="C720" t="inlineStr">
        <is>
          <t>Bill</t>
        </is>
      </c>
      <c r="D720" t="inlineStr">
        <is>
          <t>B00155</t>
        </is>
      </c>
      <c r="E720" t="inlineStr">
        <is>
          <t>Precise Plumbing</t>
        </is>
      </c>
      <c r="F720" t="inlineStr">
        <is>
          <t>Subcontractors</t>
        </is>
      </c>
      <c r="G720" s="9" t="n">
        <v>3406.58</v>
      </c>
      <c r="H720" t="inlineStr">
        <is>
          <t>GST</t>
        </is>
      </c>
      <c r="I720" t="inlineStr"/>
      <c r="J720" t="inlineStr"/>
      <c r="K720" t="str">
        <f>INDEX('Account Map'!$E$5:$E$90,MATCH(F720,'Account Map'!$A$5:$A$90,0))</f>
        <v>313</v>
      </c>
    </row>
    <row r="721">
      <c r="A721" t="n">
        <v>293</v>
      </c>
      <c r="B721" s="10" t="n">
        <v>46213</v>
      </c>
      <c r="C721" t="inlineStr">
        <is>
          <t>Bill</t>
        </is>
      </c>
      <c r="D721" t="inlineStr">
        <is>
          <t>B00155</t>
        </is>
      </c>
      <c r="E721" t="inlineStr">
        <is>
          <t>Precise Plumbing</t>
        </is>
      </c>
      <c r="F721" t="inlineStr">
        <is>
          <t>GST Payable</t>
        </is>
      </c>
      <c r="G721" s="9" t="n">
        <v>340.66</v>
      </c>
      <c r="H721" t="inlineStr"/>
      <c r="I721" t="inlineStr"/>
      <c r="J721" t="inlineStr"/>
      <c r="K721" t="str">
        <f>INDEX('Account Map'!$E$5:$E$90,MATCH(F721,'Account Map'!$A$5:$A$90,0))</f>
        <v>820</v>
      </c>
    </row>
    <row r="722">
      <c r="A722" t="n">
        <v>293</v>
      </c>
      <c r="B722" s="10" t="n">
        <v>46213</v>
      </c>
      <c r="C722" t="inlineStr">
        <is>
          <t>Bill</t>
        </is>
      </c>
      <c r="D722" t="inlineStr">
        <is>
          <t>B00155</t>
        </is>
      </c>
      <c r="E722" t="inlineStr">
        <is>
          <t>Precise Plumbing</t>
        </is>
      </c>
      <c r="F722" t="inlineStr">
        <is>
          <t>Accounts Payable (A/P)</t>
        </is>
      </c>
      <c r="G722" s="9" t="n">
        <v>-3747.24</v>
      </c>
      <c r="H722" t="inlineStr"/>
      <c r="I722" t="inlineStr"/>
      <c r="J722" t="inlineStr"/>
      <c r="K722" t="str">
        <f>INDEX('Account Map'!$E$5:$E$90,MATCH(F722,'Account Map'!$A$5:$A$90,0))</f>
        <v>800</v>
      </c>
    </row>
    <row r="723">
      <c r="A723" t="n">
        <v>294</v>
      </c>
      <c r="B723" s="10" t="n">
        <v>46213</v>
      </c>
      <c r="C723" t="inlineStr">
        <is>
          <t>Bill</t>
        </is>
      </c>
      <c r="D723" t="inlineStr">
        <is>
          <t>B00156</t>
        </is>
      </c>
      <c r="E723" t="inlineStr">
        <is>
          <t>Autodesk</t>
        </is>
      </c>
      <c r="F723" t="inlineStr">
        <is>
          <t>Software</t>
        </is>
      </c>
      <c r="G723" s="9" t="n">
        <v>1285.39</v>
      </c>
      <c r="H723" t="inlineStr">
        <is>
          <t>GST</t>
        </is>
      </c>
      <c r="I723" t="inlineStr"/>
      <c r="J723" t="inlineStr"/>
      <c r="K723" t="str">
        <f>INDEX('Account Map'!$E$5:$E$90,MATCH(F723,'Account Map'!$A$5:$A$90,0))</f>
        <v>485</v>
      </c>
    </row>
    <row r="724">
      <c r="A724" t="n">
        <v>294</v>
      </c>
      <c r="B724" s="10" t="n">
        <v>46213</v>
      </c>
      <c r="C724" t="inlineStr">
        <is>
          <t>Bill</t>
        </is>
      </c>
      <c r="D724" t="inlineStr">
        <is>
          <t>B00156</t>
        </is>
      </c>
      <c r="E724" t="inlineStr">
        <is>
          <t>Autodesk</t>
        </is>
      </c>
      <c r="F724" t="inlineStr">
        <is>
          <t>GST Payable</t>
        </is>
      </c>
      <c r="G724" s="9" t="n">
        <v>128.54</v>
      </c>
      <c r="H724" t="inlineStr"/>
      <c r="I724" t="inlineStr"/>
      <c r="J724" t="inlineStr"/>
      <c r="K724" t="str">
        <f>INDEX('Account Map'!$E$5:$E$90,MATCH(F724,'Account Map'!$A$5:$A$90,0))</f>
        <v>820</v>
      </c>
    </row>
    <row r="725">
      <c r="A725" t="n">
        <v>294</v>
      </c>
      <c r="B725" s="10" t="n">
        <v>46213</v>
      </c>
      <c r="C725" t="inlineStr">
        <is>
          <t>Bill</t>
        </is>
      </c>
      <c r="D725" t="inlineStr">
        <is>
          <t>B00156</t>
        </is>
      </c>
      <c r="E725" t="inlineStr">
        <is>
          <t>Autodesk</t>
        </is>
      </c>
      <c r="F725" t="inlineStr">
        <is>
          <t>Accounts Payable (A/P)</t>
        </is>
      </c>
      <c r="G725" s="9" t="n">
        <v>-1413.93</v>
      </c>
      <c r="H725" t="inlineStr"/>
      <c r="I725" t="inlineStr"/>
      <c r="J725" t="inlineStr"/>
      <c r="K725" t="str">
        <f>INDEX('Account Map'!$E$5:$E$90,MATCH(F725,'Account Map'!$A$5:$A$90,0))</f>
        <v>800</v>
      </c>
    </row>
    <row r="726">
      <c r="A726" t="n">
        <v>295</v>
      </c>
      <c r="B726" s="10" t="n">
        <v>46213</v>
      </c>
      <c r="C726" t="inlineStr">
        <is>
          <t>Bill</t>
        </is>
      </c>
      <c r="D726" t="inlineStr">
        <is>
          <t>B00157</t>
        </is>
      </c>
      <c r="E726" t="inlineStr">
        <is>
          <t>Bunnings Trade Pty Ltd</t>
        </is>
      </c>
      <c r="F726" t="inlineStr">
        <is>
          <t>Hardware &amp; fittings</t>
        </is>
      </c>
      <c r="G726" s="9" t="n">
        <v>255.01</v>
      </c>
      <c r="H726" t="inlineStr">
        <is>
          <t>GST</t>
        </is>
      </c>
      <c r="I726" t="inlineStr"/>
      <c r="J726" t="inlineStr"/>
      <c r="K726" t="str">
        <f>INDEX('Account Map'!$E$5:$E$90,MATCH(F726,'Account Map'!$A$5:$A$90,0))</f>
        <v>311</v>
      </c>
    </row>
    <row r="727">
      <c r="A727" t="n">
        <v>295</v>
      </c>
      <c r="B727" s="10" t="n">
        <v>46213</v>
      </c>
      <c r="C727" t="inlineStr">
        <is>
          <t>Bill</t>
        </is>
      </c>
      <c r="D727" t="inlineStr">
        <is>
          <t>B00157</t>
        </is>
      </c>
      <c r="E727" t="inlineStr">
        <is>
          <t>Bunnings Trade Pty Ltd</t>
        </is>
      </c>
      <c r="F727" t="inlineStr">
        <is>
          <t>GST Payable</t>
        </is>
      </c>
      <c r="G727" s="9" t="n">
        <v>25.5</v>
      </c>
      <c r="H727" t="inlineStr"/>
      <c r="I727" t="inlineStr"/>
      <c r="J727" t="inlineStr"/>
      <c r="K727" t="str">
        <f>INDEX('Account Map'!$E$5:$E$90,MATCH(F727,'Account Map'!$A$5:$A$90,0))</f>
        <v>820</v>
      </c>
    </row>
    <row r="728">
      <c r="A728" t="n">
        <v>295</v>
      </c>
      <c r="B728" s="10" t="n">
        <v>46213</v>
      </c>
      <c r="C728" t="inlineStr">
        <is>
          <t>Bill</t>
        </is>
      </c>
      <c r="D728" t="inlineStr">
        <is>
          <t>B00157</t>
        </is>
      </c>
      <c r="E728" t="inlineStr">
        <is>
          <t>Bunnings Trade Pty Ltd</t>
        </is>
      </c>
      <c r="F728" t="inlineStr">
        <is>
          <t>Accounts Payable (A/P)</t>
        </is>
      </c>
      <c r="G728" s="9" t="n">
        <v>-280.51</v>
      </c>
      <c r="H728" t="inlineStr"/>
      <c r="I728" t="inlineStr"/>
      <c r="J728" t="inlineStr"/>
      <c r="K728" t="str">
        <f>INDEX('Account Map'!$E$5:$E$90,MATCH(F728,'Account Map'!$A$5:$A$90,0))</f>
        <v>800</v>
      </c>
    </row>
    <row r="729">
      <c r="A729" t="n">
        <v>296</v>
      </c>
      <c r="B729" s="10" t="n">
        <v>46213</v>
      </c>
      <c r="C729" t="inlineStr">
        <is>
          <t>Bill</t>
        </is>
      </c>
      <c r="D729" t="inlineStr">
        <is>
          <t>B00158</t>
        </is>
      </c>
      <c r="E729" t="inlineStr">
        <is>
          <t>Caesarstone Fabricators</t>
        </is>
      </c>
      <c r="F729" t="inlineStr">
        <is>
          <t>Benchtops (outsourced)</t>
        </is>
      </c>
      <c r="G729" s="9" t="n">
        <v>363.98</v>
      </c>
      <c r="H729" t="inlineStr">
        <is>
          <t>GST</t>
        </is>
      </c>
      <c r="I729" t="inlineStr"/>
      <c r="J729" t="inlineStr"/>
      <c r="K729" t="str">
        <f>INDEX('Account Map'!$E$5:$E$90,MATCH(F729,'Account Map'!$A$5:$A$90,0))</f>
        <v>312</v>
      </c>
    </row>
    <row r="730">
      <c r="A730" t="n">
        <v>296</v>
      </c>
      <c r="B730" s="10" t="n">
        <v>46213</v>
      </c>
      <c r="C730" t="inlineStr">
        <is>
          <t>Bill</t>
        </is>
      </c>
      <c r="D730" t="inlineStr">
        <is>
          <t>B00158</t>
        </is>
      </c>
      <c r="E730" t="inlineStr">
        <is>
          <t>Caesarstone Fabricators</t>
        </is>
      </c>
      <c r="F730" t="inlineStr">
        <is>
          <t>GST Payable</t>
        </is>
      </c>
      <c r="G730" s="9" t="n">
        <v>36.4</v>
      </c>
      <c r="H730" t="inlineStr"/>
      <c r="I730" t="inlineStr"/>
      <c r="J730" t="inlineStr"/>
      <c r="K730" t="str">
        <f>INDEX('Account Map'!$E$5:$E$90,MATCH(F730,'Account Map'!$A$5:$A$90,0))</f>
        <v>820</v>
      </c>
    </row>
    <row r="731">
      <c r="A731" t="n">
        <v>296</v>
      </c>
      <c r="B731" s="10" t="n">
        <v>46213</v>
      </c>
      <c r="C731" t="inlineStr">
        <is>
          <t>Bill</t>
        </is>
      </c>
      <c r="D731" t="inlineStr">
        <is>
          <t>B00158</t>
        </is>
      </c>
      <c r="E731" t="inlineStr">
        <is>
          <t>Caesarstone Fabricators</t>
        </is>
      </c>
      <c r="F731" t="inlineStr">
        <is>
          <t>Accounts Payable (A/P)</t>
        </is>
      </c>
      <c r="G731" s="9" t="n">
        <v>-400.38</v>
      </c>
      <c r="H731" t="inlineStr"/>
      <c r="I731" t="inlineStr"/>
      <c r="J731" t="inlineStr"/>
      <c r="K731" t="str">
        <f>INDEX('Account Map'!$E$5:$E$90,MATCH(F731,'Account Map'!$A$5:$A$90,0))</f>
        <v>800</v>
      </c>
    </row>
    <row r="732">
      <c r="A732" t="n">
        <v>297</v>
      </c>
      <c r="B732" s="10" t="n">
        <v>46213</v>
      </c>
      <c r="C732" t="inlineStr">
        <is>
          <t>Bill</t>
        </is>
      </c>
      <c r="D732" t="inlineStr">
        <is>
          <t>B00159</t>
        </is>
      </c>
      <c r="E732" t="inlineStr">
        <is>
          <t>Northside Lighting Pty Ltd</t>
        </is>
      </c>
      <c r="F732" t="inlineStr">
        <is>
          <t>Freight &amp; cartage</t>
        </is>
      </c>
      <c r="G732" s="9" t="n">
        <v>1267.07</v>
      </c>
      <c r="H732" t="inlineStr">
        <is>
          <t>GST</t>
        </is>
      </c>
      <c r="I732" t="inlineStr"/>
      <c r="J732" t="inlineStr"/>
      <c r="K732" t="str">
        <f>INDEX('Account Map'!$E$5:$E$90,MATCH(F732,'Account Map'!$A$5:$A$90,0))</f>
        <v>314</v>
      </c>
    </row>
    <row r="733">
      <c r="A733" t="n">
        <v>297</v>
      </c>
      <c r="B733" s="10" t="n">
        <v>46213</v>
      </c>
      <c r="C733" t="inlineStr">
        <is>
          <t>Bill</t>
        </is>
      </c>
      <c r="D733" t="inlineStr">
        <is>
          <t>B00159</t>
        </is>
      </c>
      <c r="E733" t="inlineStr">
        <is>
          <t>Northside Lighting Pty Ltd</t>
        </is>
      </c>
      <c r="F733" t="inlineStr">
        <is>
          <t>GST Payable</t>
        </is>
      </c>
      <c r="G733" s="9" t="n">
        <v>126.71</v>
      </c>
      <c r="H733" t="inlineStr"/>
      <c r="I733" t="inlineStr"/>
      <c r="J733" t="inlineStr"/>
      <c r="K733" t="str">
        <f>INDEX('Account Map'!$E$5:$E$90,MATCH(F733,'Account Map'!$A$5:$A$90,0))</f>
        <v>820</v>
      </c>
    </row>
    <row r="734">
      <c r="A734" t="n">
        <v>297</v>
      </c>
      <c r="B734" s="10" t="n">
        <v>46213</v>
      </c>
      <c r="C734" t="inlineStr">
        <is>
          <t>Bill</t>
        </is>
      </c>
      <c r="D734" t="inlineStr">
        <is>
          <t>B00159</t>
        </is>
      </c>
      <c r="E734" t="inlineStr">
        <is>
          <t>Northside Lighting Pty Ltd</t>
        </is>
      </c>
      <c r="F734" t="inlineStr">
        <is>
          <t>Accounts Payable (A/P)</t>
        </is>
      </c>
      <c r="G734" s="9" t="n">
        <v>-1393.78</v>
      </c>
      <c r="H734" t="inlineStr"/>
      <c r="I734" t="inlineStr"/>
      <c r="J734" t="inlineStr"/>
      <c r="K734" t="str">
        <f>INDEX('Account Map'!$E$5:$E$90,MATCH(F734,'Account Map'!$A$5:$A$90,0))</f>
        <v>800</v>
      </c>
    </row>
    <row r="735">
      <c r="A735" t="n">
        <v>298</v>
      </c>
      <c r="B735" s="10" t="n">
        <v>46213</v>
      </c>
      <c r="C735" t="inlineStr">
        <is>
          <t>Expense</t>
        </is>
      </c>
      <c r="D735" t="inlineStr"/>
      <c r="E735" t="inlineStr">
        <is>
          <t>Officeworks</t>
        </is>
      </c>
      <c r="F735" t="inlineStr">
        <is>
          <t>Postage</t>
        </is>
      </c>
      <c r="G735" s="9" t="n">
        <v>69.09</v>
      </c>
      <c r="H735" t="inlineStr">
        <is>
          <t>GST</t>
        </is>
      </c>
      <c r="I735" t="inlineStr"/>
      <c r="J735" t="inlineStr"/>
      <c r="K735" t="str">
        <f>INDEX('Account Map'!$E$5:$E$90,MATCH(F735,'Account Map'!$A$5:$A$90,0))</f>
        <v>453</v>
      </c>
    </row>
    <row r="736">
      <c r="A736" t="n">
        <v>298</v>
      </c>
      <c r="B736" s="10" t="n">
        <v>46213</v>
      </c>
      <c r="C736" t="inlineStr">
        <is>
          <t>Expense</t>
        </is>
      </c>
      <c r="D736" t="inlineStr"/>
      <c r="E736" t="inlineStr">
        <is>
          <t>Officeworks</t>
        </is>
      </c>
      <c r="F736" t="inlineStr">
        <is>
          <t>GST Payable</t>
        </is>
      </c>
      <c r="G736" s="9" t="n">
        <v>6.91</v>
      </c>
      <c r="H736" t="inlineStr"/>
      <c r="I736" t="inlineStr"/>
      <c r="J736" t="inlineStr"/>
      <c r="K736" t="str">
        <f>INDEX('Account Map'!$E$5:$E$90,MATCH(F736,'Account Map'!$A$5:$A$90,0))</f>
        <v>820</v>
      </c>
    </row>
    <row r="737">
      <c r="A737" t="n">
        <v>298</v>
      </c>
      <c r="B737" s="10" t="n">
        <v>46213</v>
      </c>
      <c r="C737" t="inlineStr">
        <is>
          <t>Expense</t>
        </is>
      </c>
      <c r="D737" t="inlineStr"/>
      <c r="E737" t="inlineStr">
        <is>
          <t>Officeworks</t>
        </is>
      </c>
      <c r="F737" t="inlineStr">
        <is>
          <t>ANZ Business Visa</t>
        </is>
      </c>
      <c r="G737" s="9" t="n">
        <v>-76</v>
      </c>
      <c r="H737" t="inlineStr"/>
      <c r="I737" t="inlineStr"/>
      <c r="J737" t="inlineStr">
        <is>
          <t>R</t>
        </is>
      </c>
      <c r="K737" t="str">
        <f>INDEX('Account Map'!$E$5:$E$90,MATCH(F737,'Account Map'!$A$5:$A$90,0))</f>
        <v>092</v>
      </c>
    </row>
    <row r="738">
      <c r="A738" t="n">
        <v>299</v>
      </c>
      <c r="B738" s="10" t="n">
        <v>46213</v>
      </c>
      <c r="C738" t="inlineStr">
        <is>
          <t>Deposit</t>
        </is>
      </c>
      <c r="D738" t="inlineStr"/>
      <c r="E738" t="inlineStr"/>
      <c r="F738" t="inlineStr">
        <is>
          <t>ANZ Business Cheque</t>
        </is>
      </c>
      <c r="G738" s="9" t="n">
        <v>7186.76</v>
      </c>
      <c r="H738" t="inlineStr"/>
      <c r="I738" t="inlineStr">
        <is>
          <t>Deposit of 2 payments</t>
        </is>
      </c>
      <c r="J738" t="inlineStr">
        <is>
          <t>R</t>
        </is>
      </c>
      <c r="K738" t="str">
        <f>INDEX('Account Map'!$E$5:$E$90,MATCH(F738,'Account Map'!$A$5:$A$90,0))</f>
        <v>090</v>
      </c>
    </row>
    <row r="739">
      <c r="A739" t="n">
        <v>299</v>
      </c>
      <c r="B739" s="10" t="n">
        <v>46213</v>
      </c>
      <c r="C739" t="inlineStr">
        <is>
          <t>Deposit</t>
        </is>
      </c>
      <c r="D739" t="inlineStr"/>
      <c r="E739" t="inlineStr"/>
      <c r="F739" t="inlineStr">
        <is>
          <t>Undeposited Funds</t>
        </is>
      </c>
      <c r="G739" s="9" t="n">
        <v>-7186.76</v>
      </c>
      <c r="H739" t="inlineStr"/>
      <c r="I739" t="inlineStr">
        <is>
          <t>Deposit of 2 payments</t>
        </is>
      </c>
      <c r="J739" t="inlineStr"/>
      <c r="K739" t="str">
        <f>INDEX('Account Map'!$E$5:$E$90,MATCH(F739,'Account Map'!$A$5:$A$90,0))</f>
        <v>615</v>
      </c>
    </row>
    <row r="740">
      <c r="A740" t="n">
        <v>300</v>
      </c>
      <c r="B740" s="10" t="n">
        <v>46216</v>
      </c>
      <c r="C740" t="inlineStr">
        <is>
          <t>Invoice</t>
        </is>
      </c>
      <c r="D740" t="inlineStr">
        <is>
          <t>INV-4245</t>
        </is>
      </c>
      <c r="E740" t="inlineStr">
        <is>
          <t>Docklands Florist Pty Ltd</t>
        </is>
      </c>
      <c r="F740" t="inlineStr">
        <is>
          <t>Accounts Receivable (A/R)</t>
        </is>
      </c>
      <c r="G740" s="9" t="n">
        <v>774.4</v>
      </c>
      <c r="H740" t="inlineStr"/>
      <c r="I740" t="inlineStr"/>
      <c r="J740" t="inlineStr"/>
      <c r="K740" t="str">
        <f>INDEX('Account Map'!$E$5:$E$90,MATCH(F740,'Account Map'!$A$5:$A$90,0))</f>
        <v>610</v>
      </c>
    </row>
    <row r="741">
      <c r="A741" t="n">
        <v>300</v>
      </c>
      <c r="B741" s="10" t="n">
        <v>46216</v>
      </c>
      <c r="C741" t="inlineStr">
        <is>
          <t>Invoice</t>
        </is>
      </c>
      <c r="D741" t="inlineStr">
        <is>
          <t>INV-4245</t>
        </is>
      </c>
      <c r="E741" t="inlineStr">
        <is>
          <t>Docklands Florist Pty Ltd</t>
        </is>
      </c>
      <c r="F741" t="inlineStr">
        <is>
          <t>Installation labour</t>
        </is>
      </c>
      <c r="G741" s="9" t="n">
        <v>-704</v>
      </c>
      <c r="H741" t="inlineStr">
        <is>
          <t>GST</t>
        </is>
      </c>
      <c r="I741" t="inlineStr"/>
      <c r="J741" t="inlineStr"/>
      <c r="K741" t="str">
        <f>INDEX('Account Map'!$E$5:$E$90,MATCH(F741,'Account Map'!$A$5:$A$90,0))</f>
        <v>202</v>
      </c>
    </row>
    <row r="742">
      <c r="A742" t="n">
        <v>300</v>
      </c>
      <c r="B742" s="10" t="n">
        <v>46216</v>
      </c>
      <c r="C742" t="inlineStr">
        <is>
          <t>Invoice</t>
        </is>
      </c>
      <c r="D742" t="inlineStr">
        <is>
          <t>INV-4245</t>
        </is>
      </c>
      <c r="E742" t="inlineStr">
        <is>
          <t>Docklands Florist Pty Ltd</t>
        </is>
      </c>
      <c r="F742" t="inlineStr">
        <is>
          <t>GST Payable</t>
        </is>
      </c>
      <c r="G742" s="9" t="n">
        <v>-70.40000000000001</v>
      </c>
      <c r="H742" t="inlineStr"/>
      <c r="I742" t="inlineStr"/>
      <c r="J742" t="inlineStr"/>
      <c r="K742" t="str">
        <f>INDEX('Account Map'!$E$5:$E$90,MATCH(F742,'Account Map'!$A$5:$A$90,0))</f>
        <v>820</v>
      </c>
    </row>
    <row r="743">
      <c r="A743" t="n">
        <v>301</v>
      </c>
      <c r="B743" s="10" t="n">
        <v>46216</v>
      </c>
      <c r="C743" t="inlineStr">
        <is>
          <t>Invoice</t>
        </is>
      </c>
      <c r="D743" t="inlineStr">
        <is>
          <t>INV-4246</t>
        </is>
      </c>
      <c r="E743" t="inlineStr">
        <is>
          <t>Kestrel Bakery Pty Ltd</t>
        </is>
      </c>
      <c r="F743" t="inlineStr">
        <is>
          <t>Accounts Receivable (A/R)</t>
        </is>
      </c>
      <c r="G743" s="9" t="n">
        <v>2646.4</v>
      </c>
      <c r="H743" t="inlineStr"/>
      <c r="I743" t="inlineStr"/>
      <c r="J743" t="inlineStr"/>
      <c r="K743" t="str">
        <f>INDEX('Account Map'!$E$5:$E$90,MATCH(F743,'Account Map'!$A$5:$A$90,0))</f>
        <v>610</v>
      </c>
    </row>
    <row r="744">
      <c r="A744" t="n">
        <v>301</v>
      </c>
      <c r="B744" s="10" t="n">
        <v>46216</v>
      </c>
      <c r="C744" t="inlineStr">
        <is>
          <t>Invoice</t>
        </is>
      </c>
      <c r="D744" t="inlineStr">
        <is>
          <t>INV-4246</t>
        </is>
      </c>
      <c r="E744" t="inlineStr">
        <is>
          <t>Kestrel Bakery Pty Ltd</t>
        </is>
      </c>
      <c r="F744" t="inlineStr">
        <is>
          <t>Joinery sales</t>
        </is>
      </c>
      <c r="G744" s="9" t="n">
        <v>-2405.82</v>
      </c>
      <c r="H744" t="inlineStr">
        <is>
          <t>GST</t>
        </is>
      </c>
      <c r="I744" t="inlineStr"/>
      <c r="J744" t="inlineStr"/>
      <c r="K744" t="str">
        <f>INDEX('Account Map'!$E$5:$E$90,MATCH(F744,'Account Map'!$A$5:$A$90,0))</f>
        <v>200</v>
      </c>
    </row>
    <row r="745">
      <c r="A745" t="n">
        <v>301</v>
      </c>
      <c r="B745" s="10" t="n">
        <v>46216</v>
      </c>
      <c r="C745" t="inlineStr">
        <is>
          <t>Invoice</t>
        </is>
      </c>
      <c r="D745" t="inlineStr">
        <is>
          <t>INV-4246</t>
        </is>
      </c>
      <c r="E745" t="inlineStr">
        <is>
          <t>Kestrel Bakery Pty Ltd</t>
        </is>
      </c>
      <c r="F745" t="inlineStr">
        <is>
          <t>GST Payable</t>
        </is>
      </c>
      <c r="G745" s="9" t="n">
        <v>-240.58</v>
      </c>
      <c r="H745" t="inlineStr"/>
      <c r="I745" t="inlineStr"/>
      <c r="J745" t="inlineStr"/>
      <c r="K745" t="str">
        <f>INDEX('Account Map'!$E$5:$E$90,MATCH(F745,'Account Map'!$A$5:$A$90,0))</f>
        <v>820</v>
      </c>
    </row>
    <row r="746">
      <c r="A746" t="n">
        <v>302</v>
      </c>
      <c r="B746" s="10" t="n">
        <v>46216</v>
      </c>
      <c r="C746" t="inlineStr">
        <is>
          <t>Invoice</t>
        </is>
      </c>
      <c r="D746" t="inlineStr">
        <is>
          <t>INV-4247</t>
        </is>
      </c>
      <c r="E746" t="inlineStr">
        <is>
          <t>Laneway Cafe Pty Ltd</t>
        </is>
      </c>
      <c r="F746" t="inlineStr">
        <is>
          <t>Accounts Receivable (A/R)</t>
        </is>
      </c>
      <c r="G746" s="9" t="n">
        <v>12625.24</v>
      </c>
      <c r="H746" t="inlineStr"/>
      <c r="I746" t="inlineStr"/>
      <c r="J746" t="inlineStr"/>
      <c r="K746" t="str">
        <f>INDEX('Account Map'!$E$5:$E$90,MATCH(F746,'Account Map'!$A$5:$A$90,0))</f>
        <v>610</v>
      </c>
    </row>
    <row r="747">
      <c r="A747" t="n">
        <v>302</v>
      </c>
      <c r="B747" s="10" t="n">
        <v>46216</v>
      </c>
      <c r="C747" t="inlineStr">
        <is>
          <t>Invoice</t>
        </is>
      </c>
      <c r="D747" t="inlineStr">
        <is>
          <t>INV-4247</t>
        </is>
      </c>
      <c r="E747" t="inlineStr">
        <is>
          <t>Laneway Cafe Pty Ltd</t>
        </is>
      </c>
      <c r="F747" t="inlineStr">
        <is>
          <t>Shopfitting contracts</t>
        </is>
      </c>
      <c r="G747" s="9" t="n">
        <v>-11477.49</v>
      </c>
      <c r="H747" t="inlineStr">
        <is>
          <t>GST</t>
        </is>
      </c>
      <c r="I747" t="inlineStr"/>
      <c r="J747" t="inlineStr"/>
      <c r="K747" t="str">
        <f>INDEX('Account Map'!$E$5:$E$90,MATCH(F747,'Account Map'!$A$5:$A$90,0))</f>
        <v>201</v>
      </c>
    </row>
    <row r="748">
      <c r="A748" t="n">
        <v>302</v>
      </c>
      <c r="B748" s="10" t="n">
        <v>46216</v>
      </c>
      <c r="C748" t="inlineStr">
        <is>
          <t>Invoice</t>
        </is>
      </c>
      <c r="D748" t="inlineStr">
        <is>
          <t>INV-4247</t>
        </is>
      </c>
      <c r="E748" t="inlineStr">
        <is>
          <t>Laneway Cafe Pty Ltd</t>
        </is>
      </c>
      <c r="F748" t="inlineStr">
        <is>
          <t>GST Payable</t>
        </is>
      </c>
      <c r="G748" s="9" t="n">
        <v>-1147.75</v>
      </c>
      <c r="H748" t="inlineStr"/>
      <c r="I748" t="inlineStr"/>
      <c r="J748" t="inlineStr"/>
      <c r="K748" t="str">
        <f>INDEX('Account Map'!$E$5:$E$90,MATCH(F748,'Account Map'!$A$5:$A$90,0))</f>
        <v>820</v>
      </c>
    </row>
    <row r="749">
      <c r="A749" t="n">
        <v>303</v>
      </c>
      <c r="B749" s="10" t="n">
        <v>46216</v>
      </c>
      <c r="C749" t="inlineStr">
        <is>
          <t>Bill</t>
        </is>
      </c>
      <c r="D749" t="inlineStr">
        <is>
          <t>B00160</t>
        </is>
      </c>
      <c r="E749" t="inlineStr">
        <is>
          <t>BP Australia Pty Ltd</t>
        </is>
      </c>
      <c r="F749" t="inlineStr">
        <is>
          <t>Motor Vehicle:Fuel</t>
        </is>
      </c>
      <c r="G749" s="9" t="n">
        <v>1194.4</v>
      </c>
      <c r="H749" t="inlineStr">
        <is>
          <t>GST</t>
        </is>
      </c>
      <c r="I749" t="inlineStr"/>
      <c r="J749" t="inlineStr"/>
      <c r="K749" t="str">
        <f>INDEX('Account Map'!$E$5:$E$90,MATCH(F749,'Account Map'!$A$5:$A$90,0))</f>
        <v>449</v>
      </c>
    </row>
    <row r="750">
      <c r="A750" t="n">
        <v>303</v>
      </c>
      <c r="B750" s="10" t="n">
        <v>46216</v>
      </c>
      <c r="C750" t="inlineStr">
        <is>
          <t>Bill</t>
        </is>
      </c>
      <c r="D750" t="inlineStr">
        <is>
          <t>B00160</t>
        </is>
      </c>
      <c r="E750" t="inlineStr">
        <is>
          <t>BP Australia Pty Ltd</t>
        </is>
      </c>
      <c r="F750" t="inlineStr">
        <is>
          <t>GST Payable</t>
        </is>
      </c>
      <c r="G750" s="9" t="n">
        <v>119.44</v>
      </c>
      <c r="H750" t="inlineStr"/>
      <c r="I750" t="inlineStr"/>
      <c r="J750" t="inlineStr"/>
      <c r="K750" t="str">
        <f>INDEX('Account Map'!$E$5:$E$90,MATCH(F750,'Account Map'!$A$5:$A$90,0))</f>
        <v>820</v>
      </c>
    </row>
    <row r="751">
      <c r="A751" t="n">
        <v>303</v>
      </c>
      <c r="B751" s="10" t="n">
        <v>46216</v>
      </c>
      <c r="C751" t="inlineStr">
        <is>
          <t>Bill</t>
        </is>
      </c>
      <c r="D751" t="inlineStr">
        <is>
          <t>B00160</t>
        </is>
      </c>
      <c r="E751" t="inlineStr">
        <is>
          <t>BP Australia Pty Ltd</t>
        </is>
      </c>
      <c r="F751" t="inlineStr">
        <is>
          <t>Accounts Payable (A/P)</t>
        </is>
      </c>
      <c r="G751" s="9" t="n">
        <v>-1313.84</v>
      </c>
      <c r="H751" t="inlineStr"/>
      <c r="I751" t="inlineStr"/>
      <c r="J751" t="inlineStr"/>
      <c r="K751" t="str">
        <f>INDEX('Account Map'!$E$5:$E$90,MATCH(F751,'Account Map'!$A$5:$A$90,0))</f>
        <v>800</v>
      </c>
    </row>
    <row r="752">
      <c r="A752" t="n">
        <v>304</v>
      </c>
      <c r="B752" s="10" t="n">
        <v>46216</v>
      </c>
      <c r="C752" t="inlineStr">
        <is>
          <t>Bill</t>
        </is>
      </c>
      <c r="D752" t="inlineStr">
        <is>
          <t>B00161</t>
        </is>
      </c>
      <c r="E752" t="inlineStr">
        <is>
          <t>Clifton Joinery Supplies Pty Ltd</t>
        </is>
      </c>
      <c r="F752" t="inlineStr">
        <is>
          <t>Hardware &amp; fittings</t>
        </is>
      </c>
      <c r="G752" s="9" t="n">
        <v>409.79</v>
      </c>
      <c r="H752" t="inlineStr">
        <is>
          <t>GST</t>
        </is>
      </c>
      <c r="I752" t="inlineStr"/>
      <c r="J752" t="inlineStr"/>
      <c r="K752" t="str">
        <f>INDEX('Account Map'!$E$5:$E$90,MATCH(F752,'Account Map'!$A$5:$A$90,0))</f>
        <v>311</v>
      </c>
    </row>
    <row r="753">
      <c r="A753" t="n">
        <v>304</v>
      </c>
      <c r="B753" s="10" t="n">
        <v>46216</v>
      </c>
      <c r="C753" t="inlineStr">
        <is>
          <t>Bill</t>
        </is>
      </c>
      <c r="D753" t="inlineStr">
        <is>
          <t>B00161</t>
        </is>
      </c>
      <c r="E753" t="inlineStr">
        <is>
          <t>Clifton Joinery Supplies Pty Ltd</t>
        </is>
      </c>
      <c r="F753" t="inlineStr">
        <is>
          <t>GST Payable</t>
        </is>
      </c>
      <c r="G753" s="9" t="n">
        <v>40.98</v>
      </c>
      <c r="H753" t="inlineStr"/>
      <c r="I753" t="inlineStr"/>
      <c r="J753" t="inlineStr"/>
      <c r="K753" t="str">
        <f>INDEX('Account Map'!$E$5:$E$90,MATCH(F753,'Account Map'!$A$5:$A$90,0))</f>
        <v>820</v>
      </c>
    </row>
    <row r="754">
      <c r="A754" t="n">
        <v>304</v>
      </c>
      <c r="B754" s="10" t="n">
        <v>46216</v>
      </c>
      <c r="C754" t="inlineStr">
        <is>
          <t>Bill</t>
        </is>
      </c>
      <c r="D754" t="inlineStr">
        <is>
          <t>B00161</t>
        </is>
      </c>
      <c r="E754" t="inlineStr">
        <is>
          <t>Clifton Joinery Supplies Pty Ltd</t>
        </is>
      </c>
      <c r="F754" t="inlineStr">
        <is>
          <t>Accounts Payable (A/P)</t>
        </is>
      </c>
      <c r="G754" s="9" t="n">
        <v>-450.77</v>
      </c>
      <c r="H754" t="inlineStr"/>
      <c r="I754" t="inlineStr"/>
      <c r="J754" t="inlineStr"/>
      <c r="K754" t="str">
        <f>INDEX('Account Map'!$E$5:$E$90,MATCH(F754,'Account Map'!$A$5:$A$90,0))</f>
        <v>800</v>
      </c>
    </row>
    <row r="755">
      <c r="A755" t="n">
        <v>305</v>
      </c>
      <c r="B755" s="10" t="n">
        <v>46216</v>
      </c>
      <c r="C755" t="inlineStr">
        <is>
          <t>Bill</t>
        </is>
      </c>
      <c r="D755" t="inlineStr">
        <is>
          <t>B00162</t>
        </is>
      </c>
      <c r="E755" t="inlineStr">
        <is>
          <t>Lygon Fasteners Pty Ltd</t>
        </is>
      </c>
      <c r="F755" t="inlineStr">
        <is>
          <t>Hardware &amp; fittings</t>
        </is>
      </c>
      <c r="G755" s="9" t="n">
        <v>382.8</v>
      </c>
      <c r="H755" t="inlineStr">
        <is>
          <t>GST</t>
        </is>
      </c>
      <c r="I755" t="inlineStr"/>
      <c r="J755" t="inlineStr"/>
      <c r="K755" t="str">
        <f>INDEX('Account Map'!$E$5:$E$90,MATCH(F755,'Account Map'!$A$5:$A$90,0))</f>
        <v>311</v>
      </c>
    </row>
    <row r="756">
      <c r="A756" t="n">
        <v>305</v>
      </c>
      <c r="B756" s="10" t="n">
        <v>46216</v>
      </c>
      <c r="C756" t="inlineStr">
        <is>
          <t>Bill</t>
        </is>
      </c>
      <c r="D756" t="inlineStr">
        <is>
          <t>B00162</t>
        </is>
      </c>
      <c r="E756" t="inlineStr">
        <is>
          <t>Lygon Fasteners Pty Ltd</t>
        </is>
      </c>
      <c r="F756" t="inlineStr">
        <is>
          <t>GST Payable</t>
        </is>
      </c>
      <c r="G756" s="9" t="n">
        <v>38.28</v>
      </c>
      <c r="H756" t="inlineStr"/>
      <c r="I756" t="inlineStr"/>
      <c r="J756" t="inlineStr"/>
      <c r="K756" t="str">
        <f>INDEX('Account Map'!$E$5:$E$90,MATCH(F756,'Account Map'!$A$5:$A$90,0))</f>
        <v>820</v>
      </c>
    </row>
    <row r="757">
      <c r="A757" t="n">
        <v>305</v>
      </c>
      <c r="B757" s="10" t="n">
        <v>46216</v>
      </c>
      <c r="C757" t="inlineStr">
        <is>
          <t>Bill</t>
        </is>
      </c>
      <c r="D757" t="inlineStr">
        <is>
          <t>B00162</t>
        </is>
      </c>
      <c r="E757" t="inlineStr">
        <is>
          <t>Lygon Fasteners Pty Ltd</t>
        </is>
      </c>
      <c r="F757" t="inlineStr">
        <is>
          <t>Accounts Payable (A/P)</t>
        </is>
      </c>
      <c r="G757" s="9" t="n">
        <v>-421.08</v>
      </c>
      <c r="H757" t="inlineStr"/>
      <c r="I757" t="inlineStr"/>
      <c r="J757" t="inlineStr"/>
      <c r="K757" t="str">
        <f>INDEX('Account Map'!$E$5:$E$90,MATCH(F757,'Account Map'!$A$5:$A$90,0))</f>
        <v>800</v>
      </c>
    </row>
    <row r="758">
      <c r="A758" t="n">
        <v>306</v>
      </c>
      <c r="B758" s="10" t="n">
        <v>46216</v>
      </c>
      <c r="C758" t="inlineStr">
        <is>
          <t>Bill</t>
        </is>
      </c>
      <c r="D758" t="inlineStr">
        <is>
          <t>B00163</t>
        </is>
      </c>
      <c r="E758" t="inlineStr">
        <is>
          <t>Smith St Joinery Supplies Pty Ltd</t>
        </is>
      </c>
      <c r="F758" t="inlineStr">
        <is>
          <t>Repairs &amp; maintenance</t>
        </is>
      </c>
      <c r="G758" s="9" t="n">
        <v>804.12</v>
      </c>
      <c r="H758" t="inlineStr">
        <is>
          <t>GST</t>
        </is>
      </c>
      <c r="I758" t="inlineStr"/>
      <c r="J758" t="inlineStr"/>
      <c r="K758" t="str">
        <f>INDEX('Account Map'!$E$5:$E$90,MATCH(F758,'Account Map'!$A$5:$A$90,0))</f>
        <v>473</v>
      </c>
    </row>
    <row r="759">
      <c r="A759" t="n">
        <v>306</v>
      </c>
      <c r="B759" s="10" t="n">
        <v>46216</v>
      </c>
      <c r="C759" t="inlineStr">
        <is>
          <t>Bill</t>
        </is>
      </c>
      <c r="D759" t="inlineStr">
        <is>
          <t>B00163</t>
        </is>
      </c>
      <c r="E759" t="inlineStr">
        <is>
          <t>Smith St Joinery Supplies Pty Ltd</t>
        </is>
      </c>
      <c r="F759" t="inlineStr">
        <is>
          <t>GST Payable</t>
        </is>
      </c>
      <c r="G759" s="9" t="n">
        <v>80.41</v>
      </c>
      <c r="H759" t="inlineStr"/>
      <c r="I759" t="inlineStr"/>
      <c r="J759" t="inlineStr"/>
      <c r="K759" t="str">
        <f>INDEX('Account Map'!$E$5:$E$90,MATCH(F759,'Account Map'!$A$5:$A$90,0))</f>
        <v>820</v>
      </c>
    </row>
    <row r="760">
      <c r="A760" t="n">
        <v>306</v>
      </c>
      <c r="B760" s="10" t="n">
        <v>46216</v>
      </c>
      <c r="C760" t="inlineStr">
        <is>
          <t>Bill</t>
        </is>
      </c>
      <c r="D760" t="inlineStr">
        <is>
          <t>B00163</t>
        </is>
      </c>
      <c r="E760" t="inlineStr">
        <is>
          <t>Smith St Joinery Supplies Pty Ltd</t>
        </is>
      </c>
      <c r="F760" t="inlineStr">
        <is>
          <t>Accounts Payable (A/P)</t>
        </is>
      </c>
      <c r="G760" s="9" t="n">
        <v>-884.53</v>
      </c>
      <c r="H760" t="inlineStr"/>
      <c r="I760" t="inlineStr"/>
      <c r="J760" t="inlineStr"/>
      <c r="K760" t="str">
        <f>INDEX('Account Map'!$E$5:$E$90,MATCH(F760,'Account Map'!$A$5:$A$90,0))</f>
        <v>800</v>
      </c>
    </row>
    <row r="761">
      <c r="A761" t="n">
        <v>307</v>
      </c>
      <c r="B761" s="10" t="n">
        <v>46216</v>
      </c>
      <c r="C761" t="inlineStr">
        <is>
          <t>Bill</t>
        </is>
      </c>
      <c r="D761" t="inlineStr">
        <is>
          <t>B00164</t>
        </is>
      </c>
      <c r="E761" t="inlineStr">
        <is>
          <t>Edge Painting Pty Ltd</t>
        </is>
      </c>
      <c r="F761" t="inlineStr">
        <is>
          <t>Subcontractors</t>
        </is>
      </c>
      <c r="G761" s="9" t="n">
        <v>3258</v>
      </c>
      <c r="H761" t="inlineStr">
        <is>
          <t>GST</t>
        </is>
      </c>
      <c r="I761" t="inlineStr"/>
      <c r="J761" t="inlineStr"/>
      <c r="K761" t="str">
        <f>INDEX('Account Map'!$E$5:$E$90,MATCH(F761,'Account Map'!$A$5:$A$90,0))</f>
        <v>313</v>
      </c>
    </row>
    <row r="762">
      <c r="A762" t="n">
        <v>307</v>
      </c>
      <c r="B762" s="10" t="n">
        <v>46216</v>
      </c>
      <c r="C762" t="inlineStr">
        <is>
          <t>Bill</t>
        </is>
      </c>
      <c r="D762" t="inlineStr">
        <is>
          <t>B00164</t>
        </is>
      </c>
      <c r="E762" t="inlineStr">
        <is>
          <t>Edge Painting Pty Ltd</t>
        </is>
      </c>
      <c r="F762" t="inlineStr">
        <is>
          <t>GST Payable</t>
        </is>
      </c>
      <c r="G762" s="9" t="n">
        <v>325.8</v>
      </c>
      <c r="H762" t="inlineStr"/>
      <c r="I762" t="inlineStr"/>
      <c r="J762" t="inlineStr"/>
      <c r="K762" t="str">
        <f>INDEX('Account Map'!$E$5:$E$90,MATCH(F762,'Account Map'!$A$5:$A$90,0))</f>
        <v>820</v>
      </c>
    </row>
    <row r="763">
      <c r="A763" t="n">
        <v>307</v>
      </c>
      <c r="B763" s="10" t="n">
        <v>46216</v>
      </c>
      <c r="C763" t="inlineStr">
        <is>
          <t>Bill</t>
        </is>
      </c>
      <c r="D763" t="inlineStr">
        <is>
          <t>B00164</t>
        </is>
      </c>
      <c r="E763" t="inlineStr">
        <is>
          <t>Edge Painting Pty Ltd</t>
        </is>
      </c>
      <c r="F763" t="inlineStr">
        <is>
          <t>Accounts Payable (A/P)</t>
        </is>
      </c>
      <c r="G763" s="9" t="n">
        <v>-3583.8</v>
      </c>
      <c r="H763" t="inlineStr"/>
      <c r="I763" t="inlineStr"/>
      <c r="J763" t="inlineStr"/>
      <c r="K763" t="str">
        <f>INDEX('Account Map'!$E$5:$E$90,MATCH(F763,'Account Map'!$A$5:$A$90,0))</f>
        <v>800</v>
      </c>
    </row>
    <row r="764">
      <c r="A764" t="n">
        <v>308</v>
      </c>
      <c r="B764" s="10" t="n">
        <v>46216</v>
      </c>
      <c r="C764" t="inlineStr">
        <is>
          <t>Bill</t>
        </is>
      </c>
      <c r="D764" t="inlineStr">
        <is>
          <t>B00165</t>
        </is>
      </c>
      <c r="E764" t="inlineStr">
        <is>
          <t>Lygon Timber Pty Ltd</t>
        </is>
      </c>
      <c r="F764" t="inlineStr">
        <is>
          <t>Timber &amp; board</t>
        </is>
      </c>
      <c r="G764" s="9" t="n">
        <v>1604.04</v>
      </c>
      <c r="H764" t="inlineStr">
        <is>
          <t>GST</t>
        </is>
      </c>
      <c r="I764" t="inlineStr"/>
      <c r="J764" t="inlineStr"/>
      <c r="K764" t="str">
        <f>INDEX('Account Map'!$E$5:$E$90,MATCH(F764,'Account Map'!$A$5:$A$90,0))</f>
        <v>310</v>
      </c>
    </row>
    <row r="765">
      <c r="A765" t="n">
        <v>308</v>
      </c>
      <c r="B765" s="10" t="n">
        <v>46216</v>
      </c>
      <c r="C765" t="inlineStr">
        <is>
          <t>Bill</t>
        </is>
      </c>
      <c r="D765" t="inlineStr">
        <is>
          <t>B00165</t>
        </is>
      </c>
      <c r="E765" t="inlineStr">
        <is>
          <t>Lygon Timber Pty Ltd</t>
        </is>
      </c>
      <c r="F765" t="inlineStr">
        <is>
          <t>GST Payable</t>
        </is>
      </c>
      <c r="G765" s="9" t="n">
        <v>160.4</v>
      </c>
      <c r="H765" t="inlineStr"/>
      <c r="I765" t="inlineStr"/>
      <c r="J765" t="inlineStr"/>
      <c r="K765" t="str">
        <f>INDEX('Account Map'!$E$5:$E$90,MATCH(F765,'Account Map'!$A$5:$A$90,0))</f>
        <v>820</v>
      </c>
    </row>
    <row r="766">
      <c r="A766" t="n">
        <v>308</v>
      </c>
      <c r="B766" s="10" t="n">
        <v>46216</v>
      </c>
      <c r="C766" t="inlineStr">
        <is>
          <t>Bill</t>
        </is>
      </c>
      <c r="D766" t="inlineStr">
        <is>
          <t>B00165</t>
        </is>
      </c>
      <c r="E766" t="inlineStr">
        <is>
          <t>Lygon Timber Pty Ltd</t>
        </is>
      </c>
      <c r="F766" t="inlineStr">
        <is>
          <t>Accounts Payable (A/P)</t>
        </is>
      </c>
      <c r="G766" s="9" t="n">
        <v>-1764.44</v>
      </c>
      <c r="H766" t="inlineStr"/>
      <c r="I766" t="inlineStr"/>
      <c r="J766" t="inlineStr"/>
      <c r="K766" t="str">
        <f>INDEX('Account Map'!$E$5:$E$90,MATCH(F766,'Account Map'!$A$5:$A$90,0))</f>
        <v>800</v>
      </c>
    </row>
    <row r="767">
      <c r="A767" t="n">
        <v>309</v>
      </c>
      <c r="B767" s="10" t="n">
        <v>46216</v>
      </c>
      <c r="C767" t="inlineStr">
        <is>
          <t>Bill</t>
        </is>
      </c>
      <c r="D767" t="inlineStr">
        <is>
          <t>B00166</t>
        </is>
      </c>
      <c r="E767" t="inlineStr">
        <is>
          <t>Wattle Abrasives Pty Ltd</t>
        </is>
      </c>
      <c r="F767" t="inlineStr">
        <is>
          <t>Subcontractors</t>
        </is>
      </c>
      <c r="G767" s="9" t="n">
        <v>1360.79</v>
      </c>
      <c r="H767" t="inlineStr">
        <is>
          <t>GST</t>
        </is>
      </c>
      <c r="I767" t="inlineStr"/>
      <c r="J767" t="inlineStr"/>
      <c r="K767" t="str">
        <f>INDEX('Account Map'!$E$5:$E$90,MATCH(F767,'Account Map'!$A$5:$A$90,0))</f>
        <v>313</v>
      </c>
    </row>
    <row r="768">
      <c r="A768" t="n">
        <v>309</v>
      </c>
      <c r="B768" s="10" t="n">
        <v>46216</v>
      </c>
      <c r="C768" t="inlineStr">
        <is>
          <t>Bill</t>
        </is>
      </c>
      <c r="D768" t="inlineStr">
        <is>
          <t>B00166</t>
        </is>
      </c>
      <c r="E768" t="inlineStr">
        <is>
          <t>Wattle Abrasives Pty Ltd</t>
        </is>
      </c>
      <c r="F768" t="inlineStr">
        <is>
          <t>GST Payable</t>
        </is>
      </c>
      <c r="G768" s="9" t="n">
        <v>136.08</v>
      </c>
      <c r="H768" t="inlineStr"/>
      <c r="I768" t="inlineStr"/>
      <c r="J768" t="inlineStr"/>
      <c r="K768" t="str">
        <f>INDEX('Account Map'!$E$5:$E$90,MATCH(F768,'Account Map'!$A$5:$A$90,0))</f>
        <v>820</v>
      </c>
    </row>
    <row r="769">
      <c r="A769" t="n">
        <v>309</v>
      </c>
      <c r="B769" s="10" t="n">
        <v>46216</v>
      </c>
      <c r="C769" t="inlineStr">
        <is>
          <t>Bill</t>
        </is>
      </c>
      <c r="D769" t="inlineStr">
        <is>
          <t>B00166</t>
        </is>
      </c>
      <c r="E769" t="inlineStr">
        <is>
          <t>Wattle Abrasives Pty Ltd</t>
        </is>
      </c>
      <c r="F769" t="inlineStr">
        <is>
          <t>Accounts Payable (A/P)</t>
        </is>
      </c>
      <c r="G769" s="9" t="n">
        <v>-1496.87</v>
      </c>
      <c r="H769" t="inlineStr"/>
      <c r="I769" t="inlineStr"/>
      <c r="J769" t="inlineStr"/>
      <c r="K769" t="str">
        <f>INDEX('Account Map'!$E$5:$E$90,MATCH(F769,'Account Map'!$A$5:$A$90,0))</f>
        <v>800</v>
      </c>
    </row>
    <row r="770">
      <c r="A770" t="n">
        <v>310</v>
      </c>
      <c r="B770" s="10" t="n">
        <v>46216</v>
      </c>
      <c r="C770" t="inlineStr">
        <is>
          <t>Bill</t>
        </is>
      </c>
      <c r="D770" t="inlineStr">
        <is>
          <t>B00167</t>
        </is>
      </c>
      <c r="E770" t="inlineStr">
        <is>
          <t>Autodesk</t>
        </is>
      </c>
      <c r="F770" t="inlineStr">
        <is>
          <t>Software</t>
        </is>
      </c>
      <c r="G770" s="9" t="n">
        <v>369.11</v>
      </c>
      <c r="H770" t="inlineStr">
        <is>
          <t>GST</t>
        </is>
      </c>
      <c r="I770" t="inlineStr"/>
      <c r="J770" t="inlineStr"/>
      <c r="K770" t="str">
        <f>INDEX('Account Map'!$E$5:$E$90,MATCH(F770,'Account Map'!$A$5:$A$90,0))</f>
        <v>485</v>
      </c>
    </row>
    <row r="771">
      <c r="A771" t="n">
        <v>310</v>
      </c>
      <c r="B771" s="10" t="n">
        <v>46216</v>
      </c>
      <c r="C771" t="inlineStr">
        <is>
          <t>Bill</t>
        </is>
      </c>
      <c r="D771" t="inlineStr">
        <is>
          <t>B00167</t>
        </is>
      </c>
      <c r="E771" t="inlineStr">
        <is>
          <t>Autodesk</t>
        </is>
      </c>
      <c r="F771" t="inlineStr">
        <is>
          <t>GST Payable</t>
        </is>
      </c>
      <c r="G771" s="9" t="n">
        <v>36.91</v>
      </c>
      <c r="H771" t="inlineStr"/>
      <c r="I771" t="inlineStr"/>
      <c r="J771" t="inlineStr"/>
      <c r="K771" t="str">
        <f>INDEX('Account Map'!$E$5:$E$90,MATCH(F771,'Account Map'!$A$5:$A$90,0))</f>
        <v>820</v>
      </c>
    </row>
    <row r="772">
      <c r="A772" t="n">
        <v>310</v>
      </c>
      <c r="B772" s="10" t="n">
        <v>46216</v>
      </c>
      <c r="C772" t="inlineStr">
        <is>
          <t>Bill</t>
        </is>
      </c>
      <c r="D772" t="inlineStr">
        <is>
          <t>B00167</t>
        </is>
      </c>
      <c r="E772" t="inlineStr">
        <is>
          <t>Autodesk</t>
        </is>
      </c>
      <c r="F772" t="inlineStr">
        <is>
          <t>Accounts Payable (A/P)</t>
        </is>
      </c>
      <c r="G772" s="9" t="n">
        <v>-406.02</v>
      </c>
      <c r="H772" t="inlineStr"/>
      <c r="I772" t="inlineStr"/>
      <c r="J772" t="inlineStr"/>
      <c r="K772" t="str">
        <f>INDEX('Account Map'!$E$5:$E$90,MATCH(F772,'Account Map'!$A$5:$A$90,0))</f>
        <v>800</v>
      </c>
    </row>
    <row r="773">
      <c r="A773" t="n">
        <v>311</v>
      </c>
      <c r="B773" s="10" t="n">
        <v>46216</v>
      </c>
      <c r="C773" t="inlineStr">
        <is>
          <t>Bill</t>
        </is>
      </c>
      <c r="D773" t="inlineStr">
        <is>
          <t>B00168</t>
        </is>
      </c>
      <c r="E773" t="inlineStr">
        <is>
          <t>Polytec Panels</t>
        </is>
      </c>
      <c r="F773" t="inlineStr">
        <is>
          <t>Timber &amp; board</t>
        </is>
      </c>
      <c r="G773" s="9" t="n">
        <v>2085.49</v>
      </c>
      <c r="H773" t="inlineStr">
        <is>
          <t>GST</t>
        </is>
      </c>
      <c r="I773" t="inlineStr"/>
      <c r="J773" t="inlineStr"/>
      <c r="K773" t="str">
        <f>INDEX('Account Map'!$E$5:$E$90,MATCH(F773,'Account Map'!$A$5:$A$90,0))</f>
        <v>310</v>
      </c>
    </row>
    <row r="774">
      <c r="A774" t="n">
        <v>311</v>
      </c>
      <c r="B774" s="10" t="n">
        <v>46216</v>
      </c>
      <c r="C774" t="inlineStr">
        <is>
          <t>Bill</t>
        </is>
      </c>
      <c r="D774" t="inlineStr">
        <is>
          <t>B00168</t>
        </is>
      </c>
      <c r="E774" t="inlineStr">
        <is>
          <t>Polytec Panels</t>
        </is>
      </c>
      <c r="F774" t="inlineStr">
        <is>
          <t>GST Payable</t>
        </is>
      </c>
      <c r="G774" s="9" t="n">
        <v>208.55</v>
      </c>
      <c r="H774" t="inlineStr"/>
      <c r="I774" t="inlineStr"/>
      <c r="J774" t="inlineStr"/>
      <c r="K774" t="str">
        <f>INDEX('Account Map'!$E$5:$E$90,MATCH(F774,'Account Map'!$A$5:$A$90,0))</f>
        <v>820</v>
      </c>
    </row>
    <row r="775">
      <c r="A775" t="n">
        <v>311</v>
      </c>
      <c r="B775" s="10" t="n">
        <v>46216</v>
      </c>
      <c r="C775" t="inlineStr">
        <is>
          <t>Bill</t>
        </is>
      </c>
      <c r="D775" t="inlineStr">
        <is>
          <t>B00168</t>
        </is>
      </c>
      <c r="E775" t="inlineStr">
        <is>
          <t>Polytec Panels</t>
        </is>
      </c>
      <c r="F775" t="inlineStr">
        <is>
          <t>Accounts Payable (A/P)</t>
        </is>
      </c>
      <c r="G775" s="9" t="n">
        <v>-2294.04</v>
      </c>
      <c r="H775" t="inlineStr"/>
      <c r="I775" t="inlineStr"/>
      <c r="J775" t="inlineStr"/>
      <c r="K775" t="str">
        <f>INDEX('Account Map'!$E$5:$E$90,MATCH(F775,'Account Map'!$A$5:$A$90,0))</f>
        <v>800</v>
      </c>
    </row>
    <row r="776">
      <c r="A776" t="n">
        <v>312</v>
      </c>
      <c r="B776" s="10" t="n">
        <v>46216</v>
      </c>
      <c r="C776" t="inlineStr">
        <is>
          <t>Expense</t>
        </is>
      </c>
      <c r="D776" t="inlineStr"/>
      <c r="E776" t="inlineStr">
        <is>
          <t>Kmart</t>
        </is>
      </c>
      <c r="F776" t="inlineStr">
        <is>
          <t>Subscriptions</t>
        </is>
      </c>
      <c r="G776" s="9" t="n">
        <v>203.41</v>
      </c>
      <c r="H776" t="inlineStr">
        <is>
          <t>GST</t>
        </is>
      </c>
      <c r="I776" t="inlineStr"/>
      <c r="J776" t="inlineStr"/>
      <c r="K776" t="str">
        <f>INDEX('Account Map'!$E$5:$E$90,MATCH(F776,'Account Map'!$A$5:$A$90,0))</f>
        <v>485</v>
      </c>
    </row>
    <row r="777">
      <c r="A777" t="n">
        <v>312</v>
      </c>
      <c r="B777" s="10" t="n">
        <v>46216</v>
      </c>
      <c r="C777" t="inlineStr">
        <is>
          <t>Expense</t>
        </is>
      </c>
      <c r="D777" t="inlineStr"/>
      <c r="E777" t="inlineStr">
        <is>
          <t>Kmart</t>
        </is>
      </c>
      <c r="F777" t="inlineStr">
        <is>
          <t>GST Payable</t>
        </is>
      </c>
      <c r="G777" s="9" t="n">
        <v>20.34</v>
      </c>
      <c r="H777" t="inlineStr"/>
      <c r="I777" t="inlineStr"/>
      <c r="J777" t="inlineStr"/>
      <c r="K777" t="str">
        <f>INDEX('Account Map'!$E$5:$E$90,MATCH(F777,'Account Map'!$A$5:$A$90,0))</f>
        <v>820</v>
      </c>
    </row>
    <row r="778">
      <c r="A778" t="n">
        <v>312</v>
      </c>
      <c r="B778" s="10" t="n">
        <v>46216</v>
      </c>
      <c r="C778" t="inlineStr">
        <is>
          <t>Expense</t>
        </is>
      </c>
      <c r="D778" t="inlineStr"/>
      <c r="E778" t="inlineStr">
        <is>
          <t>Kmart</t>
        </is>
      </c>
      <c r="F778" t="inlineStr">
        <is>
          <t>ANZ Business Visa</t>
        </is>
      </c>
      <c r="G778" s="9" t="n">
        <v>-223.75</v>
      </c>
      <c r="H778" t="inlineStr"/>
      <c r="I778" t="inlineStr"/>
      <c r="J778" t="inlineStr">
        <is>
          <t>R</t>
        </is>
      </c>
      <c r="K778" t="str">
        <f>INDEX('Account Map'!$E$5:$E$90,MATCH(F778,'Account Map'!$A$5:$A$90,0))</f>
        <v>092</v>
      </c>
    </row>
    <row r="779">
      <c r="A779" t="n">
        <v>313</v>
      </c>
      <c r="B779" s="10" t="n">
        <v>46217</v>
      </c>
      <c r="C779" t="inlineStr">
        <is>
          <t>Invoice</t>
        </is>
      </c>
      <c r="D779" t="inlineStr">
        <is>
          <t>INV-4248</t>
        </is>
      </c>
      <c r="E779" t="inlineStr">
        <is>
          <t>Albert Salon Pty Ltd</t>
        </is>
      </c>
      <c r="F779" t="inlineStr">
        <is>
          <t>Accounts Receivable (A/R)</t>
        </is>
      </c>
      <c r="G779" s="9" t="n">
        <v>5308.61</v>
      </c>
      <c r="H779" t="inlineStr"/>
      <c r="I779" t="inlineStr"/>
      <c r="J779" t="inlineStr"/>
      <c r="K779" t="str">
        <f>INDEX('Account Map'!$E$5:$E$90,MATCH(F779,'Account Map'!$A$5:$A$90,0))</f>
        <v>610</v>
      </c>
    </row>
    <row r="780">
      <c r="A780" t="n">
        <v>313</v>
      </c>
      <c r="B780" s="10" t="n">
        <v>46217</v>
      </c>
      <c r="C780" t="inlineStr">
        <is>
          <t>Invoice</t>
        </is>
      </c>
      <c r="D780" t="inlineStr">
        <is>
          <t>INV-4248</t>
        </is>
      </c>
      <c r="E780" t="inlineStr">
        <is>
          <t>Albert Salon Pty Ltd</t>
        </is>
      </c>
      <c r="F780" t="inlineStr">
        <is>
          <t>Shopfitting contracts</t>
        </is>
      </c>
      <c r="G780" s="9" t="n">
        <v>-1744.87</v>
      </c>
      <c r="H780" t="inlineStr">
        <is>
          <t>GST</t>
        </is>
      </c>
      <c r="I780" t="inlineStr"/>
      <c r="J780" t="inlineStr"/>
      <c r="K780" t="str">
        <f>INDEX('Account Map'!$E$5:$E$90,MATCH(F780,'Account Map'!$A$5:$A$90,0))</f>
        <v>201</v>
      </c>
    </row>
    <row r="781">
      <c r="A781" t="n">
        <v>313</v>
      </c>
      <c r="B781" s="10" t="n">
        <v>46217</v>
      </c>
      <c r="C781" t="inlineStr">
        <is>
          <t>Invoice</t>
        </is>
      </c>
      <c r="D781" t="inlineStr">
        <is>
          <t>INV-4248</t>
        </is>
      </c>
      <c r="E781" t="inlineStr">
        <is>
          <t>Albert Salon Pty Ltd</t>
        </is>
      </c>
      <c r="F781" t="inlineStr">
        <is>
          <t>Joinery sales</t>
        </is>
      </c>
      <c r="G781" s="9" t="n">
        <v>-1398.3</v>
      </c>
      <c r="H781" t="inlineStr">
        <is>
          <t>GST</t>
        </is>
      </c>
      <c r="I781" t="inlineStr"/>
      <c r="J781" t="inlineStr"/>
      <c r="K781" t="str">
        <f>INDEX('Account Map'!$E$5:$E$90,MATCH(F781,'Account Map'!$A$5:$A$90,0))</f>
        <v>200</v>
      </c>
    </row>
    <row r="782">
      <c r="A782" t="n">
        <v>313</v>
      </c>
      <c r="B782" s="10" t="n">
        <v>46217</v>
      </c>
      <c r="C782" t="inlineStr">
        <is>
          <t>Invoice</t>
        </is>
      </c>
      <c r="D782" t="inlineStr">
        <is>
          <t>INV-4248</t>
        </is>
      </c>
      <c r="E782" t="inlineStr">
        <is>
          <t>Albert Salon Pty Ltd</t>
        </is>
      </c>
      <c r="F782" t="inlineStr">
        <is>
          <t>Shopfitting contracts</t>
        </is>
      </c>
      <c r="G782" s="9" t="n">
        <v>-1682.84</v>
      </c>
      <c r="H782" t="inlineStr">
        <is>
          <t>GST</t>
        </is>
      </c>
      <c r="I782" t="inlineStr"/>
      <c r="J782" t="inlineStr"/>
      <c r="K782" t="str">
        <f>INDEX('Account Map'!$E$5:$E$90,MATCH(F782,'Account Map'!$A$5:$A$90,0))</f>
        <v>201</v>
      </c>
    </row>
    <row r="783">
      <c r="A783" t="n">
        <v>313</v>
      </c>
      <c r="B783" s="10" t="n">
        <v>46217</v>
      </c>
      <c r="C783" t="inlineStr">
        <is>
          <t>Invoice</t>
        </is>
      </c>
      <c r="D783" t="inlineStr">
        <is>
          <t>INV-4248</t>
        </is>
      </c>
      <c r="E783" t="inlineStr">
        <is>
          <t>Albert Salon Pty Ltd</t>
        </is>
      </c>
      <c r="F783" t="inlineStr">
        <is>
          <t>GST Payable</t>
        </is>
      </c>
      <c r="G783" s="9" t="n">
        <v>-482.6</v>
      </c>
      <c r="H783" t="inlineStr"/>
      <c r="I783" t="inlineStr"/>
      <c r="J783" t="inlineStr"/>
      <c r="K783" t="str">
        <f>INDEX('Account Map'!$E$5:$E$90,MATCH(F783,'Account Map'!$A$5:$A$90,0))</f>
        <v>820</v>
      </c>
    </row>
    <row r="784">
      <c r="A784" t="n">
        <v>314</v>
      </c>
      <c r="B784" s="10" t="n">
        <v>46217</v>
      </c>
      <c r="C784" t="inlineStr">
        <is>
          <t>Invoice</t>
        </is>
      </c>
      <c r="D784" t="inlineStr">
        <is>
          <t>INV-4249</t>
        </is>
      </c>
      <c r="E784" t="inlineStr">
        <is>
          <t>Malvern Accountants</t>
        </is>
      </c>
      <c r="F784" t="inlineStr">
        <is>
          <t>Accounts Receivable (A/R)</t>
        </is>
      </c>
      <c r="G784" s="9" t="n">
        <v>1011.8</v>
      </c>
      <c r="H784" t="inlineStr"/>
      <c r="I784" t="inlineStr"/>
      <c r="J784" t="inlineStr"/>
      <c r="K784" t="str">
        <f>INDEX('Account Map'!$E$5:$E$90,MATCH(F784,'Account Map'!$A$5:$A$90,0))</f>
        <v>610</v>
      </c>
    </row>
    <row r="785">
      <c r="A785" t="n">
        <v>314</v>
      </c>
      <c r="B785" s="10" t="n">
        <v>46217</v>
      </c>
      <c r="C785" t="inlineStr">
        <is>
          <t>Invoice</t>
        </is>
      </c>
      <c r="D785" t="inlineStr">
        <is>
          <t>INV-4249</t>
        </is>
      </c>
      <c r="E785" t="inlineStr">
        <is>
          <t>Malvern Accountants</t>
        </is>
      </c>
      <c r="F785" t="inlineStr">
        <is>
          <t>Joinery sales</t>
        </is>
      </c>
      <c r="G785" s="9" t="n">
        <v>-919.8200000000001</v>
      </c>
      <c r="H785" t="inlineStr">
        <is>
          <t>GST</t>
        </is>
      </c>
      <c r="I785" t="inlineStr"/>
      <c r="J785" t="inlineStr"/>
      <c r="K785" t="str">
        <f>INDEX('Account Map'!$E$5:$E$90,MATCH(F785,'Account Map'!$A$5:$A$90,0))</f>
        <v>200</v>
      </c>
    </row>
    <row r="786">
      <c r="A786" t="n">
        <v>314</v>
      </c>
      <c r="B786" s="10" t="n">
        <v>46217</v>
      </c>
      <c r="C786" t="inlineStr">
        <is>
          <t>Invoice</t>
        </is>
      </c>
      <c r="D786" t="inlineStr">
        <is>
          <t>INV-4249</t>
        </is>
      </c>
      <c r="E786" t="inlineStr">
        <is>
          <t>Malvern Accountants</t>
        </is>
      </c>
      <c r="F786" t="inlineStr">
        <is>
          <t>GST Payable</t>
        </is>
      </c>
      <c r="G786" s="9" t="n">
        <v>-91.98</v>
      </c>
      <c r="H786" t="inlineStr"/>
      <c r="I786" t="inlineStr"/>
      <c r="J786" t="inlineStr"/>
      <c r="K786" t="str">
        <f>INDEX('Account Map'!$E$5:$E$90,MATCH(F786,'Account Map'!$A$5:$A$90,0))</f>
        <v>820</v>
      </c>
    </row>
    <row r="787">
      <c r="A787" t="n">
        <v>315</v>
      </c>
      <c r="B787" s="10" t="n">
        <v>46217</v>
      </c>
      <c r="C787" t="inlineStr">
        <is>
          <t>Invoice</t>
        </is>
      </c>
      <c r="D787" t="inlineStr">
        <is>
          <t>INV-4250</t>
        </is>
      </c>
      <c r="E787" t="inlineStr">
        <is>
          <t>Kestrel Bakery Pty Ltd</t>
        </is>
      </c>
      <c r="F787" t="inlineStr">
        <is>
          <t>Accounts Receivable (A/R)</t>
        </is>
      </c>
      <c r="G787" s="9" t="n">
        <v>14565.14</v>
      </c>
      <c r="H787" t="inlineStr"/>
      <c r="I787" t="inlineStr"/>
      <c r="J787" t="inlineStr"/>
      <c r="K787" t="str">
        <f>INDEX('Account Map'!$E$5:$E$90,MATCH(F787,'Account Map'!$A$5:$A$90,0))</f>
        <v>610</v>
      </c>
    </row>
    <row r="788">
      <c r="A788" t="n">
        <v>315</v>
      </c>
      <c r="B788" s="10" t="n">
        <v>46217</v>
      </c>
      <c r="C788" t="inlineStr">
        <is>
          <t>Invoice</t>
        </is>
      </c>
      <c r="D788" t="inlineStr">
        <is>
          <t>INV-4250</t>
        </is>
      </c>
      <c r="E788" t="inlineStr">
        <is>
          <t>Kestrel Bakery Pty Ltd</t>
        </is>
      </c>
      <c r="F788" t="inlineStr">
        <is>
          <t>Joinery sales</t>
        </is>
      </c>
      <c r="G788" s="9" t="n">
        <v>-2433.36</v>
      </c>
      <c r="H788" t="inlineStr">
        <is>
          <t>GST</t>
        </is>
      </c>
      <c r="I788" t="inlineStr"/>
      <c r="J788" t="inlineStr"/>
      <c r="K788" t="str">
        <f>INDEX('Account Map'!$E$5:$E$90,MATCH(F788,'Account Map'!$A$5:$A$90,0))</f>
        <v>200</v>
      </c>
    </row>
    <row r="789">
      <c r="A789" t="n">
        <v>315</v>
      </c>
      <c r="B789" s="10" t="n">
        <v>46217</v>
      </c>
      <c r="C789" t="inlineStr">
        <is>
          <t>Invoice</t>
        </is>
      </c>
      <c r="D789" t="inlineStr">
        <is>
          <t>INV-4250</t>
        </is>
      </c>
      <c r="E789" t="inlineStr">
        <is>
          <t>Kestrel Bakery Pty Ltd</t>
        </is>
      </c>
      <c r="F789" t="inlineStr">
        <is>
          <t>Shopfitting contracts</t>
        </is>
      </c>
      <c r="G789" s="9" t="n">
        <v>-9575.68</v>
      </c>
      <c r="H789" t="inlineStr">
        <is>
          <t>GST</t>
        </is>
      </c>
      <c r="I789" t="inlineStr"/>
      <c r="J789" t="inlineStr"/>
      <c r="K789" t="str">
        <f>INDEX('Account Map'!$E$5:$E$90,MATCH(F789,'Account Map'!$A$5:$A$90,0))</f>
        <v>201</v>
      </c>
    </row>
    <row r="790">
      <c r="A790" t="n">
        <v>315</v>
      </c>
      <c r="B790" s="10" t="n">
        <v>46217</v>
      </c>
      <c r="C790" t="inlineStr">
        <is>
          <t>Invoice</t>
        </is>
      </c>
      <c r="D790" t="inlineStr">
        <is>
          <t>INV-4250</t>
        </is>
      </c>
      <c r="E790" t="inlineStr">
        <is>
          <t>Kestrel Bakery Pty Ltd</t>
        </is>
      </c>
      <c r="F790" t="inlineStr">
        <is>
          <t>Installation labour</t>
        </is>
      </c>
      <c r="G790" s="9" t="n">
        <v>-1232</v>
      </c>
      <c r="H790" t="inlineStr">
        <is>
          <t>GST</t>
        </is>
      </c>
      <c r="I790" t="inlineStr"/>
      <c r="J790" t="inlineStr"/>
      <c r="K790" t="str">
        <f>INDEX('Account Map'!$E$5:$E$90,MATCH(F790,'Account Map'!$A$5:$A$90,0))</f>
        <v>202</v>
      </c>
    </row>
    <row r="791">
      <c r="A791" t="n">
        <v>315</v>
      </c>
      <c r="B791" s="10" t="n">
        <v>46217</v>
      </c>
      <c r="C791" t="inlineStr">
        <is>
          <t>Invoice</t>
        </is>
      </c>
      <c r="D791" t="inlineStr">
        <is>
          <t>INV-4250</t>
        </is>
      </c>
      <c r="E791" t="inlineStr">
        <is>
          <t>Kestrel Bakery Pty Ltd</t>
        </is>
      </c>
      <c r="F791" t="inlineStr">
        <is>
          <t>GST Payable</t>
        </is>
      </c>
      <c r="G791" s="9" t="n">
        <v>-1324.1</v>
      </c>
      <c r="H791" t="inlineStr"/>
      <c r="I791" t="inlineStr"/>
      <c r="J791" t="inlineStr"/>
      <c r="K791" t="str">
        <f>INDEX('Account Map'!$E$5:$E$90,MATCH(F791,'Account Map'!$A$5:$A$90,0))</f>
        <v>820</v>
      </c>
    </row>
    <row r="792">
      <c r="A792" t="n">
        <v>316</v>
      </c>
      <c r="B792" s="10" t="n">
        <v>46217</v>
      </c>
      <c r="C792" t="inlineStr">
        <is>
          <t>Invoice</t>
        </is>
      </c>
      <c r="D792" t="inlineStr">
        <is>
          <t>INV-4251</t>
        </is>
      </c>
      <c r="E792" t="inlineStr">
        <is>
          <t>Kestrel Bakery Pty Ltd</t>
        </is>
      </c>
      <c r="F792" t="inlineStr">
        <is>
          <t>Accounts Receivable (A/R)</t>
        </is>
      </c>
      <c r="G792" s="9" t="n">
        <v>5309.76</v>
      </c>
      <c r="H792" t="inlineStr"/>
      <c r="I792" t="inlineStr"/>
      <c r="J792" t="inlineStr"/>
      <c r="K792" t="str">
        <f>INDEX('Account Map'!$E$5:$E$90,MATCH(F792,'Account Map'!$A$5:$A$90,0))</f>
        <v>610</v>
      </c>
    </row>
    <row r="793">
      <c r="A793" t="n">
        <v>316</v>
      </c>
      <c r="B793" s="10" t="n">
        <v>46217</v>
      </c>
      <c r="C793" t="inlineStr">
        <is>
          <t>Invoice</t>
        </is>
      </c>
      <c r="D793" t="inlineStr">
        <is>
          <t>INV-4251</t>
        </is>
      </c>
      <c r="E793" t="inlineStr">
        <is>
          <t>Kestrel Bakery Pty Ltd</t>
        </is>
      </c>
      <c r="F793" t="inlineStr">
        <is>
          <t>Installation labour</t>
        </is>
      </c>
      <c r="G793" s="9" t="n">
        <v>-264</v>
      </c>
      <c r="H793" t="inlineStr">
        <is>
          <t>GST</t>
        </is>
      </c>
      <c r="I793" t="inlineStr"/>
      <c r="J793" t="inlineStr"/>
      <c r="K793" t="str">
        <f>INDEX('Account Map'!$E$5:$E$90,MATCH(F793,'Account Map'!$A$5:$A$90,0))</f>
        <v>202</v>
      </c>
    </row>
    <row r="794">
      <c r="A794" t="n">
        <v>316</v>
      </c>
      <c r="B794" s="10" t="n">
        <v>46217</v>
      </c>
      <c r="C794" t="inlineStr">
        <is>
          <t>Invoice</t>
        </is>
      </c>
      <c r="D794" t="inlineStr">
        <is>
          <t>INV-4251</t>
        </is>
      </c>
      <c r="E794" t="inlineStr">
        <is>
          <t>Kestrel Bakery Pty Ltd</t>
        </is>
      </c>
      <c r="F794" t="inlineStr">
        <is>
          <t>Shopfitting contracts</t>
        </is>
      </c>
      <c r="G794" s="9" t="n">
        <v>-4563.05</v>
      </c>
      <c r="H794" t="inlineStr">
        <is>
          <t>GST</t>
        </is>
      </c>
      <c r="I794" t="inlineStr"/>
      <c r="J794" t="inlineStr"/>
      <c r="K794" t="str">
        <f>INDEX('Account Map'!$E$5:$E$90,MATCH(F794,'Account Map'!$A$5:$A$90,0))</f>
        <v>201</v>
      </c>
    </row>
    <row r="795">
      <c r="A795" t="n">
        <v>316</v>
      </c>
      <c r="B795" s="10" t="n">
        <v>46217</v>
      </c>
      <c r="C795" t="inlineStr">
        <is>
          <t>Invoice</t>
        </is>
      </c>
      <c r="D795" t="inlineStr">
        <is>
          <t>INV-4251</t>
        </is>
      </c>
      <c r="E795" t="inlineStr">
        <is>
          <t>Kestrel Bakery Pty Ltd</t>
        </is>
      </c>
      <c r="F795" t="inlineStr">
        <is>
          <t>GST Payable</t>
        </is>
      </c>
      <c r="G795" s="9" t="n">
        <v>-482.71</v>
      </c>
      <c r="H795" t="inlineStr"/>
      <c r="I795" t="inlineStr"/>
      <c r="J795" t="inlineStr"/>
      <c r="K795" t="str">
        <f>INDEX('Account Map'!$E$5:$E$90,MATCH(F795,'Account Map'!$A$5:$A$90,0))</f>
        <v>820</v>
      </c>
    </row>
    <row r="796">
      <c r="A796" t="n">
        <v>317</v>
      </c>
      <c r="B796" s="10" t="n">
        <v>46217</v>
      </c>
      <c r="C796" t="inlineStr">
        <is>
          <t>Bill</t>
        </is>
      </c>
      <c r="D796" t="inlineStr">
        <is>
          <t>B00169</t>
        </is>
      </c>
      <c r="E796" t="inlineStr">
        <is>
          <t>Redgum Fasteners Pty Ltd</t>
        </is>
      </c>
      <c r="F796" t="inlineStr">
        <is>
          <t>Hardware &amp; fittings</t>
        </is>
      </c>
      <c r="G796" s="9" t="n">
        <v>479.95</v>
      </c>
      <c r="H796" t="inlineStr">
        <is>
          <t>GST</t>
        </is>
      </c>
      <c r="I796" t="inlineStr"/>
      <c r="J796" t="inlineStr"/>
      <c r="K796" t="str">
        <f>INDEX('Account Map'!$E$5:$E$90,MATCH(F796,'Account Map'!$A$5:$A$90,0))</f>
        <v>311</v>
      </c>
    </row>
    <row r="797">
      <c r="A797" t="n">
        <v>317</v>
      </c>
      <c r="B797" s="10" t="n">
        <v>46217</v>
      </c>
      <c r="C797" t="inlineStr">
        <is>
          <t>Bill</t>
        </is>
      </c>
      <c r="D797" t="inlineStr">
        <is>
          <t>B00169</t>
        </is>
      </c>
      <c r="E797" t="inlineStr">
        <is>
          <t>Redgum Fasteners Pty Ltd</t>
        </is>
      </c>
      <c r="F797" t="inlineStr">
        <is>
          <t>GST Payable</t>
        </is>
      </c>
      <c r="G797" s="9" t="n">
        <v>48</v>
      </c>
      <c r="H797" t="inlineStr"/>
      <c r="I797" t="inlineStr"/>
      <c r="J797" t="inlineStr"/>
      <c r="K797" t="str">
        <f>INDEX('Account Map'!$E$5:$E$90,MATCH(F797,'Account Map'!$A$5:$A$90,0))</f>
        <v>820</v>
      </c>
    </row>
    <row r="798">
      <c r="A798" t="n">
        <v>317</v>
      </c>
      <c r="B798" s="10" t="n">
        <v>46217</v>
      </c>
      <c r="C798" t="inlineStr">
        <is>
          <t>Bill</t>
        </is>
      </c>
      <c r="D798" t="inlineStr">
        <is>
          <t>B00169</t>
        </is>
      </c>
      <c r="E798" t="inlineStr">
        <is>
          <t>Redgum Fasteners Pty Ltd</t>
        </is>
      </c>
      <c r="F798" t="inlineStr">
        <is>
          <t>Accounts Payable (A/P)</t>
        </is>
      </c>
      <c r="G798" s="9" t="n">
        <v>-527.95</v>
      </c>
      <c r="H798" t="inlineStr"/>
      <c r="I798" t="inlineStr"/>
      <c r="J798" t="inlineStr"/>
      <c r="K798" t="str">
        <f>INDEX('Account Map'!$E$5:$E$90,MATCH(F798,'Account Map'!$A$5:$A$90,0))</f>
        <v>800</v>
      </c>
    </row>
    <row r="799">
      <c r="A799" t="n">
        <v>318</v>
      </c>
      <c r="B799" s="10" t="n">
        <v>46217</v>
      </c>
      <c r="C799" t="inlineStr">
        <is>
          <t>Bill</t>
        </is>
      </c>
      <c r="D799" t="inlineStr">
        <is>
          <t>B00170</t>
        </is>
      </c>
      <c r="E799" t="inlineStr">
        <is>
          <t>Albert Adhesives Pty Ltd</t>
        </is>
      </c>
      <c r="F799" t="inlineStr">
        <is>
          <t>Small tools</t>
        </is>
      </c>
      <c r="G799" s="9" t="n">
        <v>681.7</v>
      </c>
      <c r="H799" t="inlineStr">
        <is>
          <t>GST</t>
        </is>
      </c>
      <c r="I799" t="inlineStr"/>
      <c r="J799" t="inlineStr"/>
      <c r="K799" t="str">
        <f>INDEX('Account Map'!$E$5:$E$90,MATCH(F799,'Account Map'!$A$5:$A$90,0))</f>
        <v>474</v>
      </c>
    </row>
    <row r="800">
      <c r="A800" t="n">
        <v>318</v>
      </c>
      <c r="B800" s="10" t="n">
        <v>46217</v>
      </c>
      <c r="C800" t="inlineStr">
        <is>
          <t>Bill</t>
        </is>
      </c>
      <c r="D800" t="inlineStr">
        <is>
          <t>B00170</t>
        </is>
      </c>
      <c r="E800" t="inlineStr">
        <is>
          <t>Albert Adhesives Pty Ltd</t>
        </is>
      </c>
      <c r="F800" t="inlineStr">
        <is>
          <t>GST Payable</t>
        </is>
      </c>
      <c r="G800" s="9" t="n">
        <v>68.17</v>
      </c>
      <c r="H800" t="inlineStr"/>
      <c r="I800" t="inlineStr"/>
      <c r="J800" t="inlineStr"/>
      <c r="K800" t="str">
        <f>INDEX('Account Map'!$E$5:$E$90,MATCH(F800,'Account Map'!$A$5:$A$90,0))</f>
        <v>820</v>
      </c>
    </row>
    <row r="801">
      <c r="A801" t="n">
        <v>318</v>
      </c>
      <c r="B801" s="10" t="n">
        <v>46217</v>
      </c>
      <c r="C801" t="inlineStr">
        <is>
          <t>Bill</t>
        </is>
      </c>
      <c r="D801" t="inlineStr">
        <is>
          <t>B00170</t>
        </is>
      </c>
      <c r="E801" t="inlineStr">
        <is>
          <t>Albert Adhesives Pty Ltd</t>
        </is>
      </c>
      <c r="F801" t="inlineStr">
        <is>
          <t>Accounts Payable (A/P)</t>
        </is>
      </c>
      <c r="G801" s="9" t="n">
        <v>-749.87</v>
      </c>
      <c r="H801" t="inlineStr"/>
      <c r="I801" t="inlineStr"/>
      <c r="J801" t="inlineStr"/>
      <c r="K801" t="str">
        <f>INDEX('Account Map'!$E$5:$E$90,MATCH(F801,'Account Map'!$A$5:$A$90,0))</f>
        <v>800</v>
      </c>
    </row>
    <row r="802">
      <c r="A802" t="n">
        <v>319</v>
      </c>
      <c r="B802" s="10" t="n">
        <v>46217</v>
      </c>
      <c r="C802" t="inlineStr">
        <is>
          <t>Bill</t>
        </is>
      </c>
      <c r="D802" t="inlineStr">
        <is>
          <t>B00171</t>
        </is>
      </c>
      <c r="E802" t="inlineStr">
        <is>
          <t>Hilton Factory Holdings Pty Ltd</t>
        </is>
      </c>
      <c r="F802" t="inlineStr">
        <is>
          <t>Rent - factory</t>
        </is>
      </c>
      <c r="G802" s="9" t="n">
        <v>717.76</v>
      </c>
      <c r="H802" t="inlineStr">
        <is>
          <t>GST</t>
        </is>
      </c>
      <c r="I802" t="inlineStr"/>
      <c r="J802" t="inlineStr"/>
      <c r="K802" t="str">
        <f>INDEX('Account Map'!$E$5:$E$90,MATCH(F802,'Account Map'!$A$5:$A$90,0))</f>
        <v>469</v>
      </c>
    </row>
    <row r="803">
      <c r="A803" t="n">
        <v>319</v>
      </c>
      <c r="B803" s="10" t="n">
        <v>46217</v>
      </c>
      <c r="C803" t="inlineStr">
        <is>
          <t>Bill</t>
        </is>
      </c>
      <c r="D803" t="inlineStr">
        <is>
          <t>B00171</t>
        </is>
      </c>
      <c r="E803" t="inlineStr">
        <is>
          <t>Hilton Factory Holdings Pty Ltd</t>
        </is>
      </c>
      <c r="F803" t="inlineStr">
        <is>
          <t>GST Payable</t>
        </is>
      </c>
      <c r="G803" s="9" t="n">
        <v>71.78</v>
      </c>
      <c r="H803" t="inlineStr"/>
      <c r="I803" t="inlineStr"/>
      <c r="J803" t="inlineStr"/>
      <c r="K803" t="str">
        <f>INDEX('Account Map'!$E$5:$E$90,MATCH(F803,'Account Map'!$A$5:$A$90,0))</f>
        <v>820</v>
      </c>
    </row>
    <row r="804">
      <c r="A804" t="n">
        <v>319</v>
      </c>
      <c r="B804" s="10" t="n">
        <v>46217</v>
      </c>
      <c r="C804" t="inlineStr">
        <is>
          <t>Bill</t>
        </is>
      </c>
      <c r="D804" t="inlineStr">
        <is>
          <t>B00171</t>
        </is>
      </c>
      <c r="E804" t="inlineStr">
        <is>
          <t>Hilton Factory Holdings Pty Ltd</t>
        </is>
      </c>
      <c r="F804" t="inlineStr">
        <is>
          <t>Accounts Payable (A/P)</t>
        </is>
      </c>
      <c r="G804" s="9" t="n">
        <v>-789.54</v>
      </c>
      <c r="H804" t="inlineStr"/>
      <c r="I804" t="inlineStr"/>
      <c r="J804" t="inlineStr"/>
      <c r="K804" t="str">
        <f>INDEX('Account Map'!$E$5:$E$90,MATCH(F804,'Account Map'!$A$5:$A$90,0))</f>
        <v>800</v>
      </c>
    </row>
    <row r="805">
      <c r="A805" t="n">
        <v>320</v>
      </c>
      <c r="B805" s="10" t="n">
        <v>46217</v>
      </c>
      <c r="C805" t="inlineStr">
        <is>
          <t>Bill</t>
        </is>
      </c>
      <c r="D805" t="inlineStr">
        <is>
          <t>B00172</t>
        </is>
      </c>
      <c r="E805" t="inlineStr">
        <is>
          <t>Bayside Machinery Pty Ltd</t>
        </is>
      </c>
      <c r="F805" t="inlineStr">
        <is>
          <t>Subcontractors</t>
        </is>
      </c>
      <c r="G805" s="9" t="n">
        <v>2798.18</v>
      </c>
      <c r="H805" t="inlineStr">
        <is>
          <t>GST</t>
        </is>
      </c>
      <c r="I805" t="inlineStr"/>
      <c r="J805" t="inlineStr"/>
      <c r="K805" t="str">
        <f>INDEX('Account Map'!$E$5:$E$90,MATCH(F805,'Account Map'!$A$5:$A$90,0))</f>
        <v>313</v>
      </c>
    </row>
    <row r="806">
      <c r="A806" t="n">
        <v>320</v>
      </c>
      <c r="B806" s="10" t="n">
        <v>46217</v>
      </c>
      <c r="C806" t="inlineStr">
        <is>
          <t>Bill</t>
        </is>
      </c>
      <c r="D806" t="inlineStr">
        <is>
          <t>B00172</t>
        </is>
      </c>
      <c r="E806" t="inlineStr">
        <is>
          <t>Bayside Machinery Pty Ltd</t>
        </is>
      </c>
      <c r="F806" t="inlineStr">
        <is>
          <t>GST Payable</t>
        </is>
      </c>
      <c r="G806" s="9" t="n">
        <v>279.82</v>
      </c>
      <c r="H806" t="inlineStr"/>
      <c r="I806" t="inlineStr"/>
      <c r="J806" t="inlineStr"/>
      <c r="K806" t="str">
        <f>INDEX('Account Map'!$E$5:$E$90,MATCH(F806,'Account Map'!$A$5:$A$90,0))</f>
        <v>820</v>
      </c>
    </row>
    <row r="807">
      <c r="A807" t="n">
        <v>320</v>
      </c>
      <c r="B807" s="10" t="n">
        <v>46217</v>
      </c>
      <c r="C807" t="inlineStr">
        <is>
          <t>Bill</t>
        </is>
      </c>
      <c r="D807" t="inlineStr">
        <is>
          <t>B00172</t>
        </is>
      </c>
      <c r="E807" t="inlineStr">
        <is>
          <t>Bayside Machinery Pty Ltd</t>
        </is>
      </c>
      <c r="F807" t="inlineStr">
        <is>
          <t>Accounts Payable (A/P)</t>
        </is>
      </c>
      <c r="G807" s="9" t="n">
        <v>-3078</v>
      </c>
      <c r="H807" t="inlineStr"/>
      <c r="I807" t="inlineStr"/>
      <c r="J807" t="inlineStr"/>
      <c r="K807" t="str">
        <f>INDEX('Account Map'!$E$5:$E$90,MATCH(F807,'Account Map'!$A$5:$A$90,0))</f>
        <v>800</v>
      </c>
    </row>
    <row r="808">
      <c r="A808" t="n">
        <v>321</v>
      </c>
      <c r="B808" s="10" t="n">
        <v>46217</v>
      </c>
      <c r="C808" t="inlineStr">
        <is>
          <t>Bill</t>
        </is>
      </c>
      <c r="D808" t="inlineStr">
        <is>
          <t>B00173</t>
        </is>
      </c>
      <c r="E808" t="inlineStr">
        <is>
          <t>Albert Adhesives Pty Ltd</t>
        </is>
      </c>
      <c r="F808" t="inlineStr">
        <is>
          <t>Small tools</t>
        </is>
      </c>
      <c r="G808" s="9" t="n">
        <v>123.49</v>
      </c>
      <c r="H808" t="inlineStr">
        <is>
          <t>GST</t>
        </is>
      </c>
      <c r="I808" t="inlineStr"/>
      <c r="J808" t="inlineStr"/>
      <c r="K808" t="str">
        <f>INDEX('Account Map'!$E$5:$E$90,MATCH(F808,'Account Map'!$A$5:$A$90,0))</f>
        <v>474</v>
      </c>
    </row>
    <row r="809">
      <c r="A809" t="n">
        <v>321</v>
      </c>
      <c r="B809" s="10" t="n">
        <v>46217</v>
      </c>
      <c r="C809" t="inlineStr">
        <is>
          <t>Bill</t>
        </is>
      </c>
      <c r="D809" t="inlineStr">
        <is>
          <t>B00173</t>
        </is>
      </c>
      <c r="E809" t="inlineStr">
        <is>
          <t>Albert Adhesives Pty Ltd</t>
        </is>
      </c>
      <c r="F809" t="inlineStr">
        <is>
          <t>GST Payable</t>
        </is>
      </c>
      <c r="G809" s="9" t="n">
        <v>12.35</v>
      </c>
      <c r="H809" t="inlineStr"/>
      <c r="I809" t="inlineStr"/>
      <c r="J809" t="inlineStr"/>
      <c r="K809" t="str">
        <f>INDEX('Account Map'!$E$5:$E$90,MATCH(F809,'Account Map'!$A$5:$A$90,0))</f>
        <v>820</v>
      </c>
    </row>
    <row r="810">
      <c r="A810" t="n">
        <v>321</v>
      </c>
      <c r="B810" s="10" t="n">
        <v>46217</v>
      </c>
      <c r="C810" t="inlineStr">
        <is>
          <t>Bill</t>
        </is>
      </c>
      <c r="D810" t="inlineStr">
        <is>
          <t>B00173</t>
        </is>
      </c>
      <c r="E810" t="inlineStr">
        <is>
          <t>Albert Adhesives Pty Ltd</t>
        </is>
      </c>
      <c r="F810" t="inlineStr">
        <is>
          <t>Accounts Payable (A/P)</t>
        </is>
      </c>
      <c r="G810" s="9" t="n">
        <v>-135.84</v>
      </c>
      <c r="H810" t="inlineStr"/>
      <c r="I810" t="inlineStr"/>
      <c r="J810" t="inlineStr"/>
      <c r="K810" t="str">
        <f>INDEX('Account Map'!$E$5:$E$90,MATCH(F810,'Account Map'!$A$5:$A$90,0))</f>
        <v>800</v>
      </c>
    </row>
    <row r="811">
      <c r="A811" t="n">
        <v>322</v>
      </c>
      <c r="B811" s="10" t="n">
        <v>46217</v>
      </c>
      <c r="C811" t="inlineStr">
        <is>
          <t>Bill</t>
        </is>
      </c>
      <c r="D811" t="inlineStr">
        <is>
          <t>B00174</t>
        </is>
      </c>
      <c r="E811" t="inlineStr">
        <is>
          <t>Clifton Machinery Pty Ltd</t>
        </is>
      </c>
      <c r="F811" t="inlineStr">
        <is>
          <t>Repairs &amp; maintenance</t>
        </is>
      </c>
      <c r="G811" s="9" t="n">
        <v>105.53</v>
      </c>
      <c r="H811" t="inlineStr">
        <is>
          <t>GST</t>
        </is>
      </c>
      <c r="I811" t="inlineStr"/>
      <c r="J811" t="inlineStr"/>
      <c r="K811" t="str">
        <f>INDEX('Account Map'!$E$5:$E$90,MATCH(F811,'Account Map'!$A$5:$A$90,0))</f>
        <v>473</v>
      </c>
    </row>
    <row r="812">
      <c r="A812" t="n">
        <v>322</v>
      </c>
      <c r="B812" s="10" t="n">
        <v>46217</v>
      </c>
      <c r="C812" t="inlineStr">
        <is>
          <t>Bill</t>
        </is>
      </c>
      <c r="D812" t="inlineStr">
        <is>
          <t>B00174</t>
        </is>
      </c>
      <c r="E812" t="inlineStr">
        <is>
          <t>Clifton Machinery Pty Ltd</t>
        </is>
      </c>
      <c r="F812" t="inlineStr">
        <is>
          <t>GST Payable</t>
        </is>
      </c>
      <c r="G812" s="9" t="n">
        <v>10.55</v>
      </c>
      <c r="H812" t="inlineStr"/>
      <c r="I812" t="inlineStr"/>
      <c r="J812" t="inlineStr"/>
      <c r="K812" t="str">
        <f>INDEX('Account Map'!$E$5:$E$90,MATCH(F812,'Account Map'!$A$5:$A$90,0))</f>
        <v>820</v>
      </c>
    </row>
    <row r="813">
      <c r="A813" t="n">
        <v>322</v>
      </c>
      <c r="B813" s="10" t="n">
        <v>46217</v>
      </c>
      <c r="C813" t="inlineStr">
        <is>
          <t>Bill</t>
        </is>
      </c>
      <c r="D813" t="inlineStr">
        <is>
          <t>B00174</t>
        </is>
      </c>
      <c r="E813" t="inlineStr">
        <is>
          <t>Clifton Machinery Pty Ltd</t>
        </is>
      </c>
      <c r="F813" t="inlineStr">
        <is>
          <t>Accounts Payable (A/P)</t>
        </is>
      </c>
      <c r="G813" s="9" t="n">
        <v>-116.08</v>
      </c>
      <c r="H813" t="inlineStr"/>
      <c r="I813" t="inlineStr"/>
      <c r="J813" t="inlineStr"/>
      <c r="K813" t="str">
        <f>INDEX('Account Map'!$E$5:$E$90,MATCH(F813,'Account Map'!$A$5:$A$90,0))</f>
        <v>800</v>
      </c>
    </row>
    <row r="814">
      <c r="A814" t="n">
        <v>323</v>
      </c>
      <c r="B814" s="10" t="n">
        <v>46217</v>
      </c>
      <c r="C814" t="inlineStr">
        <is>
          <t>Bill</t>
        </is>
      </c>
      <c r="D814" t="inlineStr">
        <is>
          <t>B00175</t>
        </is>
      </c>
      <c r="E814" t="inlineStr">
        <is>
          <t>Ampol</t>
        </is>
      </c>
      <c r="F814" t="inlineStr">
        <is>
          <t>Motor Vehicle:Fuel</t>
        </is>
      </c>
      <c r="G814" s="9" t="n">
        <v>1258.92</v>
      </c>
      <c r="H814" t="inlineStr">
        <is>
          <t>GST</t>
        </is>
      </c>
      <c r="I814" t="inlineStr"/>
      <c r="J814" t="inlineStr"/>
      <c r="K814" t="str">
        <f>INDEX('Account Map'!$E$5:$E$90,MATCH(F814,'Account Map'!$A$5:$A$90,0))</f>
        <v>449</v>
      </c>
    </row>
    <row r="815">
      <c r="A815" t="n">
        <v>323</v>
      </c>
      <c r="B815" s="10" t="n">
        <v>46217</v>
      </c>
      <c r="C815" t="inlineStr">
        <is>
          <t>Bill</t>
        </is>
      </c>
      <c r="D815" t="inlineStr">
        <is>
          <t>B00175</t>
        </is>
      </c>
      <c r="E815" t="inlineStr">
        <is>
          <t>Ampol</t>
        </is>
      </c>
      <c r="F815" t="inlineStr">
        <is>
          <t>GST Payable</t>
        </is>
      </c>
      <c r="G815" s="9" t="n">
        <v>125.89</v>
      </c>
      <c r="H815" t="inlineStr"/>
      <c r="I815" t="inlineStr"/>
      <c r="J815" t="inlineStr"/>
      <c r="K815" t="str">
        <f>INDEX('Account Map'!$E$5:$E$90,MATCH(F815,'Account Map'!$A$5:$A$90,0))</f>
        <v>820</v>
      </c>
    </row>
    <row r="816">
      <c r="A816" t="n">
        <v>323</v>
      </c>
      <c r="B816" s="10" t="n">
        <v>46217</v>
      </c>
      <c r="C816" t="inlineStr">
        <is>
          <t>Bill</t>
        </is>
      </c>
      <c r="D816" t="inlineStr">
        <is>
          <t>B00175</t>
        </is>
      </c>
      <c r="E816" t="inlineStr">
        <is>
          <t>Ampol</t>
        </is>
      </c>
      <c r="F816" t="inlineStr">
        <is>
          <t>Accounts Payable (A/P)</t>
        </is>
      </c>
      <c r="G816" s="9" t="n">
        <v>-1384.81</v>
      </c>
      <c r="H816" t="inlineStr"/>
      <c r="I816" t="inlineStr"/>
      <c r="J816" t="inlineStr"/>
      <c r="K816" t="str">
        <f>INDEX('Account Map'!$E$5:$E$90,MATCH(F816,'Account Map'!$A$5:$A$90,0))</f>
        <v>800</v>
      </c>
    </row>
    <row r="817">
      <c r="A817" t="n">
        <v>324</v>
      </c>
      <c r="B817" s="10" t="n">
        <v>46217</v>
      </c>
      <c r="C817" t="inlineStr">
        <is>
          <t>Bill</t>
        </is>
      </c>
      <c r="D817" t="inlineStr">
        <is>
          <t>B00176</t>
        </is>
      </c>
      <c r="E817" t="inlineStr">
        <is>
          <t>Virgin Australia</t>
        </is>
      </c>
      <c r="F817" t="inlineStr">
        <is>
          <t>Travel</t>
        </is>
      </c>
      <c r="G817" s="9" t="n">
        <v>787.58</v>
      </c>
      <c r="H817" t="inlineStr">
        <is>
          <t>GST</t>
        </is>
      </c>
      <c r="I817" t="inlineStr"/>
      <c r="J817" t="inlineStr"/>
      <c r="K817" t="str">
        <f>INDEX('Account Map'!$E$5:$E$90,MATCH(F817,'Account Map'!$A$5:$A$90,0))</f>
        <v>493</v>
      </c>
    </row>
    <row r="818">
      <c r="A818" t="n">
        <v>324</v>
      </c>
      <c r="B818" s="10" t="n">
        <v>46217</v>
      </c>
      <c r="C818" t="inlineStr">
        <is>
          <t>Bill</t>
        </is>
      </c>
      <c r="D818" t="inlineStr">
        <is>
          <t>B00176</t>
        </is>
      </c>
      <c r="E818" t="inlineStr">
        <is>
          <t>Virgin Australia</t>
        </is>
      </c>
      <c r="F818" t="inlineStr">
        <is>
          <t>GST Payable</t>
        </is>
      </c>
      <c r="G818" s="9" t="n">
        <v>78.76000000000001</v>
      </c>
      <c r="H818" t="inlineStr"/>
      <c r="I818" t="inlineStr"/>
      <c r="J818" t="inlineStr"/>
      <c r="K818" t="str">
        <f>INDEX('Account Map'!$E$5:$E$90,MATCH(F818,'Account Map'!$A$5:$A$90,0))</f>
        <v>820</v>
      </c>
    </row>
    <row r="819">
      <c r="A819" t="n">
        <v>324</v>
      </c>
      <c r="B819" s="10" t="n">
        <v>46217</v>
      </c>
      <c r="C819" t="inlineStr">
        <is>
          <t>Bill</t>
        </is>
      </c>
      <c r="D819" t="inlineStr">
        <is>
          <t>B00176</t>
        </is>
      </c>
      <c r="E819" t="inlineStr">
        <is>
          <t>Virgin Australia</t>
        </is>
      </c>
      <c r="F819" t="inlineStr">
        <is>
          <t>Accounts Payable (A/P)</t>
        </is>
      </c>
      <c r="G819" s="9" t="n">
        <v>-866.34</v>
      </c>
      <c r="H819" t="inlineStr"/>
      <c r="I819" t="inlineStr"/>
      <c r="J819" t="inlineStr"/>
      <c r="K819" t="str">
        <f>INDEX('Account Map'!$E$5:$E$90,MATCH(F819,'Account Map'!$A$5:$A$90,0))</f>
        <v>800</v>
      </c>
    </row>
    <row r="820">
      <c r="A820" t="n">
        <v>325</v>
      </c>
      <c r="B820" s="10" t="n">
        <v>46217</v>
      </c>
      <c r="C820" t="inlineStr">
        <is>
          <t>Bill</t>
        </is>
      </c>
      <c r="D820" t="inlineStr">
        <is>
          <t>B00177</t>
        </is>
      </c>
      <c r="E820" t="inlineStr">
        <is>
          <t>Smith St Fixings Pty Ltd</t>
        </is>
      </c>
      <c r="F820" t="inlineStr">
        <is>
          <t>Repairs &amp; maintenance</t>
        </is>
      </c>
      <c r="G820" s="9" t="n">
        <v>816.0599999999999</v>
      </c>
      <c r="H820" t="inlineStr">
        <is>
          <t>GST</t>
        </is>
      </c>
      <c r="I820" t="inlineStr"/>
      <c r="J820" t="inlineStr"/>
      <c r="K820" t="str">
        <f>INDEX('Account Map'!$E$5:$E$90,MATCH(F820,'Account Map'!$A$5:$A$90,0))</f>
        <v>473</v>
      </c>
    </row>
    <row r="821">
      <c r="A821" t="n">
        <v>325</v>
      </c>
      <c r="B821" s="10" t="n">
        <v>46217</v>
      </c>
      <c r="C821" t="inlineStr">
        <is>
          <t>Bill</t>
        </is>
      </c>
      <c r="D821" t="inlineStr">
        <is>
          <t>B00177</t>
        </is>
      </c>
      <c r="E821" t="inlineStr">
        <is>
          <t>Smith St Fixings Pty Ltd</t>
        </is>
      </c>
      <c r="F821" t="inlineStr">
        <is>
          <t>GST Payable</t>
        </is>
      </c>
      <c r="G821" s="9" t="n">
        <v>81.61</v>
      </c>
      <c r="H821" t="inlineStr"/>
      <c r="I821" t="inlineStr"/>
      <c r="J821" t="inlineStr"/>
      <c r="K821" t="str">
        <f>INDEX('Account Map'!$E$5:$E$90,MATCH(F821,'Account Map'!$A$5:$A$90,0))</f>
        <v>820</v>
      </c>
    </row>
    <row r="822">
      <c r="A822" t="n">
        <v>325</v>
      </c>
      <c r="B822" s="10" t="n">
        <v>46217</v>
      </c>
      <c r="C822" t="inlineStr">
        <is>
          <t>Bill</t>
        </is>
      </c>
      <c r="D822" t="inlineStr">
        <is>
          <t>B00177</t>
        </is>
      </c>
      <c r="E822" t="inlineStr">
        <is>
          <t>Smith St Fixings Pty Ltd</t>
        </is>
      </c>
      <c r="F822" t="inlineStr">
        <is>
          <t>Accounts Payable (A/P)</t>
        </is>
      </c>
      <c r="G822" s="9" t="n">
        <v>-897.67</v>
      </c>
      <c r="H822" t="inlineStr"/>
      <c r="I822" t="inlineStr"/>
      <c r="J822" t="inlineStr"/>
      <c r="K822" t="str">
        <f>INDEX('Account Map'!$E$5:$E$90,MATCH(F822,'Account Map'!$A$5:$A$90,0))</f>
        <v>800</v>
      </c>
    </row>
    <row r="823">
      <c r="A823" t="n">
        <v>326</v>
      </c>
      <c r="B823" s="10" t="n">
        <v>46217</v>
      </c>
      <c r="C823" t="inlineStr">
        <is>
          <t>Expense</t>
        </is>
      </c>
      <c r="D823" t="inlineStr"/>
      <c r="E823" t="inlineStr">
        <is>
          <t>Kmart</t>
        </is>
      </c>
      <c r="F823" t="inlineStr">
        <is>
          <t>Staff amenities</t>
        </is>
      </c>
      <c r="G823" s="9" t="n">
        <v>432</v>
      </c>
      <c r="H823" t="inlineStr">
        <is>
          <t>GST</t>
        </is>
      </c>
      <c r="I823" t="inlineStr"/>
      <c r="J823" t="inlineStr"/>
      <c r="K823" t="str">
        <f>INDEX('Account Map'!$E$5:$E$90,MATCH(F823,'Account Map'!$A$5:$A$90,0))</f>
        <v>479</v>
      </c>
    </row>
    <row r="824">
      <c r="A824" t="n">
        <v>326</v>
      </c>
      <c r="B824" s="10" t="n">
        <v>46217</v>
      </c>
      <c r="C824" t="inlineStr">
        <is>
          <t>Expense</t>
        </is>
      </c>
      <c r="D824" t="inlineStr"/>
      <c r="E824" t="inlineStr">
        <is>
          <t>Kmart</t>
        </is>
      </c>
      <c r="F824" t="inlineStr">
        <is>
          <t>GST Payable</t>
        </is>
      </c>
      <c r="G824" s="9" t="n">
        <v>43.2</v>
      </c>
      <c r="H824" t="inlineStr"/>
      <c r="I824" t="inlineStr"/>
      <c r="J824" t="inlineStr"/>
      <c r="K824" t="str">
        <f>INDEX('Account Map'!$E$5:$E$90,MATCH(F824,'Account Map'!$A$5:$A$90,0))</f>
        <v>820</v>
      </c>
    </row>
    <row r="825">
      <c r="A825" t="n">
        <v>326</v>
      </c>
      <c r="B825" s="10" t="n">
        <v>46217</v>
      </c>
      <c r="C825" t="inlineStr">
        <is>
          <t>Expense</t>
        </is>
      </c>
      <c r="D825" t="inlineStr"/>
      <c r="E825" t="inlineStr">
        <is>
          <t>Kmart</t>
        </is>
      </c>
      <c r="F825" t="inlineStr">
        <is>
          <t>ANZ Business Visa</t>
        </is>
      </c>
      <c r="G825" s="9" t="n">
        <v>-475.2</v>
      </c>
      <c r="H825" t="inlineStr"/>
      <c r="I825" t="inlineStr"/>
      <c r="J825" t="inlineStr">
        <is>
          <t>R</t>
        </is>
      </c>
      <c r="K825" t="str">
        <f>INDEX('Account Map'!$E$5:$E$90,MATCH(F825,'Account Map'!$A$5:$A$90,0))</f>
        <v>092</v>
      </c>
    </row>
    <row r="826">
      <c r="A826" t="n">
        <v>327</v>
      </c>
      <c r="B826" s="10" t="n">
        <v>46217</v>
      </c>
      <c r="C826" t="inlineStr">
        <is>
          <t>Deposit</t>
        </is>
      </c>
      <c r="D826" t="inlineStr"/>
      <c r="E826" t="inlineStr"/>
      <c r="F826" t="inlineStr">
        <is>
          <t>ANZ Business Cheque</t>
        </is>
      </c>
      <c r="G826" s="9" t="n">
        <v>16258.61</v>
      </c>
      <c r="H826" t="inlineStr"/>
      <c r="I826" t="inlineStr">
        <is>
          <t>Deposit of 3 payments</t>
        </is>
      </c>
      <c r="J826" t="inlineStr">
        <is>
          <t>R</t>
        </is>
      </c>
      <c r="K826" t="str">
        <f>INDEX('Account Map'!$E$5:$E$90,MATCH(F826,'Account Map'!$A$5:$A$90,0))</f>
        <v>090</v>
      </c>
    </row>
    <row r="827">
      <c r="A827" t="n">
        <v>327</v>
      </c>
      <c r="B827" s="10" t="n">
        <v>46217</v>
      </c>
      <c r="C827" t="inlineStr">
        <is>
          <t>Deposit</t>
        </is>
      </c>
      <c r="D827" t="inlineStr"/>
      <c r="E827" t="inlineStr"/>
      <c r="F827" t="inlineStr">
        <is>
          <t>Undeposited Funds</t>
        </is>
      </c>
      <c r="G827" s="9" t="n">
        <v>-16258.61</v>
      </c>
      <c r="H827" t="inlineStr"/>
      <c r="I827" t="inlineStr">
        <is>
          <t>Deposit of 3 payments</t>
        </is>
      </c>
      <c r="J827" t="inlineStr"/>
      <c r="K827" t="str">
        <f>INDEX('Account Map'!$E$5:$E$90,MATCH(F827,'Account Map'!$A$5:$A$90,0))</f>
        <v>615</v>
      </c>
    </row>
    <row r="828">
      <c r="A828" t="n">
        <v>328</v>
      </c>
      <c r="B828" s="10" t="n">
        <v>46218</v>
      </c>
      <c r="C828" t="inlineStr">
        <is>
          <t>Invoice</t>
        </is>
      </c>
      <c r="D828" t="inlineStr">
        <is>
          <t>INV-4252</t>
        </is>
      </c>
      <c r="E828" t="inlineStr">
        <is>
          <t>Clifton Gallery Pty Ltd</t>
        </is>
      </c>
      <c r="F828" t="inlineStr">
        <is>
          <t>Accounts Receivable (A/R)</t>
        </is>
      </c>
      <c r="G828" s="9" t="n">
        <v>11836.53</v>
      </c>
      <c r="H828" t="inlineStr"/>
      <c r="I828" t="inlineStr"/>
      <c r="J828" t="inlineStr"/>
      <c r="K828" t="str">
        <f>INDEX('Account Map'!$E$5:$E$90,MATCH(F828,'Account Map'!$A$5:$A$90,0))</f>
        <v>610</v>
      </c>
    </row>
    <row r="829">
      <c r="A829" t="n">
        <v>328</v>
      </c>
      <c r="B829" s="10" t="n">
        <v>46218</v>
      </c>
      <c r="C829" t="inlineStr">
        <is>
          <t>Invoice</t>
        </is>
      </c>
      <c r="D829" t="inlineStr">
        <is>
          <t>INV-4252</t>
        </is>
      </c>
      <c r="E829" t="inlineStr">
        <is>
          <t>Clifton Gallery Pty Ltd</t>
        </is>
      </c>
      <c r="F829" t="inlineStr">
        <is>
          <t>Joinery sales</t>
        </is>
      </c>
      <c r="G829" s="9" t="n">
        <v>-1082.4</v>
      </c>
      <c r="H829" t="inlineStr">
        <is>
          <t>GST</t>
        </is>
      </c>
      <c r="I829" t="inlineStr"/>
      <c r="J829" t="inlineStr"/>
      <c r="K829" t="str">
        <f>INDEX('Account Map'!$E$5:$E$90,MATCH(F829,'Account Map'!$A$5:$A$90,0))</f>
        <v>200</v>
      </c>
    </row>
    <row r="830">
      <c r="A830" t="n">
        <v>328</v>
      </c>
      <c r="B830" s="10" t="n">
        <v>46218</v>
      </c>
      <c r="C830" t="inlineStr">
        <is>
          <t>Invoice</t>
        </is>
      </c>
      <c r="D830" t="inlineStr">
        <is>
          <t>INV-4252</t>
        </is>
      </c>
      <c r="E830" t="inlineStr">
        <is>
          <t>Clifton Gallery Pty Ltd</t>
        </is>
      </c>
      <c r="F830" t="inlineStr">
        <is>
          <t>Shopfitting contracts</t>
        </is>
      </c>
      <c r="G830" s="9" t="n">
        <v>-9678.08</v>
      </c>
      <c r="H830" t="inlineStr">
        <is>
          <t>GST</t>
        </is>
      </c>
      <c r="I830" t="inlineStr"/>
      <c r="J830" t="inlineStr"/>
      <c r="K830" t="str">
        <f>INDEX('Account Map'!$E$5:$E$90,MATCH(F830,'Account Map'!$A$5:$A$90,0))</f>
        <v>201</v>
      </c>
    </row>
    <row r="831">
      <c r="A831" t="n">
        <v>328</v>
      </c>
      <c r="B831" s="10" t="n">
        <v>46218</v>
      </c>
      <c r="C831" t="inlineStr">
        <is>
          <t>Invoice</t>
        </is>
      </c>
      <c r="D831" t="inlineStr">
        <is>
          <t>INV-4252</t>
        </is>
      </c>
      <c r="E831" t="inlineStr">
        <is>
          <t>Clifton Gallery Pty Ltd</t>
        </is>
      </c>
      <c r="F831" t="inlineStr">
        <is>
          <t>GST Payable</t>
        </is>
      </c>
      <c r="G831" s="9" t="n">
        <v>-1076.05</v>
      </c>
      <c r="H831" t="inlineStr"/>
      <c r="I831" t="inlineStr"/>
      <c r="J831" t="inlineStr"/>
      <c r="K831" t="str">
        <f>INDEX('Account Map'!$E$5:$E$90,MATCH(F831,'Account Map'!$A$5:$A$90,0))</f>
        <v>820</v>
      </c>
    </row>
    <row r="832">
      <c r="A832" t="n">
        <v>329</v>
      </c>
      <c r="B832" s="10" t="n">
        <v>46218</v>
      </c>
      <c r="C832" t="inlineStr">
        <is>
          <t>Invoice</t>
        </is>
      </c>
      <c r="D832" t="inlineStr">
        <is>
          <t>INV-4253</t>
        </is>
      </c>
      <c r="E832" t="inlineStr">
        <is>
          <t>Brunswick Fashion Group</t>
        </is>
      </c>
      <c r="F832" t="inlineStr">
        <is>
          <t>Accounts Receivable (A/R)</t>
        </is>
      </c>
      <c r="G832" s="9" t="n">
        <v>5023.95</v>
      </c>
      <c r="H832" t="inlineStr"/>
      <c r="I832" t="inlineStr"/>
      <c r="J832" t="inlineStr"/>
      <c r="K832" t="str">
        <f>INDEX('Account Map'!$E$5:$E$90,MATCH(F832,'Account Map'!$A$5:$A$90,0))</f>
        <v>610</v>
      </c>
    </row>
    <row r="833">
      <c r="A833" t="n">
        <v>329</v>
      </c>
      <c r="B833" s="10" t="n">
        <v>46218</v>
      </c>
      <c r="C833" t="inlineStr">
        <is>
          <t>Invoice</t>
        </is>
      </c>
      <c r="D833" t="inlineStr">
        <is>
          <t>INV-4253</t>
        </is>
      </c>
      <c r="E833" t="inlineStr">
        <is>
          <t>Brunswick Fashion Group</t>
        </is>
      </c>
      <c r="F833" t="inlineStr">
        <is>
          <t>Shopfitting contracts</t>
        </is>
      </c>
      <c r="G833" s="9" t="n">
        <v>-3684.19</v>
      </c>
      <c r="H833" t="inlineStr">
        <is>
          <t>GST</t>
        </is>
      </c>
      <c r="I833" t="inlineStr"/>
      <c r="J833" t="inlineStr"/>
      <c r="K833" t="str">
        <f>INDEX('Account Map'!$E$5:$E$90,MATCH(F833,'Account Map'!$A$5:$A$90,0))</f>
        <v>201</v>
      </c>
    </row>
    <row r="834">
      <c r="A834" t="n">
        <v>329</v>
      </c>
      <c r="B834" s="10" t="n">
        <v>46218</v>
      </c>
      <c r="C834" t="inlineStr">
        <is>
          <t>Invoice</t>
        </is>
      </c>
      <c r="D834" t="inlineStr">
        <is>
          <t>INV-4253</t>
        </is>
      </c>
      <c r="E834" t="inlineStr">
        <is>
          <t>Brunswick Fashion Group</t>
        </is>
      </c>
      <c r="F834" t="inlineStr">
        <is>
          <t>Joinery sales</t>
        </is>
      </c>
      <c r="G834" s="9" t="n">
        <v>-883.04</v>
      </c>
      <c r="H834" t="inlineStr">
        <is>
          <t>GST</t>
        </is>
      </c>
      <c r="I834" t="inlineStr"/>
      <c r="J834" t="inlineStr"/>
      <c r="K834" t="str">
        <f>INDEX('Account Map'!$E$5:$E$90,MATCH(F834,'Account Map'!$A$5:$A$90,0))</f>
        <v>200</v>
      </c>
    </row>
    <row r="835">
      <c r="A835" t="n">
        <v>329</v>
      </c>
      <c r="B835" s="10" t="n">
        <v>46218</v>
      </c>
      <c r="C835" t="inlineStr">
        <is>
          <t>Invoice</t>
        </is>
      </c>
      <c r="D835" t="inlineStr">
        <is>
          <t>INV-4253</t>
        </is>
      </c>
      <c r="E835" t="inlineStr">
        <is>
          <t>Brunswick Fashion Group</t>
        </is>
      </c>
      <c r="F835" t="inlineStr">
        <is>
          <t>GST Payable</t>
        </is>
      </c>
      <c r="G835" s="9" t="n">
        <v>-456.72</v>
      </c>
      <c r="H835" t="inlineStr"/>
      <c r="I835" t="inlineStr"/>
      <c r="J835" t="inlineStr"/>
      <c r="K835" t="str">
        <f>INDEX('Account Map'!$E$5:$E$90,MATCH(F835,'Account Map'!$A$5:$A$90,0))</f>
        <v>820</v>
      </c>
    </row>
    <row r="836">
      <c r="A836" t="n">
        <v>330</v>
      </c>
      <c r="B836" s="10" t="n">
        <v>46218</v>
      </c>
      <c r="C836" t="inlineStr">
        <is>
          <t>Invoice</t>
        </is>
      </c>
      <c r="D836" t="inlineStr">
        <is>
          <t>INV-4254</t>
        </is>
      </c>
      <c r="E836" t="inlineStr">
        <is>
          <t>Kestrel Gallery Group</t>
        </is>
      </c>
      <c r="F836" t="inlineStr">
        <is>
          <t>Accounts Receivable (A/R)</t>
        </is>
      </c>
      <c r="G836" s="9" t="n">
        <v>1742.4</v>
      </c>
      <c r="H836" t="inlineStr"/>
      <c r="I836" t="inlineStr"/>
      <c r="J836" t="inlineStr"/>
      <c r="K836" t="str">
        <f>INDEX('Account Map'!$E$5:$E$90,MATCH(F836,'Account Map'!$A$5:$A$90,0))</f>
        <v>610</v>
      </c>
    </row>
    <row r="837">
      <c r="A837" t="n">
        <v>330</v>
      </c>
      <c r="B837" s="10" t="n">
        <v>46218</v>
      </c>
      <c r="C837" t="inlineStr">
        <is>
          <t>Invoice</t>
        </is>
      </c>
      <c r="D837" t="inlineStr">
        <is>
          <t>INV-4254</t>
        </is>
      </c>
      <c r="E837" t="inlineStr">
        <is>
          <t>Kestrel Gallery Group</t>
        </is>
      </c>
      <c r="F837" t="inlineStr">
        <is>
          <t>Installation labour</t>
        </is>
      </c>
      <c r="G837" s="9" t="n">
        <v>-1584</v>
      </c>
      <c r="H837" t="inlineStr">
        <is>
          <t>GST</t>
        </is>
      </c>
      <c r="I837" t="inlineStr"/>
      <c r="J837" t="inlineStr"/>
      <c r="K837" t="str">
        <f>INDEX('Account Map'!$E$5:$E$90,MATCH(F837,'Account Map'!$A$5:$A$90,0))</f>
        <v>202</v>
      </c>
    </row>
    <row r="838">
      <c r="A838" t="n">
        <v>330</v>
      </c>
      <c r="B838" s="10" t="n">
        <v>46218</v>
      </c>
      <c r="C838" t="inlineStr">
        <is>
          <t>Invoice</t>
        </is>
      </c>
      <c r="D838" t="inlineStr">
        <is>
          <t>INV-4254</t>
        </is>
      </c>
      <c r="E838" t="inlineStr">
        <is>
          <t>Kestrel Gallery Group</t>
        </is>
      </c>
      <c r="F838" t="inlineStr">
        <is>
          <t>GST Payable</t>
        </is>
      </c>
      <c r="G838" s="9" t="n">
        <v>-158.4</v>
      </c>
      <c r="H838" t="inlineStr"/>
      <c r="I838" t="inlineStr"/>
      <c r="J838" t="inlineStr"/>
      <c r="K838" t="str">
        <f>INDEX('Account Map'!$E$5:$E$90,MATCH(F838,'Account Map'!$A$5:$A$90,0))</f>
        <v>820</v>
      </c>
    </row>
    <row r="839">
      <c r="A839" t="n">
        <v>331</v>
      </c>
      <c r="B839" s="10" t="n">
        <v>46218</v>
      </c>
      <c r="C839" t="inlineStr">
        <is>
          <t>Invoice</t>
        </is>
      </c>
      <c r="D839" t="inlineStr">
        <is>
          <t>INV-4255</t>
        </is>
      </c>
      <c r="E839" t="inlineStr">
        <is>
          <t>Docklands Interiors</t>
        </is>
      </c>
      <c r="F839" t="inlineStr">
        <is>
          <t>Accounts Receivable (A/R)</t>
        </is>
      </c>
      <c r="G839" s="9" t="n">
        <v>11061.75</v>
      </c>
      <c r="H839" t="inlineStr"/>
      <c r="I839" t="inlineStr"/>
      <c r="J839" t="inlineStr"/>
      <c r="K839" t="str">
        <f>INDEX('Account Map'!$E$5:$E$90,MATCH(F839,'Account Map'!$A$5:$A$90,0))</f>
        <v>610</v>
      </c>
    </row>
    <row r="840">
      <c r="A840" t="n">
        <v>331</v>
      </c>
      <c r="B840" s="10" t="n">
        <v>46218</v>
      </c>
      <c r="C840" t="inlineStr">
        <is>
          <t>Invoice</t>
        </is>
      </c>
      <c r="D840" t="inlineStr">
        <is>
          <t>INV-4255</t>
        </is>
      </c>
      <c r="E840" t="inlineStr">
        <is>
          <t>Docklands Interiors</t>
        </is>
      </c>
      <c r="F840" t="inlineStr">
        <is>
          <t>Shopfitting contracts</t>
        </is>
      </c>
      <c r="G840" s="9" t="n">
        <v>-10056.14</v>
      </c>
      <c r="H840" t="inlineStr">
        <is>
          <t>GST</t>
        </is>
      </c>
      <c r="I840" t="inlineStr"/>
      <c r="J840" t="inlineStr"/>
      <c r="K840" t="str">
        <f>INDEX('Account Map'!$E$5:$E$90,MATCH(F840,'Account Map'!$A$5:$A$90,0))</f>
        <v>201</v>
      </c>
    </row>
    <row r="841">
      <c r="A841" t="n">
        <v>331</v>
      </c>
      <c r="B841" s="10" t="n">
        <v>46218</v>
      </c>
      <c r="C841" t="inlineStr">
        <is>
          <t>Invoice</t>
        </is>
      </c>
      <c r="D841" t="inlineStr">
        <is>
          <t>INV-4255</t>
        </is>
      </c>
      <c r="E841" t="inlineStr">
        <is>
          <t>Docklands Interiors</t>
        </is>
      </c>
      <c r="F841" t="inlineStr">
        <is>
          <t>GST Payable</t>
        </is>
      </c>
      <c r="G841" s="9" t="n">
        <v>-1005.61</v>
      </c>
      <c r="H841" t="inlineStr"/>
      <c r="I841" t="inlineStr"/>
      <c r="J841" t="inlineStr"/>
      <c r="K841" t="str">
        <f>INDEX('Account Map'!$E$5:$E$90,MATCH(F841,'Account Map'!$A$5:$A$90,0))</f>
        <v>820</v>
      </c>
    </row>
    <row r="842">
      <c r="A842" t="n">
        <v>332</v>
      </c>
      <c r="B842" s="10" t="n">
        <v>46218</v>
      </c>
      <c r="C842" t="inlineStr">
        <is>
          <t>Bill</t>
        </is>
      </c>
      <c r="D842" t="inlineStr">
        <is>
          <t>B00178</t>
        </is>
      </c>
      <c r="E842" t="inlineStr">
        <is>
          <t>Northside Hardware Pty Ltd</t>
        </is>
      </c>
      <c r="F842" t="inlineStr">
        <is>
          <t>Freight &amp; cartage</t>
        </is>
      </c>
      <c r="G842" s="9" t="n">
        <v>917.87</v>
      </c>
      <c r="H842" t="inlineStr">
        <is>
          <t>GST</t>
        </is>
      </c>
      <c r="I842" t="inlineStr"/>
      <c r="J842" t="inlineStr"/>
      <c r="K842" t="str">
        <f>INDEX('Account Map'!$E$5:$E$90,MATCH(F842,'Account Map'!$A$5:$A$90,0))</f>
        <v>314</v>
      </c>
    </row>
    <row r="843">
      <c r="A843" t="n">
        <v>332</v>
      </c>
      <c r="B843" s="10" t="n">
        <v>46218</v>
      </c>
      <c r="C843" t="inlineStr">
        <is>
          <t>Bill</t>
        </is>
      </c>
      <c r="D843" t="inlineStr">
        <is>
          <t>B00178</t>
        </is>
      </c>
      <c r="E843" t="inlineStr">
        <is>
          <t>Northside Hardware Pty Ltd</t>
        </is>
      </c>
      <c r="F843" t="inlineStr">
        <is>
          <t>GST Payable</t>
        </is>
      </c>
      <c r="G843" s="9" t="n">
        <v>91.79000000000001</v>
      </c>
      <c r="H843" t="inlineStr"/>
      <c r="I843" t="inlineStr"/>
      <c r="J843" t="inlineStr"/>
      <c r="K843" t="str">
        <f>INDEX('Account Map'!$E$5:$E$90,MATCH(F843,'Account Map'!$A$5:$A$90,0))</f>
        <v>820</v>
      </c>
    </row>
    <row r="844">
      <c r="A844" t="n">
        <v>332</v>
      </c>
      <c r="B844" s="10" t="n">
        <v>46218</v>
      </c>
      <c r="C844" t="inlineStr">
        <is>
          <t>Bill</t>
        </is>
      </c>
      <c r="D844" t="inlineStr">
        <is>
          <t>B00178</t>
        </is>
      </c>
      <c r="E844" t="inlineStr">
        <is>
          <t>Northside Hardware Pty Ltd</t>
        </is>
      </c>
      <c r="F844" t="inlineStr">
        <is>
          <t>Accounts Payable (A/P)</t>
        </is>
      </c>
      <c r="G844" s="9" t="n">
        <v>-1009.66</v>
      </c>
      <c r="H844" t="inlineStr"/>
      <c r="I844" t="inlineStr"/>
      <c r="J844" t="inlineStr"/>
      <c r="K844" t="str">
        <f>INDEX('Account Map'!$E$5:$E$90,MATCH(F844,'Account Map'!$A$5:$A$90,0))</f>
        <v>800</v>
      </c>
    </row>
    <row r="845">
      <c r="A845" t="n">
        <v>333</v>
      </c>
      <c r="B845" s="10" t="n">
        <v>46218</v>
      </c>
      <c r="C845" t="inlineStr">
        <is>
          <t>Bill</t>
        </is>
      </c>
      <c r="D845" t="inlineStr">
        <is>
          <t>B00179</t>
        </is>
      </c>
      <c r="E845" t="inlineStr">
        <is>
          <t>WorkSafe Victoria</t>
        </is>
      </c>
      <c r="F845" t="inlineStr">
        <is>
          <t>Workcover</t>
        </is>
      </c>
      <c r="G845" s="9" t="n">
        <v>422.29</v>
      </c>
      <c r="H845" t="inlineStr">
        <is>
          <t>GST</t>
        </is>
      </c>
      <c r="I845" t="inlineStr"/>
      <c r="J845" t="inlineStr"/>
      <c r="K845" t="str">
        <f>INDEX('Account Map'!$E$5:$E$90,MATCH(F845,'Account Map'!$A$5:$A$90,0))</f>
        <v>434</v>
      </c>
    </row>
    <row r="846">
      <c r="A846" t="n">
        <v>333</v>
      </c>
      <c r="B846" s="10" t="n">
        <v>46218</v>
      </c>
      <c r="C846" t="inlineStr">
        <is>
          <t>Bill</t>
        </is>
      </c>
      <c r="D846" t="inlineStr">
        <is>
          <t>B00179</t>
        </is>
      </c>
      <c r="E846" t="inlineStr">
        <is>
          <t>WorkSafe Victoria</t>
        </is>
      </c>
      <c r="F846" t="inlineStr">
        <is>
          <t>GST Payable</t>
        </is>
      </c>
      <c r="G846" s="9" t="n">
        <v>42.23</v>
      </c>
      <c r="H846" t="inlineStr"/>
      <c r="I846" t="inlineStr"/>
      <c r="J846" t="inlineStr"/>
      <c r="K846" t="str">
        <f>INDEX('Account Map'!$E$5:$E$90,MATCH(F846,'Account Map'!$A$5:$A$90,0))</f>
        <v>820</v>
      </c>
    </row>
    <row r="847">
      <c r="A847" t="n">
        <v>333</v>
      </c>
      <c r="B847" s="10" t="n">
        <v>46218</v>
      </c>
      <c r="C847" t="inlineStr">
        <is>
          <t>Bill</t>
        </is>
      </c>
      <c r="D847" t="inlineStr">
        <is>
          <t>B00179</t>
        </is>
      </c>
      <c r="E847" t="inlineStr">
        <is>
          <t>WorkSafe Victoria</t>
        </is>
      </c>
      <c r="F847" t="inlineStr">
        <is>
          <t>Accounts Payable (A/P)</t>
        </is>
      </c>
      <c r="G847" s="9" t="n">
        <v>-464.52</v>
      </c>
      <c r="H847" t="inlineStr"/>
      <c r="I847" t="inlineStr"/>
      <c r="J847" t="inlineStr"/>
      <c r="K847" t="str">
        <f>INDEX('Account Map'!$E$5:$E$90,MATCH(F847,'Account Map'!$A$5:$A$90,0))</f>
        <v>800</v>
      </c>
    </row>
    <row r="848">
      <c r="A848" t="n">
        <v>334</v>
      </c>
      <c r="B848" s="10" t="n">
        <v>46218</v>
      </c>
      <c r="C848" t="inlineStr">
        <is>
          <t>Bill</t>
        </is>
      </c>
      <c r="D848" t="inlineStr">
        <is>
          <t>B00180</t>
        </is>
      </c>
      <c r="E848" t="inlineStr">
        <is>
          <t>Bluestone Timber Pty Ltd</t>
        </is>
      </c>
      <c r="F848" t="inlineStr">
        <is>
          <t>Timber &amp; board</t>
        </is>
      </c>
      <c r="G848" s="9" t="n">
        <v>3002.97</v>
      </c>
      <c r="H848" t="inlineStr">
        <is>
          <t>GST</t>
        </is>
      </c>
      <c r="I848" t="inlineStr"/>
      <c r="J848" t="inlineStr"/>
      <c r="K848" t="str">
        <f>INDEX('Account Map'!$E$5:$E$90,MATCH(F848,'Account Map'!$A$5:$A$90,0))</f>
        <v>310</v>
      </c>
    </row>
    <row r="849">
      <c r="A849" t="n">
        <v>334</v>
      </c>
      <c r="B849" s="10" t="n">
        <v>46218</v>
      </c>
      <c r="C849" t="inlineStr">
        <is>
          <t>Bill</t>
        </is>
      </c>
      <c r="D849" t="inlineStr">
        <is>
          <t>B00180</t>
        </is>
      </c>
      <c r="E849" t="inlineStr">
        <is>
          <t>Bluestone Timber Pty Ltd</t>
        </is>
      </c>
      <c r="F849" t="inlineStr">
        <is>
          <t>GST Payable</t>
        </is>
      </c>
      <c r="G849" s="9" t="n">
        <v>300.3</v>
      </c>
      <c r="H849" t="inlineStr"/>
      <c r="I849" t="inlineStr"/>
      <c r="J849" t="inlineStr"/>
      <c r="K849" t="str">
        <f>INDEX('Account Map'!$E$5:$E$90,MATCH(F849,'Account Map'!$A$5:$A$90,0))</f>
        <v>820</v>
      </c>
    </row>
    <row r="850">
      <c r="A850" t="n">
        <v>334</v>
      </c>
      <c r="B850" s="10" t="n">
        <v>46218</v>
      </c>
      <c r="C850" t="inlineStr">
        <is>
          <t>Bill</t>
        </is>
      </c>
      <c r="D850" t="inlineStr">
        <is>
          <t>B00180</t>
        </is>
      </c>
      <c r="E850" t="inlineStr">
        <is>
          <t>Bluestone Timber Pty Ltd</t>
        </is>
      </c>
      <c r="F850" t="inlineStr">
        <is>
          <t>Accounts Payable (A/P)</t>
        </is>
      </c>
      <c r="G850" s="9" t="n">
        <v>-3303.27</v>
      </c>
      <c r="H850" t="inlineStr"/>
      <c r="I850" t="inlineStr"/>
      <c r="J850" t="inlineStr"/>
      <c r="K850" t="str">
        <f>INDEX('Account Map'!$E$5:$E$90,MATCH(F850,'Account Map'!$A$5:$A$90,0))</f>
        <v>800</v>
      </c>
    </row>
    <row r="851">
      <c r="A851" t="n">
        <v>335</v>
      </c>
      <c r="B851" s="10" t="n">
        <v>46218</v>
      </c>
      <c r="C851" t="inlineStr">
        <is>
          <t>Bill</t>
        </is>
      </c>
      <c r="D851" t="inlineStr">
        <is>
          <t>B00181</t>
        </is>
      </c>
      <c r="E851" t="inlineStr">
        <is>
          <t>Sydney Road Machinery Pty Ltd</t>
        </is>
      </c>
      <c r="F851" t="inlineStr">
        <is>
          <t>Timber &amp; board</t>
        </is>
      </c>
      <c r="G851" s="9" t="n">
        <v>830.53</v>
      </c>
      <c r="H851" t="inlineStr">
        <is>
          <t>GST</t>
        </is>
      </c>
      <c r="I851" t="inlineStr"/>
      <c r="J851" t="inlineStr"/>
      <c r="K851" t="str">
        <f>INDEX('Account Map'!$E$5:$E$90,MATCH(F851,'Account Map'!$A$5:$A$90,0))</f>
        <v>310</v>
      </c>
    </row>
    <row r="852">
      <c r="A852" t="n">
        <v>335</v>
      </c>
      <c r="B852" s="10" t="n">
        <v>46218</v>
      </c>
      <c r="C852" t="inlineStr">
        <is>
          <t>Bill</t>
        </is>
      </c>
      <c r="D852" t="inlineStr">
        <is>
          <t>B00181</t>
        </is>
      </c>
      <c r="E852" t="inlineStr">
        <is>
          <t>Sydney Road Machinery Pty Ltd</t>
        </is>
      </c>
      <c r="F852" t="inlineStr">
        <is>
          <t>GST Payable</t>
        </is>
      </c>
      <c r="G852" s="9" t="n">
        <v>83.05</v>
      </c>
      <c r="H852" t="inlineStr"/>
      <c r="I852" t="inlineStr"/>
      <c r="J852" t="inlineStr"/>
      <c r="K852" t="str">
        <f>INDEX('Account Map'!$E$5:$E$90,MATCH(F852,'Account Map'!$A$5:$A$90,0))</f>
        <v>820</v>
      </c>
    </row>
    <row r="853">
      <c r="A853" t="n">
        <v>335</v>
      </c>
      <c r="B853" s="10" t="n">
        <v>46218</v>
      </c>
      <c r="C853" t="inlineStr">
        <is>
          <t>Bill</t>
        </is>
      </c>
      <c r="D853" t="inlineStr">
        <is>
          <t>B00181</t>
        </is>
      </c>
      <c r="E853" t="inlineStr">
        <is>
          <t>Sydney Road Machinery Pty Ltd</t>
        </is>
      </c>
      <c r="F853" t="inlineStr">
        <is>
          <t>Accounts Payable (A/P)</t>
        </is>
      </c>
      <c r="G853" s="9" t="n">
        <v>-913.58</v>
      </c>
      <c r="H853" t="inlineStr"/>
      <c r="I853" t="inlineStr"/>
      <c r="J853" t="inlineStr"/>
      <c r="K853" t="str">
        <f>INDEX('Account Map'!$E$5:$E$90,MATCH(F853,'Account Map'!$A$5:$A$90,0))</f>
        <v>800</v>
      </c>
    </row>
    <row r="854">
      <c r="A854" t="n">
        <v>336</v>
      </c>
      <c r="B854" s="10" t="n">
        <v>46218</v>
      </c>
      <c r="C854" t="inlineStr">
        <is>
          <t>Bill</t>
        </is>
      </c>
      <c r="D854" t="inlineStr">
        <is>
          <t>B00182</t>
        </is>
      </c>
      <c r="E854" t="inlineStr">
        <is>
          <t>Timberlink Supplies Pty Ltd</t>
        </is>
      </c>
      <c r="F854" t="inlineStr">
        <is>
          <t>Timber &amp; board</t>
        </is>
      </c>
      <c r="G854" s="9" t="n">
        <v>2433.35</v>
      </c>
      <c r="H854" t="inlineStr">
        <is>
          <t>GST</t>
        </is>
      </c>
      <c r="I854" t="inlineStr"/>
      <c r="J854" t="inlineStr"/>
      <c r="K854" t="str">
        <f>INDEX('Account Map'!$E$5:$E$90,MATCH(F854,'Account Map'!$A$5:$A$90,0))</f>
        <v>310</v>
      </c>
    </row>
    <row r="855">
      <c r="A855" t="n">
        <v>336</v>
      </c>
      <c r="B855" s="10" t="n">
        <v>46218</v>
      </c>
      <c r="C855" t="inlineStr">
        <is>
          <t>Bill</t>
        </is>
      </c>
      <c r="D855" t="inlineStr">
        <is>
          <t>B00182</t>
        </is>
      </c>
      <c r="E855" t="inlineStr">
        <is>
          <t>Timberlink Supplies Pty Ltd</t>
        </is>
      </c>
      <c r="F855" t="inlineStr">
        <is>
          <t>GST Payable</t>
        </is>
      </c>
      <c r="G855" s="9" t="n">
        <v>243.34</v>
      </c>
      <c r="H855" t="inlineStr"/>
      <c r="I855" t="inlineStr"/>
      <c r="J855" t="inlineStr"/>
      <c r="K855" t="str">
        <f>INDEX('Account Map'!$E$5:$E$90,MATCH(F855,'Account Map'!$A$5:$A$90,0))</f>
        <v>820</v>
      </c>
    </row>
    <row r="856">
      <c r="A856" t="n">
        <v>336</v>
      </c>
      <c r="B856" s="10" t="n">
        <v>46218</v>
      </c>
      <c r="C856" t="inlineStr">
        <is>
          <t>Bill</t>
        </is>
      </c>
      <c r="D856" t="inlineStr">
        <is>
          <t>B00182</t>
        </is>
      </c>
      <c r="E856" t="inlineStr">
        <is>
          <t>Timberlink Supplies Pty Ltd</t>
        </is>
      </c>
      <c r="F856" t="inlineStr">
        <is>
          <t>Accounts Payable (A/P)</t>
        </is>
      </c>
      <c r="G856" s="9" t="n">
        <v>-2676.69</v>
      </c>
      <c r="H856" t="inlineStr"/>
      <c r="I856" t="inlineStr"/>
      <c r="J856" t="inlineStr"/>
      <c r="K856" t="str">
        <f>INDEX('Account Map'!$E$5:$E$90,MATCH(F856,'Account Map'!$A$5:$A$90,0))</f>
        <v>800</v>
      </c>
    </row>
    <row r="857">
      <c r="A857" t="n">
        <v>337</v>
      </c>
      <c r="B857" s="10" t="n">
        <v>46218</v>
      </c>
      <c r="C857" t="inlineStr">
        <is>
          <t>Bill</t>
        </is>
      </c>
      <c r="D857" t="inlineStr">
        <is>
          <t>B00183</t>
        </is>
      </c>
      <c r="E857" t="inlineStr">
        <is>
          <t>Officeworks</t>
        </is>
      </c>
      <c r="F857" t="inlineStr">
        <is>
          <t>Office expenses</t>
        </is>
      </c>
      <c r="G857" s="9" t="n">
        <v>629.54</v>
      </c>
      <c r="H857" t="inlineStr">
        <is>
          <t>GST</t>
        </is>
      </c>
      <c r="I857" t="inlineStr"/>
      <c r="J857" t="inlineStr"/>
      <c r="K857" t="str">
        <f>INDEX('Account Map'!$E$5:$E$90,MATCH(F857,'Account Map'!$A$5:$A$90,0))</f>
        <v>453</v>
      </c>
    </row>
    <row r="858">
      <c r="A858" t="n">
        <v>337</v>
      </c>
      <c r="B858" s="10" t="n">
        <v>46218</v>
      </c>
      <c r="C858" t="inlineStr">
        <is>
          <t>Bill</t>
        </is>
      </c>
      <c r="D858" t="inlineStr">
        <is>
          <t>B00183</t>
        </is>
      </c>
      <c r="E858" t="inlineStr">
        <is>
          <t>Officeworks</t>
        </is>
      </c>
      <c r="F858" t="inlineStr">
        <is>
          <t>GST Payable</t>
        </is>
      </c>
      <c r="G858" s="9" t="n">
        <v>62.95</v>
      </c>
      <c r="H858" t="inlineStr"/>
      <c r="I858" t="inlineStr"/>
      <c r="J858" t="inlineStr"/>
      <c r="K858" t="str">
        <f>INDEX('Account Map'!$E$5:$E$90,MATCH(F858,'Account Map'!$A$5:$A$90,0))</f>
        <v>820</v>
      </c>
    </row>
    <row r="859">
      <c r="A859" t="n">
        <v>337</v>
      </c>
      <c r="B859" s="10" t="n">
        <v>46218</v>
      </c>
      <c r="C859" t="inlineStr">
        <is>
          <t>Bill</t>
        </is>
      </c>
      <c r="D859" t="inlineStr">
        <is>
          <t>B00183</t>
        </is>
      </c>
      <c r="E859" t="inlineStr">
        <is>
          <t>Officeworks</t>
        </is>
      </c>
      <c r="F859" t="inlineStr">
        <is>
          <t>Accounts Payable (A/P)</t>
        </is>
      </c>
      <c r="G859" s="9" t="n">
        <v>-692.49</v>
      </c>
      <c r="H859" t="inlineStr"/>
      <c r="I859" t="inlineStr"/>
      <c r="J859" t="inlineStr"/>
      <c r="K859" t="str">
        <f>INDEX('Account Map'!$E$5:$E$90,MATCH(F859,'Account Map'!$A$5:$A$90,0))</f>
        <v>800</v>
      </c>
    </row>
    <row r="860">
      <c r="A860" t="n">
        <v>338</v>
      </c>
      <c r="B860" s="10" t="n">
        <v>46218</v>
      </c>
      <c r="C860" t="inlineStr">
        <is>
          <t>Bill</t>
        </is>
      </c>
      <c r="D860" t="inlineStr">
        <is>
          <t>B00184</t>
        </is>
      </c>
      <c r="E860" t="inlineStr">
        <is>
          <t>Xpress Cleaning Pty Ltd</t>
        </is>
      </c>
      <c r="F860" t="inlineStr">
        <is>
          <t>Cleaning</t>
        </is>
      </c>
      <c r="G860" s="9" t="n">
        <v>1010.62</v>
      </c>
      <c r="H860" t="inlineStr">
        <is>
          <t>GST</t>
        </is>
      </c>
      <c r="I860" t="inlineStr"/>
      <c r="J860" t="inlineStr"/>
      <c r="K860" t="str">
        <f>INDEX('Account Map'!$E$5:$E$90,MATCH(F860,'Account Map'!$A$5:$A$90,0))</f>
        <v>408</v>
      </c>
    </row>
    <row r="861">
      <c r="A861" t="n">
        <v>338</v>
      </c>
      <c r="B861" s="10" t="n">
        <v>46218</v>
      </c>
      <c r="C861" t="inlineStr">
        <is>
          <t>Bill</t>
        </is>
      </c>
      <c r="D861" t="inlineStr">
        <is>
          <t>B00184</t>
        </is>
      </c>
      <c r="E861" t="inlineStr">
        <is>
          <t>Xpress Cleaning Pty Ltd</t>
        </is>
      </c>
      <c r="F861" t="inlineStr">
        <is>
          <t>GST Payable</t>
        </is>
      </c>
      <c r="G861" s="9" t="n">
        <v>101.06</v>
      </c>
      <c r="H861" t="inlineStr"/>
      <c r="I861" t="inlineStr"/>
      <c r="J861" t="inlineStr"/>
      <c r="K861" t="str">
        <f>INDEX('Account Map'!$E$5:$E$90,MATCH(F861,'Account Map'!$A$5:$A$90,0))</f>
        <v>820</v>
      </c>
    </row>
    <row r="862">
      <c r="A862" t="n">
        <v>338</v>
      </c>
      <c r="B862" s="10" t="n">
        <v>46218</v>
      </c>
      <c r="C862" t="inlineStr">
        <is>
          <t>Bill</t>
        </is>
      </c>
      <c r="D862" t="inlineStr">
        <is>
          <t>B00184</t>
        </is>
      </c>
      <c r="E862" t="inlineStr">
        <is>
          <t>Xpress Cleaning Pty Ltd</t>
        </is>
      </c>
      <c r="F862" t="inlineStr">
        <is>
          <t>Accounts Payable (A/P)</t>
        </is>
      </c>
      <c r="G862" s="9" t="n">
        <v>-1111.68</v>
      </c>
      <c r="H862" t="inlineStr"/>
      <c r="I862" t="inlineStr"/>
      <c r="J862" t="inlineStr"/>
      <c r="K862" t="str">
        <f>INDEX('Account Map'!$E$5:$E$90,MATCH(F862,'Account Map'!$A$5:$A$90,0))</f>
        <v>800</v>
      </c>
    </row>
    <row r="863">
      <c r="A863" t="n">
        <v>339</v>
      </c>
      <c r="B863" s="10" t="n">
        <v>46218</v>
      </c>
      <c r="C863" t="inlineStr">
        <is>
          <t>Expense</t>
        </is>
      </c>
      <c r="D863" t="inlineStr"/>
      <c r="E863" t="inlineStr">
        <is>
          <t>Total Tools</t>
        </is>
      </c>
      <c r="F863" t="inlineStr">
        <is>
          <t>Postage</t>
        </is>
      </c>
      <c r="G863" s="9" t="n">
        <v>463.66</v>
      </c>
      <c r="H863" t="inlineStr">
        <is>
          <t>GST</t>
        </is>
      </c>
      <c r="I863" t="inlineStr"/>
      <c r="J863" t="inlineStr"/>
      <c r="K863" t="str">
        <f>INDEX('Account Map'!$E$5:$E$90,MATCH(F863,'Account Map'!$A$5:$A$90,0))</f>
        <v>453</v>
      </c>
    </row>
    <row r="864">
      <c r="A864" t="n">
        <v>339</v>
      </c>
      <c r="B864" s="10" t="n">
        <v>46218</v>
      </c>
      <c r="C864" t="inlineStr">
        <is>
          <t>Expense</t>
        </is>
      </c>
      <c r="D864" t="inlineStr"/>
      <c r="E864" t="inlineStr">
        <is>
          <t>Total Tools</t>
        </is>
      </c>
      <c r="F864" t="inlineStr">
        <is>
          <t>GST Payable</t>
        </is>
      </c>
      <c r="G864" s="9" t="n">
        <v>46.37</v>
      </c>
      <c r="H864" t="inlineStr"/>
      <c r="I864" t="inlineStr"/>
      <c r="J864" t="inlineStr"/>
      <c r="K864" t="str">
        <f>INDEX('Account Map'!$E$5:$E$90,MATCH(F864,'Account Map'!$A$5:$A$90,0))</f>
        <v>820</v>
      </c>
    </row>
    <row r="865">
      <c r="A865" t="n">
        <v>339</v>
      </c>
      <c r="B865" s="10" t="n">
        <v>46218</v>
      </c>
      <c r="C865" t="inlineStr">
        <is>
          <t>Expense</t>
        </is>
      </c>
      <c r="D865" t="inlineStr"/>
      <c r="E865" t="inlineStr">
        <is>
          <t>Total Tools</t>
        </is>
      </c>
      <c r="F865" t="inlineStr">
        <is>
          <t>ANZ Business Visa</t>
        </is>
      </c>
      <c r="G865" s="9" t="n">
        <v>-510.03</v>
      </c>
      <c r="H865" t="inlineStr"/>
      <c r="I865" t="inlineStr"/>
      <c r="J865" t="inlineStr">
        <is>
          <t>R</t>
        </is>
      </c>
      <c r="K865" t="str">
        <f>INDEX('Account Map'!$E$5:$E$90,MATCH(F865,'Account Map'!$A$5:$A$90,0))</f>
        <v>092</v>
      </c>
    </row>
    <row r="866">
      <c r="A866" t="n">
        <v>340</v>
      </c>
      <c r="B866" s="10" t="n">
        <v>46218</v>
      </c>
      <c r="C866" t="inlineStr">
        <is>
          <t>Expense</t>
        </is>
      </c>
      <c r="D866" t="inlineStr"/>
      <c r="E866" t="inlineStr">
        <is>
          <t>Coffee Club Catering</t>
        </is>
      </c>
      <c r="F866" t="inlineStr">
        <is>
          <t>Subscriptions</t>
        </is>
      </c>
      <c r="G866" s="9" t="n">
        <v>82.20999999999999</v>
      </c>
      <c r="H866" t="inlineStr">
        <is>
          <t>GST</t>
        </is>
      </c>
      <c r="I866" t="inlineStr"/>
      <c r="J866" t="inlineStr"/>
      <c r="K866" t="str">
        <f>INDEX('Account Map'!$E$5:$E$90,MATCH(F866,'Account Map'!$A$5:$A$90,0))</f>
        <v>485</v>
      </c>
    </row>
    <row r="867">
      <c r="A867" t="n">
        <v>340</v>
      </c>
      <c r="B867" s="10" t="n">
        <v>46218</v>
      </c>
      <c r="C867" t="inlineStr">
        <is>
          <t>Expense</t>
        </is>
      </c>
      <c r="D867" t="inlineStr"/>
      <c r="E867" t="inlineStr">
        <is>
          <t>Coffee Club Catering</t>
        </is>
      </c>
      <c r="F867" t="inlineStr">
        <is>
          <t>GST Payable</t>
        </is>
      </c>
      <c r="G867" s="9" t="n">
        <v>8.220000000000001</v>
      </c>
      <c r="H867" t="inlineStr"/>
      <c r="I867" t="inlineStr"/>
      <c r="J867" t="inlineStr"/>
      <c r="K867" t="str">
        <f>INDEX('Account Map'!$E$5:$E$90,MATCH(F867,'Account Map'!$A$5:$A$90,0))</f>
        <v>820</v>
      </c>
    </row>
    <row r="868">
      <c r="A868" t="n">
        <v>340</v>
      </c>
      <c r="B868" s="10" t="n">
        <v>46218</v>
      </c>
      <c r="C868" t="inlineStr">
        <is>
          <t>Expense</t>
        </is>
      </c>
      <c r="D868" t="inlineStr"/>
      <c r="E868" t="inlineStr">
        <is>
          <t>Coffee Club Catering</t>
        </is>
      </c>
      <c r="F868" t="inlineStr">
        <is>
          <t>ANZ Business Visa</t>
        </is>
      </c>
      <c r="G868" s="9" t="n">
        <v>-90.43000000000001</v>
      </c>
      <c r="H868" t="inlineStr"/>
      <c r="I868" t="inlineStr"/>
      <c r="J868" t="inlineStr">
        <is>
          <t>R</t>
        </is>
      </c>
      <c r="K868" t="str">
        <f>INDEX('Account Map'!$E$5:$E$90,MATCH(F868,'Account Map'!$A$5:$A$90,0))</f>
        <v>092</v>
      </c>
    </row>
    <row r="869">
      <c r="A869" t="n">
        <v>341</v>
      </c>
      <c r="B869" s="10" t="n">
        <v>46218</v>
      </c>
      <c r="C869" t="inlineStr">
        <is>
          <t>Expense</t>
        </is>
      </c>
      <c r="D869" t="inlineStr"/>
      <c r="E869" t="inlineStr">
        <is>
          <t>Google Ads</t>
        </is>
      </c>
      <c r="F869" t="inlineStr">
        <is>
          <t>Software</t>
        </is>
      </c>
      <c r="G869" s="9" t="n">
        <v>283.68</v>
      </c>
      <c r="H869" t="inlineStr">
        <is>
          <t>GST</t>
        </is>
      </c>
      <c r="I869" t="inlineStr"/>
      <c r="J869" t="inlineStr"/>
      <c r="K869" t="str">
        <f>INDEX('Account Map'!$E$5:$E$90,MATCH(F869,'Account Map'!$A$5:$A$90,0))</f>
        <v>485</v>
      </c>
    </row>
    <row r="870">
      <c r="A870" t="n">
        <v>341</v>
      </c>
      <c r="B870" s="10" t="n">
        <v>46218</v>
      </c>
      <c r="C870" t="inlineStr">
        <is>
          <t>Expense</t>
        </is>
      </c>
      <c r="D870" t="inlineStr"/>
      <c r="E870" t="inlineStr">
        <is>
          <t>Google Ads</t>
        </is>
      </c>
      <c r="F870" t="inlineStr">
        <is>
          <t>GST Payable</t>
        </is>
      </c>
      <c r="G870" s="9" t="n">
        <v>28.37</v>
      </c>
      <c r="H870" t="inlineStr"/>
      <c r="I870" t="inlineStr"/>
      <c r="J870" t="inlineStr"/>
      <c r="K870" t="str">
        <f>INDEX('Account Map'!$E$5:$E$90,MATCH(F870,'Account Map'!$A$5:$A$90,0))</f>
        <v>820</v>
      </c>
    </row>
    <row r="871">
      <c r="A871" t="n">
        <v>341</v>
      </c>
      <c r="B871" s="10" t="n">
        <v>46218</v>
      </c>
      <c r="C871" t="inlineStr">
        <is>
          <t>Expense</t>
        </is>
      </c>
      <c r="D871" t="inlineStr"/>
      <c r="E871" t="inlineStr">
        <is>
          <t>Google Ads</t>
        </is>
      </c>
      <c r="F871" t="inlineStr">
        <is>
          <t>ANZ Business Visa</t>
        </is>
      </c>
      <c r="G871" s="9" t="n">
        <v>-312.05</v>
      </c>
      <c r="H871" t="inlineStr"/>
      <c r="I871" t="inlineStr"/>
      <c r="J871" t="inlineStr">
        <is>
          <t>R</t>
        </is>
      </c>
      <c r="K871" t="str">
        <f>INDEX('Account Map'!$E$5:$E$90,MATCH(F871,'Account Map'!$A$5:$A$90,0))</f>
        <v>092</v>
      </c>
    </row>
    <row r="872">
      <c r="A872" t="n">
        <v>342</v>
      </c>
      <c r="B872" s="10" t="n">
        <v>46218</v>
      </c>
      <c r="C872" t="inlineStr">
        <is>
          <t>Bill Payment (Cheque)</t>
        </is>
      </c>
      <c r="D872" t="inlineStr"/>
      <c r="E872" t="inlineStr">
        <is>
          <t>Harbour Panel Pty Ltd</t>
        </is>
      </c>
      <c r="F872" t="inlineStr">
        <is>
          <t>Accounts Payable (A/P)</t>
        </is>
      </c>
      <c r="G872" s="9" t="n">
        <v>1674.24</v>
      </c>
      <c r="H872" t="inlineStr"/>
      <c r="I872" t="inlineStr">
        <is>
          <t>Payment B00101</t>
        </is>
      </c>
      <c r="J872" t="inlineStr"/>
      <c r="K872" t="str">
        <f>INDEX('Account Map'!$E$5:$E$90,MATCH(F872,'Account Map'!$A$5:$A$90,0))</f>
        <v>800</v>
      </c>
    </row>
    <row r="873">
      <c r="A873" t="n">
        <v>342</v>
      </c>
      <c r="B873" s="10" t="n">
        <v>46218</v>
      </c>
      <c r="C873" t="inlineStr">
        <is>
          <t>Bill Payment (Cheque)</t>
        </is>
      </c>
      <c r="D873" t="inlineStr"/>
      <c r="E873" t="inlineStr">
        <is>
          <t>Harbour Panel Pty Ltd</t>
        </is>
      </c>
      <c r="F873" t="inlineStr">
        <is>
          <t>ANZ Business Cheque</t>
        </is>
      </c>
      <c r="G873" s="9" t="n">
        <v>-1674.24</v>
      </c>
      <c r="H873" t="inlineStr"/>
      <c r="I873" t="inlineStr">
        <is>
          <t>Payment B00101</t>
        </is>
      </c>
      <c r="J873" t="inlineStr">
        <is>
          <t>R</t>
        </is>
      </c>
      <c r="K873" t="str">
        <f>INDEX('Account Map'!$E$5:$E$90,MATCH(F873,'Account Map'!$A$5:$A$90,0))</f>
        <v>090</v>
      </c>
    </row>
    <row r="874">
      <c r="A874" t="n">
        <v>343</v>
      </c>
      <c r="B874" s="10" t="n">
        <v>46219</v>
      </c>
      <c r="C874" t="inlineStr">
        <is>
          <t>Invoice</t>
        </is>
      </c>
      <c r="D874" t="inlineStr">
        <is>
          <t>INV-4256</t>
        </is>
      </c>
      <c r="E874" t="inlineStr">
        <is>
          <t>Kew Kitchen &amp; Bath Pty Ltd</t>
        </is>
      </c>
      <c r="F874" t="inlineStr">
        <is>
          <t>Accounts Receivable (A/R)</t>
        </is>
      </c>
      <c r="G874" s="9" t="n">
        <v>1527.59</v>
      </c>
      <c r="H874" t="inlineStr"/>
      <c r="I874" t="inlineStr"/>
      <c r="J874" t="inlineStr"/>
      <c r="K874" t="str">
        <f>INDEX('Account Map'!$E$5:$E$90,MATCH(F874,'Account Map'!$A$5:$A$90,0))</f>
        <v>610</v>
      </c>
    </row>
    <row r="875">
      <c r="A875" t="n">
        <v>343</v>
      </c>
      <c r="B875" s="10" t="n">
        <v>46219</v>
      </c>
      <c r="C875" t="inlineStr">
        <is>
          <t>Invoice</t>
        </is>
      </c>
      <c r="D875" t="inlineStr">
        <is>
          <t>INV-4256</t>
        </is>
      </c>
      <c r="E875" t="inlineStr">
        <is>
          <t>Kew Kitchen &amp; Bath Pty Ltd</t>
        </is>
      </c>
      <c r="F875" t="inlineStr">
        <is>
          <t>Joinery sales</t>
        </is>
      </c>
      <c r="G875" s="9" t="n">
        <v>-1388.72</v>
      </c>
      <c r="H875" t="inlineStr">
        <is>
          <t>GST</t>
        </is>
      </c>
      <c r="I875" t="inlineStr"/>
      <c r="J875" t="inlineStr"/>
      <c r="K875" t="str">
        <f>INDEX('Account Map'!$E$5:$E$90,MATCH(F875,'Account Map'!$A$5:$A$90,0))</f>
        <v>200</v>
      </c>
    </row>
    <row r="876">
      <c r="A876" t="n">
        <v>343</v>
      </c>
      <c r="B876" s="10" t="n">
        <v>46219</v>
      </c>
      <c r="C876" t="inlineStr">
        <is>
          <t>Invoice</t>
        </is>
      </c>
      <c r="D876" t="inlineStr">
        <is>
          <t>INV-4256</t>
        </is>
      </c>
      <c r="E876" t="inlineStr">
        <is>
          <t>Kew Kitchen &amp; Bath Pty Ltd</t>
        </is>
      </c>
      <c r="F876" t="inlineStr">
        <is>
          <t>GST Payable</t>
        </is>
      </c>
      <c r="G876" s="9" t="n">
        <v>-138.87</v>
      </c>
      <c r="H876" t="inlineStr"/>
      <c r="I876" t="inlineStr"/>
      <c r="J876" t="inlineStr"/>
      <c r="K876" t="str">
        <f>INDEX('Account Map'!$E$5:$E$90,MATCH(F876,'Account Map'!$A$5:$A$90,0))</f>
        <v>820</v>
      </c>
    </row>
    <row r="877">
      <c r="A877" t="n">
        <v>344</v>
      </c>
      <c r="B877" s="10" t="n">
        <v>46219</v>
      </c>
      <c r="C877" t="inlineStr">
        <is>
          <t>Invoice</t>
        </is>
      </c>
      <c r="D877" t="inlineStr">
        <is>
          <t>INV-4257</t>
        </is>
      </c>
      <c r="E877" t="inlineStr">
        <is>
          <t>Redgum Optometrists Pty Ltd</t>
        </is>
      </c>
      <c r="F877" t="inlineStr">
        <is>
          <t>Accounts Receivable (A/R)</t>
        </is>
      </c>
      <c r="G877" s="9" t="n">
        <v>17286.53</v>
      </c>
      <c r="H877" t="inlineStr"/>
      <c r="I877" t="inlineStr"/>
      <c r="J877" t="inlineStr"/>
      <c r="K877" t="str">
        <f>INDEX('Account Map'!$E$5:$E$90,MATCH(F877,'Account Map'!$A$5:$A$90,0))</f>
        <v>610</v>
      </c>
    </row>
    <row r="878">
      <c r="A878" t="n">
        <v>344</v>
      </c>
      <c r="B878" s="10" t="n">
        <v>46219</v>
      </c>
      <c r="C878" t="inlineStr">
        <is>
          <t>Invoice</t>
        </is>
      </c>
      <c r="D878" t="inlineStr">
        <is>
          <t>INV-4257</t>
        </is>
      </c>
      <c r="E878" t="inlineStr">
        <is>
          <t>Redgum Optometrists Pty Ltd</t>
        </is>
      </c>
      <c r="F878" t="inlineStr">
        <is>
          <t>Shopfitting contracts</t>
        </is>
      </c>
      <c r="G878" s="9" t="n">
        <v>-12655.03</v>
      </c>
      <c r="H878" t="inlineStr">
        <is>
          <t>GST</t>
        </is>
      </c>
      <c r="I878" t="inlineStr"/>
      <c r="J878" t="inlineStr"/>
      <c r="K878" t="str">
        <f>INDEX('Account Map'!$E$5:$E$90,MATCH(F878,'Account Map'!$A$5:$A$90,0))</f>
        <v>201</v>
      </c>
    </row>
    <row r="879">
      <c r="A879" t="n">
        <v>344</v>
      </c>
      <c r="B879" s="10" t="n">
        <v>46219</v>
      </c>
      <c r="C879" t="inlineStr">
        <is>
          <t>Invoice</t>
        </is>
      </c>
      <c r="D879" t="inlineStr">
        <is>
          <t>INV-4257</t>
        </is>
      </c>
      <c r="E879" t="inlineStr">
        <is>
          <t>Redgum Optometrists Pty Ltd</t>
        </is>
      </c>
      <c r="F879" t="inlineStr">
        <is>
          <t>Design &amp; drafting fees</t>
        </is>
      </c>
      <c r="G879" s="9" t="n">
        <v>-3060</v>
      </c>
      <c r="H879" t="inlineStr">
        <is>
          <t>GST</t>
        </is>
      </c>
      <c r="I879" t="inlineStr"/>
      <c r="J879" t="inlineStr"/>
      <c r="K879" t="str">
        <f>INDEX('Account Map'!$E$5:$E$90,MATCH(F879,'Account Map'!$A$5:$A$90,0))</f>
        <v>203</v>
      </c>
    </row>
    <row r="880">
      <c r="A880" t="n">
        <v>344</v>
      </c>
      <c r="B880" s="10" t="n">
        <v>46219</v>
      </c>
      <c r="C880" t="inlineStr">
        <is>
          <t>Invoice</t>
        </is>
      </c>
      <c r="D880" t="inlineStr">
        <is>
          <t>INV-4257</t>
        </is>
      </c>
      <c r="E880" t="inlineStr">
        <is>
          <t>Redgum Optometrists Pty Ltd</t>
        </is>
      </c>
      <c r="F880" t="inlineStr">
        <is>
          <t>GST Payable</t>
        </is>
      </c>
      <c r="G880" s="9" t="n">
        <v>-1571.5</v>
      </c>
      <c r="H880" t="inlineStr"/>
      <c r="I880" t="inlineStr"/>
      <c r="J880" t="inlineStr"/>
      <c r="K880" t="str">
        <f>INDEX('Account Map'!$E$5:$E$90,MATCH(F880,'Account Map'!$A$5:$A$90,0))</f>
        <v>820</v>
      </c>
    </row>
    <row r="881">
      <c r="A881" t="n">
        <v>345</v>
      </c>
      <c r="B881" s="10" t="n">
        <v>46219</v>
      </c>
      <c r="C881" t="inlineStr">
        <is>
          <t>Invoice</t>
        </is>
      </c>
      <c r="D881" t="inlineStr">
        <is>
          <t>INV-4258</t>
        </is>
      </c>
      <c r="E881" t="inlineStr">
        <is>
          <t>Kestrel Vet Clinic Pty Ltd</t>
        </is>
      </c>
      <c r="F881" t="inlineStr">
        <is>
          <t>Accounts Receivable (A/R)</t>
        </is>
      </c>
      <c r="G881" s="9" t="n">
        <v>5077.29</v>
      </c>
      <c r="H881" t="inlineStr"/>
      <c r="I881" t="inlineStr"/>
      <c r="J881" t="inlineStr"/>
      <c r="K881" t="str">
        <f>INDEX('Account Map'!$E$5:$E$90,MATCH(F881,'Account Map'!$A$5:$A$90,0))</f>
        <v>610</v>
      </c>
    </row>
    <row r="882">
      <c r="A882" t="n">
        <v>345</v>
      </c>
      <c r="B882" s="10" t="n">
        <v>46219</v>
      </c>
      <c r="C882" t="inlineStr">
        <is>
          <t>Invoice</t>
        </is>
      </c>
      <c r="D882" t="inlineStr">
        <is>
          <t>INV-4258</t>
        </is>
      </c>
      <c r="E882" t="inlineStr">
        <is>
          <t>Kestrel Vet Clinic Pty Ltd</t>
        </is>
      </c>
      <c r="F882" t="inlineStr">
        <is>
          <t>Design &amp; drafting fees</t>
        </is>
      </c>
      <c r="G882" s="9" t="n">
        <v>-475.76</v>
      </c>
      <c r="H882" t="inlineStr">
        <is>
          <t>GST</t>
        </is>
      </c>
      <c r="I882" t="inlineStr"/>
      <c r="J882" t="inlineStr"/>
      <c r="K882" t="str">
        <f>INDEX('Account Map'!$E$5:$E$90,MATCH(F882,'Account Map'!$A$5:$A$90,0))</f>
        <v>203</v>
      </c>
    </row>
    <row r="883">
      <c r="A883" t="n">
        <v>345</v>
      </c>
      <c r="B883" s="10" t="n">
        <v>46219</v>
      </c>
      <c r="C883" t="inlineStr">
        <is>
          <t>Invoice</t>
        </is>
      </c>
      <c r="D883" t="inlineStr">
        <is>
          <t>INV-4258</t>
        </is>
      </c>
      <c r="E883" t="inlineStr">
        <is>
          <t>Kestrel Vet Clinic Pty Ltd</t>
        </is>
      </c>
      <c r="F883" t="inlineStr">
        <is>
          <t>Joinery sales</t>
        </is>
      </c>
      <c r="G883" s="9" t="n">
        <v>-4139.96</v>
      </c>
      <c r="H883" t="inlineStr">
        <is>
          <t>GST</t>
        </is>
      </c>
      <c r="I883" t="inlineStr"/>
      <c r="J883" t="inlineStr"/>
      <c r="K883" t="str">
        <f>INDEX('Account Map'!$E$5:$E$90,MATCH(F883,'Account Map'!$A$5:$A$90,0))</f>
        <v>200</v>
      </c>
    </row>
    <row r="884">
      <c r="A884" t="n">
        <v>345</v>
      </c>
      <c r="B884" s="10" t="n">
        <v>46219</v>
      </c>
      <c r="C884" t="inlineStr">
        <is>
          <t>Invoice</t>
        </is>
      </c>
      <c r="D884" t="inlineStr">
        <is>
          <t>INV-4258</t>
        </is>
      </c>
      <c r="E884" t="inlineStr">
        <is>
          <t>Kestrel Vet Clinic Pty Ltd</t>
        </is>
      </c>
      <c r="F884" t="inlineStr">
        <is>
          <t>GST Payable</t>
        </is>
      </c>
      <c r="G884" s="9" t="n">
        <v>-461.57</v>
      </c>
      <c r="H884" t="inlineStr"/>
      <c r="I884" t="inlineStr"/>
      <c r="J884" t="inlineStr"/>
      <c r="K884" t="str">
        <f>INDEX('Account Map'!$E$5:$E$90,MATCH(F884,'Account Map'!$A$5:$A$90,0))</f>
        <v>820</v>
      </c>
    </row>
    <row r="885">
      <c r="A885" t="n">
        <v>346</v>
      </c>
      <c r="B885" s="10" t="n">
        <v>46219</v>
      </c>
      <c r="C885" t="inlineStr">
        <is>
          <t>Bill</t>
        </is>
      </c>
      <c r="D885" t="inlineStr">
        <is>
          <t>B00185</t>
        </is>
      </c>
      <c r="E885" t="inlineStr">
        <is>
          <t>Telstra Pty Ltd</t>
        </is>
      </c>
      <c r="F885" t="inlineStr">
        <is>
          <t>Telephone</t>
        </is>
      </c>
      <c r="G885" s="9" t="n">
        <v>632.95</v>
      </c>
      <c r="H885" t="inlineStr">
        <is>
          <t>GST</t>
        </is>
      </c>
      <c r="I885" t="inlineStr"/>
      <c r="J885" t="inlineStr"/>
      <c r="K885" t="str">
        <f>INDEX('Account Map'!$E$5:$E$90,MATCH(F885,'Account Map'!$A$5:$A$90,0))</f>
        <v>489</v>
      </c>
    </row>
    <row r="886">
      <c r="A886" t="n">
        <v>346</v>
      </c>
      <c r="B886" s="10" t="n">
        <v>46219</v>
      </c>
      <c r="C886" t="inlineStr">
        <is>
          <t>Bill</t>
        </is>
      </c>
      <c r="D886" t="inlineStr">
        <is>
          <t>B00185</t>
        </is>
      </c>
      <c r="E886" t="inlineStr">
        <is>
          <t>Telstra Pty Ltd</t>
        </is>
      </c>
      <c r="F886" t="inlineStr">
        <is>
          <t>GST Payable</t>
        </is>
      </c>
      <c r="G886" s="9" t="n">
        <v>63.3</v>
      </c>
      <c r="H886" t="inlineStr"/>
      <c r="I886" t="inlineStr"/>
      <c r="J886" t="inlineStr"/>
      <c r="K886" t="str">
        <f>INDEX('Account Map'!$E$5:$E$90,MATCH(F886,'Account Map'!$A$5:$A$90,0))</f>
        <v>820</v>
      </c>
    </row>
    <row r="887">
      <c r="A887" t="n">
        <v>346</v>
      </c>
      <c r="B887" s="10" t="n">
        <v>46219</v>
      </c>
      <c r="C887" t="inlineStr">
        <is>
          <t>Bill</t>
        </is>
      </c>
      <c r="D887" t="inlineStr">
        <is>
          <t>B00185</t>
        </is>
      </c>
      <c r="E887" t="inlineStr">
        <is>
          <t>Telstra Pty Ltd</t>
        </is>
      </c>
      <c r="F887" t="inlineStr">
        <is>
          <t>Accounts Payable (A/P)</t>
        </is>
      </c>
      <c r="G887" s="9" t="n">
        <v>-696.25</v>
      </c>
      <c r="H887" t="inlineStr"/>
      <c r="I887" t="inlineStr"/>
      <c r="J887" t="inlineStr"/>
      <c r="K887" t="str">
        <f>INDEX('Account Map'!$E$5:$E$90,MATCH(F887,'Account Map'!$A$5:$A$90,0))</f>
        <v>800</v>
      </c>
    </row>
    <row r="888">
      <c r="A888" t="n">
        <v>347</v>
      </c>
      <c r="B888" s="10" t="n">
        <v>46219</v>
      </c>
      <c r="C888" t="inlineStr">
        <is>
          <t>Bill</t>
        </is>
      </c>
      <c r="D888" t="inlineStr">
        <is>
          <t>B00186</t>
        </is>
      </c>
      <c r="E888" t="inlineStr">
        <is>
          <t>Carlton Glass Pty Ltd</t>
        </is>
      </c>
      <c r="F888" t="inlineStr">
        <is>
          <t>Small tools</t>
        </is>
      </c>
      <c r="G888" s="9" t="n">
        <v>358.63</v>
      </c>
      <c r="H888" t="inlineStr">
        <is>
          <t>GST</t>
        </is>
      </c>
      <c r="I888" t="inlineStr"/>
      <c r="J888" t="inlineStr"/>
      <c r="K888" t="str">
        <f>INDEX('Account Map'!$E$5:$E$90,MATCH(F888,'Account Map'!$A$5:$A$90,0))</f>
        <v>474</v>
      </c>
    </row>
    <row r="889">
      <c r="A889" t="n">
        <v>347</v>
      </c>
      <c r="B889" s="10" t="n">
        <v>46219</v>
      </c>
      <c r="C889" t="inlineStr">
        <is>
          <t>Bill</t>
        </is>
      </c>
      <c r="D889" t="inlineStr">
        <is>
          <t>B00186</t>
        </is>
      </c>
      <c r="E889" t="inlineStr">
        <is>
          <t>Carlton Glass Pty Ltd</t>
        </is>
      </c>
      <c r="F889" t="inlineStr">
        <is>
          <t>GST Payable</t>
        </is>
      </c>
      <c r="G889" s="9" t="n">
        <v>35.86</v>
      </c>
      <c r="H889" t="inlineStr"/>
      <c r="I889" t="inlineStr"/>
      <c r="J889" t="inlineStr"/>
      <c r="K889" t="str">
        <f>INDEX('Account Map'!$E$5:$E$90,MATCH(F889,'Account Map'!$A$5:$A$90,0))</f>
        <v>820</v>
      </c>
    </row>
    <row r="890">
      <c r="A890" t="n">
        <v>347</v>
      </c>
      <c r="B890" s="10" t="n">
        <v>46219</v>
      </c>
      <c r="C890" t="inlineStr">
        <is>
          <t>Bill</t>
        </is>
      </c>
      <c r="D890" t="inlineStr">
        <is>
          <t>B00186</t>
        </is>
      </c>
      <c r="E890" t="inlineStr">
        <is>
          <t>Carlton Glass Pty Ltd</t>
        </is>
      </c>
      <c r="F890" t="inlineStr">
        <is>
          <t>Accounts Payable (A/P)</t>
        </is>
      </c>
      <c r="G890" s="9" t="n">
        <v>-394.49</v>
      </c>
      <c r="H890" t="inlineStr"/>
      <c r="I890" t="inlineStr"/>
      <c r="J890" t="inlineStr"/>
      <c r="K890" t="str">
        <f>INDEX('Account Map'!$E$5:$E$90,MATCH(F890,'Account Map'!$A$5:$A$90,0))</f>
        <v>800</v>
      </c>
    </row>
    <row r="891">
      <c r="A891" t="n">
        <v>348</v>
      </c>
      <c r="B891" s="10" t="n">
        <v>46219</v>
      </c>
      <c r="C891" t="inlineStr">
        <is>
          <t>Bill</t>
        </is>
      </c>
      <c r="D891" t="inlineStr">
        <is>
          <t>B00187</t>
        </is>
      </c>
      <c r="E891" t="inlineStr">
        <is>
          <t>Carlton Glass Pty Ltd</t>
        </is>
      </c>
      <c r="F891" t="inlineStr">
        <is>
          <t>Small tools</t>
        </is>
      </c>
      <c r="G891" s="9" t="n">
        <v>1083.8</v>
      </c>
      <c r="H891" t="inlineStr">
        <is>
          <t>GST</t>
        </is>
      </c>
      <c r="I891" t="inlineStr"/>
      <c r="J891" t="inlineStr"/>
      <c r="K891" t="str">
        <f>INDEX('Account Map'!$E$5:$E$90,MATCH(F891,'Account Map'!$A$5:$A$90,0))</f>
        <v>474</v>
      </c>
    </row>
    <row r="892">
      <c r="A892" t="n">
        <v>348</v>
      </c>
      <c r="B892" s="10" t="n">
        <v>46219</v>
      </c>
      <c r="C892" t="inlineStr">
        <is>
          <t>Bill</t>
        </is>
      </c>
      <c r="D892" t="inlineStr">
        <is>
          <t>B00187</t>
        </is>
      </c>
      <c r="E892" t="inlineStr">
        <is>
          <t>Carlton Glass Pty Ltd</t>
        </is>
      </c>
      <c r="F892" t="inlineStr">
        <is>
          <t>GST Payable</t>
        </is>
      </c>
      <c r="G892" s="9" t="n">
        <v>108.38</v>
      </c>
      <c r="H892" t="inlineStr"/>
      <c r="I892" t="inlineStr"/>
      <c r="J892" t="inlineStr"/>
      <c r="K892" t="str">
        <f>INDEX('Account Map'!$E$5:$E$90,MATCH(F892,'Account Map'!$A$5:$A$90,0))</f>
        <v>820</v>
      </c>
    </row>
    <row r="893">
      <c r="A893" t="n">
        <v>348</v>
      </c>
      <c r="B893" s="10" t="n">
        <v>46219</v>
      </c>
      <c r="C893" t="inlineStr">
        <is>
          <t>Bill</t>
        </is>
      </c>
      <c r="D893" t="inlineStr">
        <is>
          <t>B00187</t>
        </is>
      </c>
      <c r="E893" t="inlineStr">
        <is>
          <t>Carlton Glass Pty Ltd</t>
        </is>
      </c>
      <c r="F893" t="inlineStr">
        <is>
          <t>Accounts Payable (A/P)</t>
        </is>
      </c>
      <c r="G893" s="9" t="n">
        <v>-1192.18</v>
      </c>
      <c r="H893" t="inlineStr"/>
      <c r="I893" t="inlineStr"/>
      <c r="J893" t="inlineStr"/>
      <c r="K893" t="str">
        <f>INDEX('Account Map'!$E$5:$E$90,MATCH(F893,'Account Map'!$A$5:$A$90,0))</f>
        <v>800</v>
      </c>
    </row>
    <row r="894">
      <c r="A894" t="n">
        <v>349</v>
      </c>
      <c r="B894" s="10" t="n">
        <v>46219</v>
      </c>
      <c r="C894" t="inlineStr">
        <is>
          <t>Bill</t>
        </is>
      </c>
      <c r="D894" t="inlineStr">
        <is>
          <t>B00188</t>
        </is>
      </c>
      <c r="E894" t="inlineStr">
        <is>
          <t>Australia Post Pty Ltd</t>
        </is>
      </c>
      <c r="F894" t="inlineStr">
        <is>
          <t>Postage</t>
        </is>
      </c>
      <c r="G894" s="9" t="n">
        <v>478.72</v>
      </c>
      <c r="H894" t="inlineStr">
        <is>
          <t>GST</t>
        </is>
      </c>
      <c r="I894" t="inlineStr"/>
      <c r="J894" t="inlineStr"/>
      <c r="K894" t="str">
        <f>INDEX('Account Map'!$E$5:$E$90,MATCH(F894,'Account Map'!$A$5:$A$90,0))</f>
        <v>453</v>
      </c>
    </row>
    <row r="895">
      <c r="A895" t="n">
        <v>349</v>
      </c>
      <c r="B895" s="10" t="n">
        <v>46219</v>
      </c>
      <c r="C895" t="inlineStr">
        <is>
          <t>Bill</t>
        </is>
      </c>
      <c r="D895" t="inlineStr">
        <is>
          <t>B00188</t>
        </is>
      </c>
      <c r="E895" t="inlineStr">
        <is>
          <t>Australia Post Pty Ltd</t>
        </is>
      </c>
      <c r="F895" t="inlineStr">
        <is>
          <t>GST Payable</t>
        </is>
      </c>
      <c r="G895" s="9" t="n">
        <v>47.87</v>
      </c>
      <c r="H895" t="inlineStr"/>
      <c r="I895" t="inlineStr"/>
      <c r="J895" t="inlineStr"/>
      <c r="K895" t="str">
        <f>INDEX('Account Map'!$E$5:$E$90,MATCH(F895,'Account Map'!$A$5:$A$90,0))</f>
        <v>820</v>
      </c>
    </row>
    <row r="896">
      <c r="A896" t="n">
        <v>349</v>
      </c>
      <c r="B896" s="10" t="n">
        <v>46219</v>
      </c>
      <c r="C896" t="inlineStr">
        <is>
          <t>Bill</t>
        </is>
      </c>
      <c r="D896" t="inlineStr">
        <is>
          <t>B00188</t>
        </is>
      </c>
      <c r="E896" t="inlineStr">
        <is>
          <t>Australia Post Pty Ltd</t>
        </is>
      </c>
      <c r="F896" t="inlineStr">
        <is>
          <t>Accounts Payable (A/P)</t>
        </is>
      </c>
      <c r="G896" s="9" t="n">
        <v>-526.59</v>
      </c>
      <c r="H896" t="inlineStr"/>
      <c r="I896" t="inlineStr"/>
      <c r="J896" t="inlineStr"/>
      <c r="K896" t="str">
        <f>INDEX('Account Map'!$E$5:$E$90,MATCH(F896,'Account Map'!$A$5:$A$90,0))</f>
        <v>800</v>
      </c>
    </row>
    <row r="897">
      <c r="A897" t="n">
        <v>350</v>
      </c>
      <c r="B897" s="10" t="n">
        <v>46219</v>
      </c>
      <c r="C897" t="inlineStr">
        <is>
          <t>Bill</t>
        </is>
      </c>
      <c r="D897" t="inlineStr">
        <is>
          <t>B00189</t>
        </is>
      </c>
      <c r="E897" t="inlineStr">
        <is>
          <t>Northside Lighting Pty Ltd</t>
        </is>
      </c>
      <c r="F897" t="inlineStr">
        <is>
          <t>Freight &amp; cartage</t>
        </is>
      </c>
      <c r="G897" s="9" t="n">
        <v>1304.43</v>
      </c>
      <c r="H897" t="inlineStr">
        <is>
          <t>GST</t>
        </is>
      </c>
      <c r="I897" t="inlineStr"/>
      <c r="J897" t="inlineStr"/>
      <c r="K897" t="str">
        <f>INDEX('Account Map'!$E$5:$E$90,MATCH(F897,'Account Map'!$A$5:$A$90,0))</f>
        <v>314</v>
      </c>
    </row>
    <row r="898">
      <c r="A898" t="n">
        <v>350</v>
      </c>
      <c r="B898" s="10" t="n">
        <v>46219</v>
      </c>
      <c r="C898" t="inlineStr">
        <is>
          <t>Bill</t>
        </is>
      </c>
      <c r="D898" t="inlineStr">
        <is>
          <t>B00189</t>
        </is>
      </c>
      <c r="E898" t="inlineStr">
        <is>
          <t>Northside Lighting Pty Ltd</t>
        </is>
      </c>
      <c r="F898" t="inlineStr">
        <is>
          <t>GST Payable</t>
        </is>
      </c>
      <c r="G898" s="9" t="n">
        <v>130.44</v>
      </c>
      <c r="H898" t="inlineStr"/>
      <c r="I898" t="inlineStr"/>
      <c r="J898" t="inlineStr"/>
      <c r="K898" t="str">
        <f>INDEX('Account Map'!$E$5:$E$90,MATCH(F898,'Account Map'!$A$5:$A$90,0))</f>
        <v>820</v>
      </c>
    </row>
    <row r="899">
      <c r="A899" t="n">
        <v>350</v>
      </c>
      <c r="B899" s="10" t="n">
        <v>46219</v>
      </c>
      <c r="C899" t="inlineStr">
        <is>
          <t>Bill</t>
        </is>
      </c>
      <c r="D899" t="inlineStr">
        <is>
          <t>B00189</t>
        </is>
      </c>
      <c r="E899" t="inlineStr">
        <is>
          <t>Northside Lighting Pty Ltd</t>
        </is>
      </c>
      <c r="F899" t="inlineStr">
        <is>
          <t>Accounts Payable (A/P)</t>
        </is>
      </c>
      <c r="G899" s="9" t="n">
        <v>-1434.87</v>
      </c>
      <c r="H899" t="inlineStr"/>
      <c r="I899" t="inlineStr"/>
      <c r="J899" t="inlineStr"/>
      <c r="K899" t="str">
        <f>INDEX('Account Map'!$E$5:$E$90,MATCH(F899,'Account Map'!$A$5:$A$90,0))</f>
        <v>800</v>
      </c>
    </row>
    <row r="900">
      <c r="A900" t="n">
        <v>351</v>
      </c>
      <c r="B900" s="10" t="n">
        <v>46219</v>
      </c>
      <c r="C900" t="inlineStr">
        <is>
          <t>Bill</t>
        </is>
      </c>
      <c r="D900" t="inlineStr">
        <is>
          <t>B00190</t>
        </is>
      </c>
      <c r="E900" t="inlineStr">
        <is>
          <t>Ironbark Lighting Pty Ltd</t>
        </is>
      </c>
      <c r="F900" t="inlineStr">
        <is>
          <t>Small tools</t>
        </is>
      </c>
      <c r="G900" s="9" t="n">
        <v>639.85</v>
      </c>
      <c r="H900" t="inlineStr">
        <is>
          <t>GST</t>
        </is>
      </c>
      <c r="I900" t="inlineStr"/>
      <c r="J900" t="inlineStr"/>
      <c r="K900" t="str">
        <f>INDEX('Account Map'!$E$5:$E$90,MATCH(F900,'Account Map'!$A$5:$A$90,0))</f>
        <v>474</v>
      </c>
    </row>
    <row r="901">
      <c r="A901" t="n">
        <v>351</v>
      </c>
      <c r="B901" s="10" t="n">
        <v>46219</v>
      </c>
      <c r="C901" t="inlineStr">
        <is>
          <t>Bill</t>
        </is>
      </c>
      <c r="D901" t="inlineStr">
        <is>
          <t>B00190</t>
        </is>
      </c>
      <c r="E901" t="inlineStr">
        <is>
          <t>Ironbark Lighting Pty Ltd</t>
        </is>
      </c>
      <c r="F901" t="inlineStr">
        <is>
          <t>GST Payable</t>
        </is>
      </c>
      <c r="G901" s="9" t="n">
        <v>63.99</v>
      </c>
      <c r="H901" t="inlineStr"/>
      <c r="I901" t="inlineStr"/>
      <c r="J901" t="inlineStr"/>
      <c r="K901" t="str">
        <f>INDEX('Account Map'!$E$5:$E$90,MATCH(F901,'Account Map'!$A$5:$A$90,0))</f>
        <v>820</v>
      </c>
    </row>
    <row r="902">
      <c r="A902" t="n">
        <v>351</v>
      </c>
      <c r="B902" s="10" t="n">
        <v>46219</v>
      </c>
      <c r="C902" t="inlineStr">
        <is>
          <t>Bill</t>
        </is>
      </c>
      <c r="D902" t="inlineStr">
        <is>
          <t>B00190</t>
        </is>
      </c>
      <c r="E902" t="inlineStr">
        <is>
          <t>Ironbark Lighting Pty Ltd</t>
        </is>
      </c>
      <c r="F902" t="inlineStr">
        <is>
          <t>Accounts Payable (A/P)</t>
        </is>
      </c>
      <c r="G902" s="9" t="n">
        <v>-703.84</v>
      </c>
      <c r="H902" t="inlineStr"/>
      <c r="I902" t="inlineStr"/>
      <c r="J902" t="inlineStr"/>
      <c r="K902" t="str">
        <f>INDEX('Account Map'!$E$5:$E$90,MATCH(F902,'Account Map'!$A$5:$A$90,0))</f>
        <v>800</v>
      </c>
    </row>
    <row r="903">
      <c r="A903" t="n">
        <v>352</v>
      </c>
      <c r="B903" s="10" t="n">
        <v>46219</v>
      </c>
      <c r="C903" t="inlineStr">
        <is>
          <t>Expense</t>
        </is>
      </c>
      <c r="D903" t="inlineStr"/>
      <c r="E903" t="inlineStr">
        <is>
          <t>Kmart</t>
        </is>
      </c>
      <c r="F903" t="inlineStr">
        <is>
          <t>Advertising</t>
        </is>
      </c>
      <c r="G903" s="9" t="n">
        <v>232.66</v>
      </c>
      <c r="H903" t="inlineStr">
        <is>
          <t>GST</t>
        </is>
      </c>
      <c r="I903" t="inlineStr"/>
      <c r="J903" t="inlineStr"/>
      <c r="K903" t="str">
        <f>INDEX('Account Map'!$E$5:$E$90,MATCH(F903,'Account Map'!$A$5:$A$90,0))</f>
        <v>400</v>
      </c>
    </row>
    <row r="904">
      <c r="A904" t="n">
        <v>352</v>
      </c>
      <c r="B904" s="10" t="n">
        <v>46219</v>
      </c>
      <c r="C904" t="inlineStr">
        <is>
          <t>Expense</t>
        </is>
      </c>
      <c r="D904" t="inlineStr"/>
      <c r="E904" t="inlineStr">
        <is>
          <t>Kmart</t>
        </is>
      </c>
      <c r="F904" t="inlineStr">
        <is>
          <t>GST Payable</t>
        </is>
      </c>
      <c r="G904" s="9" t="n">
        <v>23.27</v>
      </c>
      <c r="H904" t="inlineStr"/>
      <c r="I904" t="inlineStr"/>
      <c r="J904" t="inlineStr"/>
      <c r="K904" t="str">
        <f>INDEX('Account Map'!$E$5:$E$90,MATCH(F904,'Account Map'!$A$5:$A$90,0))</f>
        <v>820</v>
      </c>
    </row>
    <row r="905">
      <c r="A905" t="n">
        <v>352</v>
      </c>
      <c r="B905" s="10" t="n">
        <v>46219</v>
      </c>
      <c r="C905" t="inlineStr">
        <is>
          <t>Expense</t>
        </is>
      </c>
      <c r="D905" t="inlineStr"/>
      <c r="E905" t="inlineStr">
        <is>
          <t>Kmart</t>
        </is>
      </c>
      <c r="F905" t="inlineStr">
        <is>
          <t>ANZ Business Visa</t>
        </is>
      </c>
      <c r="G905" s="9" t="n">
        <v>-255.93</v>
      </c>
      <c r="H905" t="inlineStr"/>
      <c r="I905" t="inlineStr"/>
      <c r="J905" t="inlineStr">
        <is>
          <t>R</t>
        </is>
      </c>
      <c r="K905" t="str">
        <f>INDEX('Account Map'!$E$5:$E$90,MATCH(F905,'Account Map'!$A$5:$A$90,0))</f>
        <v>092</v>
      </c>
    </row>
    <row r="906">
      <c r="A906" t="n">
        <v>353</v>
      </c>
      <c r="B906" s="10" t="n">
        <v>46219</v>
      </c>
      <c r="C906" t="inlineStr">
        <is>
          <t>Expense</t>
        </is>
      </c>
      <c r="D906" t="inlineStr"/>
      <c r="E906" t="inlineStr">
        <is>
          <t>Total Tools</t>
        </is>
      </c>
      <c r="F906" t="inlineStr">
        <is>
          <t>Entertainment</t>
        </is>
      </c>
      <c r="G906" s="9" t="n">
        <v>243.25</v>
      </c>
      <c r="H906" t="inlineStr">
        <is>
          <t>GST</t>
        </is>
      </c>
      <c r="I906" t="inlineStr"/>
      <c r="J906" t="inlineStr"/>
      <c r="K906" t="str">
        <f>INDEX('Account Map'!$E$5:$E$90,MATCH(F906,'Account Map'!$A$5:$A$90,0))</f>
        <v>420</v>
      </c>
    </row>
    <row r="907">
      <c r="A907" t="n">
        <v>353</v>
      </c>
      <c r="B907" s="10" t="n">
        <v>46219</v>
      </c>
      <c r="C907" t="inlineStr">
        <is>
          <t>Expense</t>
        </is>
      </c>
      <c r="D907" t="inlineStr"/>
      <c r="E907" t="inlineStr">
        <is>
          <t>Total Tools</t>
        </is>
      </c>
      <c r="F907" t="inlineStr">
        <is>
          <t>GST Payable</t>
        </is>
      </c>
      <c r="G907" s="9" t="n">
        <v>24.33</v>
      </c>
      <c r="H907" t="inlineStr"/>
      <c r="I907" t="inlineStr"/>
      <c r="J907" t="inlineStr"/>
      <c r="K907" t="str">
        <f>INDEX('Account Map'!$E$5:$E$90,MATCH(F907,'Account Map'!$A$5:$A$90,0))</f>
        <v>820</v>
      </c>
    </row>
    <row r="908">
      <c r="A908" t="n">
        <v>353</v>
      </c>
      <c r="B908" s="10" t="n">
        <v>46219</v>
      </c>
      <c r="C908" t="inlineStr">
        <is>
          <t>Expense</t>
        </is>
      </c>
      <c r="D908" t="inlineStr"/>
      <c r="E908" t="inlineStr">
        <is>
          <t>Total Tools</t>
        </is>
      </c>
      <c r="F908" t="inlineStr">
        <is>
          <t>ANZ Business Visa</t>
        </is>
      </c>
      <c r="G908" s="9" t="n">
        <v>-267.58</v>
      </c>
      <c r="H908" t="inlineStr"/>
      <c r="I908" t="inlineStr"/>
      <c r="J908" t="inlineStr">
        <is>
          <t>R</t>
        </is>
      </c>
      <c r="K908" t="str">
        <f>INDEX('Account Map'!$E$5:$E$90,MATCH(F908,'Account Map'!$A$5:$A$90,0))</f>
        <v>092</v>
      </c>
    </row>
    <row r="909">
      <c r="A909" t="n">
        <v>354</v>
      </c>
      <c r="B909" s="10" t="n">
        <v>46219</v>
      </c>
      <c r="C909" t="inlineStr">
        <is>
          <t>Expense</t>
        </is>
      </c>
      <c r="D909" t="inlineStr"/>
      <c r="E909" t="inlineStr">
        <is>
          <t>Ampol</t>
        </is>
      </c>
      <c r="F909" t="inlineStr">
        <is>
          <t>Small tools</t>
        </is>
      </c>
      <c r="G909" s="9" t="n">
        <v>129.14</v>
      </c>
      <c r="H909" t="inlineStr">
        <is>
          <t>GST</t>
        </is>
      </c>
      <c r="I909" t="inlineStr"/>
      <c r="J909" t="inlineStr"/>
      <c r="K909" t="str">
        <f>INDEX('Account Map'!$E$5:$E$90,MATCH(F909,'Account Map'!$A$5:$A$90,0))</f>
        <v>474</v>
      </c>
    </row>
    <row r="910">
      <c r="A910" t="n">
        <v>354</v>
      </c>
      <c r="B910" s="10" t="n">
        <v>46219</v>
      </c>
      <c r="C910" t="inlineStr">
        <is>
          <t>Expense</t>
        </is>
      </c>
      <c r="D910" t="inlineStr"/>
      <c r="E910" t="inlineStr">
        <is>
          <t>Ampol</t>
        </is>
      </c>
      <c r="F910" t="inlineStr">
        <is>
          <t>GST Payable</t>
        </is>
      </c>
      <c r="G910" s="9" t="n">
        <v>12.91</v>
      </c>
      <c r="H910" t="inlineStr"/>
      <c r="I910" t="inlineStr"/>
      <c r="J910" t="inlineStr"/>
      <c r="K910" t="str">
        <f>INDEX('Account Map'!$E$5:$E$90,MATCH(F910,'Account Map'!$A$5:$A$90,0))</f>
        <v>820</v>
      </c>
    </row>
    <row r="911">
      <c r="A911" t="n">
        <v>354</v>
      </c>
      <c r="B911" s="10" t="n">
        <v>46219</v>
      </c>
      <c r="C911" t="inlineStr">
        <is>
          <t>Expense</t>
        </is>
      </c>
      <c r="D911" t="inlineStr"/>
      <c r="E911" t="inlineStr">
        <is>
          <t>Ampol</t>
        </is>
      </c>
      <c r="F911" t="inlineStr">
        <is>
          <t>ANZ Business Visa</t>
        </is>
      </c>
      <c r="G911" s="9" t="n">
        <v>-142.05</v>
      </c>
      <c r="H911" t="inlineStr"/>
      <c r="I911" t="inlineStr"/>
      <c r="J911" t="inlineStr">
        <is>
          <t>R</t>
        </is>
      </c>
      <c r="K911" t="str">
        <f>INDEX('Account Map'!$E$5:$E$90,MATCH(F911,'Account Map'!$A$5:$A$90,0))</f>
        <v>092</v>
      </c>
    </row>
    <row r="912">
      <c r="A912" t="n">
        <v>355</v>
      </c>
      <c r="B912" s="10" t="n">
        <v>46220</v>
      </c>
      <c r="C912" t="inlineStr">
        <is>
          <t>Invoice</t>
        </is>
      </c>
      <c r="D912" t="inlineStr">
        <is>
          <t>INV-4259</t>
        </is>
      </c>
      <c r="E912" t="inlineStr">
        <is>
          <t>Collins Constructions Pty Ltd</t>
        </is>
      </c>
      <c r="F912" t="inlineStr">
        <is>
          <t>Accounts Receivable (A/R)</t>
        </is>
      </c>
      <c r="G912" s="9" t="n">
        <v>5640.59</v>
      </c>
      <c r="H912" t="inlineStr"/>
      <c r="I912" t="inlineStr"/>
      <c r="J912" t="inlineStr"/>
      <c r="K912" t="str">
        <f>INDEX('Account Map'!$E$5:$E$90,MATCH(F912,'Account Map'!$A$5:$A$90,0))</f>
        <v>610</v>
      </c>
    </row>
    <row r="913">
      <c r="A913" t="n">
        <v>355</v>
      </c>
      <c r="B913" s="10" t="n">
        <v>46220</v>
      </c>
      <c r="C913" t="inlineStr">
        <is>
          <t>Invoice</t>
        </is>
      </c>
      <c r="D913" t="inlineStr">
        <is>
          <t>INV-4259</t>
        </is>
      </c>
      <c r="E913" t="inlineStr">
        <is>
          <t>Collins Constructions Pty Ltd</t>
        </is>
      </c>
      <c r="F913" t="inlineStr">
        <is>
          <t>Joinery sales</t>
        </is>
      </c>
      <c r="G913" s="9" t="n">
        <v>-5127.81</v>
      </c>
      <c r="H913" t="inlineStr">
        <is>
          <t>GST</t>
        </is>
      </c>
      <c r="I913" t="inlineStr"/>
      <c r="J913" t="inlineStr"/>
      <c r="K913" t="str">
        <f>INDEX('Account Map'!$E$5:$E$90,MATCH(F913,'Account Map'!$A$5:$A$90,0))</f>
        <v>200</v>
      </c>
    </row>
    <row r="914">
      <c r="A914" t="n">
        <v>355</v>
      </c>
      <c r="B914" s="10" t="n">
        <v>46220</v>
      </c>
      <c r="C914" t="inlineStr">
        <is>
          <t>Invoice</t>
        </is>
      </c>
      <c r="D914" t="inlineStr">
        <is>
          <t>INV-4259</t>
        </is>
      </c>
      <c r="E914" t="inlineStr">
        <is>
          <t>Collins Constructions Pty Ltd</t>
        </is>
      </c>
      <c r="F914" t="inlineStr">
        <is>
          <t>GST Payable</t>
        </is>
      </c>
      <c r="G914" s="9" t="n">
        <v>-512.78</v>
      </c>
      <c r="H914" t="inlineStr"/>
      <c r="I914" t="inlineStr"/>
      <c r="J914" t="inlineStr"/>
      <c r="K914" t="str">
        <f>INDEX('Account Map'!$E$5:$E$90,MATCH(F914,'Account Map'!$A$5:$A$90,0))</f>
        <v>820</v>
      </c>
    </row>
    <row r="915">
      <c r="A915" t="n">
        <v>356</v>
      </c>
      <c r="B915" s="10" t="n">
        <v>46220</v>
      </c>
      <c r="C915" t="inlineStr">
        <is>
          <t>Invoice</t>
        </is>
      </c>
      <c r="D915" t="inlineStr">
        <is>
          <t>INV-4260</t>
        </is>
      </c>
      <c r="E915" t="inlineStr">
        <is>
          <t>Camberwell Florist Pty Ltd</t>
        </is>
      </c>
      <c r="F915" t="inlineStr">
        <is>
          <t>Accounts Receivable (A/R)</t>
        </is>
      </c>
      <c r="G915" s="9" t="n">
        <v>12550.84</v>
      </c>
      <c r="H915" t="inlineStr"/>
      <c r="I915" t="inlineStr"/>
      <c r="J915" t="inlineStr"/>
      <c r="K915" t="str">
        <f>INDEX('Account Map'!$E$5:$E$90,MATCH(F915,'Account Map'!$A$5:$A$90,0))</f>
        <v>610</v>
      </c>
    </row>
    <row r="916">
      <c r="A916" t="n">
        <v>356</v>
      </c>
      <c r="B916" s="10" t="n">
        <v>46220</v>
      </c>
      <c r="C916" t="inlineStr">
        <is>
          <t>Invoice</t>
        </is>
      </c>
      <c r="D916" t="inlineStr">
        <is>
          <t>INV-4260</t>
        </is>
      </c>
      <c r="E916" t="inlineStr">
        <is>
          <t>Camberwell Florist Pty Ltd</t>
        </is>
      </c>
      <c r="F916" t="inlineStr">
        <is>
          <t>Shopfitting contracts</t>
        </is>
      </c>
      <c r="G916" s="9" t="n">
        <v>-11409.85</v>
      </c>
      <c r="H916" t="inlineStr">
        <is>
          <t>GST</t>
        </is>
      </c>
      <c r="I916" t="inlineStr"/>
      <c r="J916" t="inlineStr"/>
      <c r="K916" t="str">
        <f>INDEX('Account Map'!$E$5:$E$90,MATCH(F916,'Account Map'!$A$5:$A$90,0))</f>
        <v>201</v>
      </c>
    </row>
    <row r="917">
      <c r="A917" t="n">
        <v>356</v>
      </c>
      <c r="B917" s="10" t="n">
        <v>46220</v>
      </c>
      <c r="C917" t="inlineStr">
        <is>
          <t>Invoice</t>
        </is>
      </c>
      <c r="D917" t="inlineStr">
        <is>
          <t>INV-4260</t>
        </is>
      </c>
      <c r="E917" t="inlineStr">
        <is>
          <t>Camberwell Florist Pty Ltd</t>
        </is>
      </c>
      <c r="F917" t="inlineStr">
        <is>
          <t>GST Payable</t>
        </is>
      </c>
      <c r="G917" s="9" t="n">
        <v>-1140.99</v>
      </c>
      <c r="H917" t="inlineStr"/>
      <c r="I917" t="inlineStr"/>
      <c r="J917" t="inlineStr"/>
      <c r="K917" t="str">
        <f>INDEX('Account Map'!$E$5:$E$90,MATCH(F917,'Account Map'!$A$5:$A$90,0))</f>
        <v>820</v>
      </c>
    </row>
    <row r="918">
      <c r="A918" t="n">
        <v>357</v>
      </c>
      <c r="B918" s="10" t="n">
        <v>46220</v>
      </c>
      <c r="C918" t="inlineStr">
        <is>
          <t>Invoice</t>
        </is>
      </c>
      <c r="D918" t="inlineStr">
        <is>
          <t>INV-4261</t>
        </is>
      </c>
      <c r="E918" t="inlineStr">
        <is>
          <t>Laneway Florist Pty Ltd</t>
        </is>
      </c>
      <c r="F918" t="inlineStr">
        <is>
          <t>Accounts Receivable (A/R)</t>
        </is>
      </c>
      <c r="G918" s="9" t="n">
        <v>6910.11</v>
      </c>
      <c r="H918" t="inlineStr"/>
      <c r="I918" t="inlineStr"/>
      <c r="J918" t="inlineStr"/>
      <c r="K918" t="str">
        <f>INDEX('Account Map'!$E$5:$E$90,MATCH(F918,'Account Map'!$A$5:$A$90,0))</f>
        <v>610</v>
      </c>
    </row>
    <row r="919">
      <c r="A919" t="n">
        <v>357</v>
      </c>
      <c r="B919" s="10" t="n">
        <v>46220</v>
      </c>
      <c r="C919" t="inlineStr">
        <is>
          <t>Invoice</t>
        </is>
      </c>
      <c r="D919" t="inlineStr">
        <is>
          <t>INV-4261</t>
        </is>
      </c>
      <c r="E919" t="inlineStr">
        <is>
          <t>Laneway Florist Pty Ltd</t>
        </is>
      </c>
      <c r="F919" t="inlineStr">
        <is>
          <t>Joinery sales</t>
        </is>
      </c>
      <c r="G919" s="9" t="n">
        <v>-6281.92</v>
      </c>
      <c r="H919" t="inlineStr">
        <is>
          <t>GST</t>
        </is>
      </c>
      <c r="I919" t="inlineStr"/>
      <c r="J919" t="inlineStr"/>
      <c r="K919" t="str">
        <f>INDEX('Account Map'!$E$5:$E$90,MATCH(F919,'Account Map'!$A$5:$A$90,0))</f>
        <v>200</v>
      </c>
    </row>
    <row r="920">
      <c r="A920" t="n">
        <v>357</v>
      </c>
      <c r="B920" s="10" t="n">
        <v>46220</v>
      </c>
      <c r="C920" t="inlineStr">
        <is>
          <t>Invoice</t>
        </is>
      </c>
      <c r="D920" t="inlineStr">
        <is>
          <t>INV-4261</t>
        </is>
      </c>
      <c r="E920" t="inlineStr">
        <is>
          <t>Laneway Florist Pty Ltd</t>
        </is>
      </c>
      <c r="F920" t="inlineStr">
        <is>
          <t>GST Payable</t>
        </is>
      </c>
      <c r="G920" s="9" t="n">
        <v>-628.1900000000001</v>
      </c>
      <c r="H920" t="inlineStr"/>
      <c r="I920" t="inlineStr"/>
      <c r="J920" t="inlineStr"/>
      <c r="K920" t="str">
        <f>INDEX('Account Map'!$E$5:$E$90,MATCH(F920,'Account Map'!$A$5:$A$90,0))</f>
        <v>820</v>
      </c>
    </row>
    <row r="921">
      <c r="A921" t="n">
        <v>358</v>
      </c>
      <c r="B921" s="10" t="n">
        <v>46220</v>
      </c>
      <c r="C921" t="inlineStr">
        <is>
          <t>Bill</t>
        </is>
      </c>
      <c r="D921" t="inlineStr">
        <is>
          <t>B00191</t>
        </is>
      </c>
      <c r="E921" t="inlineStr">
        <is>
          <t>Prahran Signs Pty Ltd</t>
        </is>
      </c>
      <c r="F921" t="inlineStr">
        <is>
          <t>Hardware &amp; fittings</t>
        </is>
      </c>
      <c r="G921" s="9" t="n">
        <v>351.5</v>
      </c>
      <c r="H921" t="inlineStr">
        <is>
          <t>GST</t>
        </is>
      </c>
      <c r="I921" t="inlineStr"/>
      <c r="J921" t="inlineStr"/>
      <c r="K921" t="str">
        <f>INDEX('Account Map'!$E$5:$E$90,MATCH(F921,'Account Map'!$A$5:$A$90,0))</f>
        <v>311</v>
      </c>
    </row>
    <row r="922">
      <c r="A922" t="n">
        <v>358</v>
      </c>
      <c r="B922" s="10" t="n">
        <v>46220</v>
      </c>
      <c r="C922" t="inlineStr">
        <is>
          <t>Bill</t>
        </is>
      </c>
      <c r="D922" t="inlineStr">
        <is>
          <t>B00191</t>
        </is>
      </c>
      <c r="E922" t="inlineStr">
        <is>
          <t>Prahran Signs Pty Ltd</t>
        </is>
      </c>
      <c r="F922" t="inlineStr">
        <is>
          <t>GST Payable</t>
        </is>
      </c>
      <c r="G922" s="9" t="n">
        <v>35.15</v>
      </c>
      <c r="H922" t="inlineStr"/>
      <c r="I922" t="inlineStr"/>
      <c r="J922" t="inlineStr"/>
      <c r="K922" t="str">
        <f>INDEX('Account Map'!$E$5:$E$90,MATCH(F922,'Account Map'!$A$5:$A$90,0))</f>
        <v>820</v>
      </c>
    </row>
    <row r="923">
      <c r="A923" t="n">
        <v>358</v>
      </c>
      <c r="B923" s="10" t="n">
        <v>46220</v>
      </c>
      <c r="C923" t="inlineStr">
        <is>
          <t>Bill</t>
        </is>
      </c>
      <c r="D923" t="inlineStr">
        <is>
          <t>B00191</t>
        </is>
      </c>
      <c r="E923" t="inlineStr">
        <is>
          <t>Prahran Signs Pty Ltd</t>
        </is>
      </c>
      <c r="F923" t="inlineStr">
        <is>
          <t>Accounts Payable (A/P)</t>
        </is>
      </c>
      <c r="G923" s="9" t="n">
        <v>-386.65</v>
      </c>
      <c r="H923" t="inlineStr"/>
      <c r="I923" t="inlineStr"/>
      <c r="J923" t="inlineStr"/>
      <c r="K923" t="str">
        <f>INDEX('Account Map'!$E$5:$E$90,MATCH(F923,'Account Map'!$A$5:$A$90,0))</f>
        <v>800</v>
      </c>
    </row>
    <row r="924">
      <c r="A924" t="n">
        <v>359</v>
      </c>
      <c r="B924" s="10" t="n">
        <v>46220</v>
      </c>
      <c r="C924" t="inlineStr">
        <is>
          <t>Bill</t>
        </is>
      </c>
      <c r="D924" t="inlineStr">
        <is>
          <t>B00192</t>
        </is>
      </c>
      <c r="E924" t="inlineStr">
        <is>
          <t>Camberwell Timber Pty Ltd</t>
        </is>
      </c>
      <c r="F924" t="inlineStr">
        <is>
          <t>Freight &amp; cartage</t>
        </is>
      </c>
      <c r="G924" s="9" t="n">
        <v>1303.12</v>
      </c>
      <c r="H924" t="inlineStr">
        <is>
          <t>GST</t>
        </is>
      </c>
      <c r="I924" t="inlineStr"/>
      <c r="J924" t="inlineStr"/>
      <c r="K924" t="str">
        <f>INDEX('Account Map'!$E$5:$E$90,MATCH(F924,'Account Map'!$A$5:$A$90,0))</f>
        <v>314</v>
      </c>
    </row>
    <row r="925">
      <c r="A925" t="n">
        <v>359</v>
      </c>
      <c r="B925" s="10" t="n">
        <v>46220</v>
      </c>
      <c r="C925" t="inlineStr">
        <is>
          <t>Bill</t>
        </is>
      </c>
      <c r="D925" t="inlineStr">
        <is>
          <t>B00192</t>
        </is>
      </c>
      <c r="E925" t="inlineStr">
        <is>
          <t>Camberwell Timber Pty Ltd</t>
        </is>
      </c>
      <c r="F925" t="inlineStr">
        <is>
          <t>GST Payable</t>
        </is>
      </c>
      <c r="G925" s="9" t="n">
        <v>130.31</v>
      </c>
      <c r="H925" t="inlineStr"/>
      <c r="I925" t="inlineStr"/>
      <c r="J925" t="inlineStr"/>
      <c r="K925" t="str">
        <f>INDEX('Account Map'!$E$5:$E$90,MATCH(F925,'Account Map'!$A$5:$A$90,0))</f>
        <v>820</v>
      </c>
    </row>
    <row r="926">
      <c r="A926" t="n">
        <v>359</v>
      </c>
      <c r="B926" s="10" t="n">
        <v>46220</v>
      </c>
      <c r="C926" t="inlineStr">
        <is>
          <t>Bill</t>
        </is>
      </c>
      <c r="D926" t="inlineStr">
        <is>
          <t>B00192</t>
        </is>
      </c>
      <c r="E926" t="inlineStr">
        <is>
          <t>Camberwell Timber Pty Ltd</t>
        </is>
      </c>
      <c r="F926" t="inlineStr">
        <is>
          <t>Accounts Payable (A/P)</t>
        </is>
      </c>
      <c r="G926" s="9" t="n">
        <v>-1433.43</v>
      </c>
      <c r="H926" t="inlineStr"/>
      <c r="I926" t="inlineStr"/>
      <c r="J926" t="inlineStr"/>
      <c r="K926" t="str">
        <f>INDEX('Account Map'!$E$5:$E$90,MATCH(F926,'Account Map'!$A$5:$A$90,0))</f>
        <v>800</v>
      </c>
    </row>
    <row r="927">
      <c r="A927" t="n">
        <v>360</v>
      </c>
      <c r="B927" s="10" t="n">
        <v>46220</v>
      </c>
      <c r="C927" t="inlineStr">
        <is>
          <t>Bill</t>
        </is>
      </c>
      <c r="D927" t="inlineStr">
        <is>
          <t>B00193</t>
        </is>
      </c>
      <c r="E927" t="inlineStr">
        <is>
          <t>Autodesk</t>
        </is>
      </c>
      <c r="F927" t="inlineStr">
        <is>
          <t>Software</t>
        </is>
      </c>
      <c r="G927" s="9" t="n">
        <v>505.89</v>
      </c>
      <c r="H927" t="inlineStr">
        <is>
          <t>GST</t>
        </is>
      </c>
      <c r="I927" t="inlineStr"/>
      <c r="J927" t="inlineStr"/>
      <c r="K927" t="str">
        <f>INDEX('Account Map'!$E$5:$E$90,MATCH(F927,'Account Map'!$A$5:$A$90,0))</f>
        <v>485</v>
      </c>
    </row>
    <row r="928">
      <c r="A928" t="n">
        <v>360</v>
      </c>
      <c r="B928" s="10" t="n">
        <v>46220</v>
      </c>
      <c r="C928" t="inlineStr">
        <is>
          <t>Bill</t>
        </is>
      </c>
      <c r="D928" t="inlineStr">
        <is>
          <t>B00193</t>
        </is>
      </c>
      <c r="E928" t="inlineStr">
        <is>
          <t>Autodesk</t>
        </is>
      </c>
      <c r="F928" t="inlineStr">
        <is>
          <t>GST Payable</t>
        </is>
      </c>
      <c r="G928" s="9" t="n">
        <v>50.59</v>
      </c>
      <c r="H928" t="inlineStr"/>
      <c r="I928" t="inlineStr"/>
      <c r="J928" t="inlineStr"/>
      <c r="K928" t="str">
        <f>INDEX('Account Map'!$E$5:$E$90,MATCH(F928,'Account Map'!$A$5:$A$90,0))</f>
        <v>820</v>
      </c>
    </row>
    <row r="929">
      <c r="A929" t="n">
        <v>360</v>
      </c>
      <c r="B929" s="10" t="n">
        <v>46220</v>
      </c>
      <c r="C929" t="inlineStr">
        <is>
          <t>Bill</t>
        </is>
      </c>
      <c r="D929" t="inlineStr">
        <is>
          <t>B00193</t>
        </is>
      </c>
      <c r="E929" t="inlineStr">
        <is>
          <t>Autodesk</t>
        </is>
      </c>
      <c r="F929" t="inlineStr">
        <is>
          <t>Accounts Payable (A/P)</t>
        </is>
      </c>
      <c r="G929" s="9" t="n">
        <v>-556.48</v>
      </c>
      <c r="H929" t="inlineStr"/>
      <c r="I929" t="inlineStr"/>
      <c r="J929" t="inlineStr"/>
      <c r="K929" t="str">
        <f>INDEX('Account Map'!$E$5:$E$90,MATCH(F929,'Account Map'!$A$5:$A$90,0))</f>
        <v>800</v>
      </c>
    </row>
    <row r="930">
      <c r="A930" t="n">
        <v>361</v>
      </c>
      <c r="B930" s="10" t="n">
        <v>46220</v>
      </c>
      <c r="C930" t="inlineStr">
        <is>
          <t>Bill</t>
        </is>
      </c>
      <c r="D930" t="inlineStr">
        <is>
          <t>B00194</t>
        </is>
      </c>
      <c r="E930" t="inlineStr">
        <is>
          <t>Fixit Machinery Pty Ltd</t>
        </is>
      </c>
      <c r="F930" t="inlineStr">
        <is>
          <t>Repairs &amp; maintenance</t>
        </is>
      </c>
      <c r="G930" s="9" t="n">
        <v>411.37</v>
      </c>
      <c r="H930" t="inlineStr">
        <is>
          <t>GST</t>
        </is>
      </c>
      <c r="I930" t="inlineStr"/>
      <c r="J930" t="inlineStr"/>
      <c r="K930" t="str">
        <f>INDEX('Account Map'!$E$5:$E$90,MATCH(F930,'Account Map'!$A$5:$A$90,0))</f>
        <v>473</v>
      </c>
    </row>
    <row r="931">
      <c r="A931" t="n">
        <v>361</v>
      </c>
      <c r="B931" s="10" t="n">
        <v>46220</v>
      </c>
      <c r="C931" t="inlineStr">
        <is>
          <t>Bill</t>
        </is>
      </c>
      <c r="D931" t="inlineStr">
        <is>
          <t>B00194</t>
        </is>
      </c>
      <c r="E931" t="inlineStr">
        <is>
          <t>Fixit Machinery Pty Ltd</t>
        </is>
      </c>
      <c r="F931" t="inlineStr">
        <is>
          <t>GST Payable</t>
        </is>
      </c>
      <c r="G931" s="9" t="n">
        <v>41.14</v>
      </c>
      <c r="H931" t="inlineStr"/>
      <c r="I931" t="inlineStr"/>
      <c r="J931" t="inlineStr"/>
      <c r="K931" t="str">
        <f>INDEX('Account Map'!$E$5:$E$90,MATCH(F931,'Account Map'!$A$5:$A$90,0))</f>
        <v>820</v>
      </c>
    </row>
    <row r="932">
      <c r="A932" t="n">
        <v>361</v>
      </c>
      <c r="B932" s="10" t="n">
        <v>46220</v>
      </c>
      <c r="C932" t="inlineStr">
        <is>
          <t>Bill</t>
        </is>
      </c>
      <c r="D932" t="inlineStr">
        <is>
          <t>B00194</t>
        </is>
      </c>
      <c r="E932" t="inlineStr">
        <is>
          <t>Fixit Machinery Pty Ltd</t>
        </is>
      </c>
      <c r="F932" t="inlineStr">
        <is>
          <t>Accounts Payable (A/P)</t>
        </is>
      </c>
      <c r="G932" s="9" t="n">
        <v>-452.51</v>
      </c>
      <c r="H932" t="inlineStr"/>
      <c r="I932" t="inlineStr"/>
      <c r="J932" t="inlineStr"/>
      <c r="K932" t="str">
        <f>INDEX('Account Map'!$E$5:$E$90,MATCH(F932,'Account Map'!$A$5:$A$90,0))</f>
        <v>800</v>
      </c>
    </row>
    <row r="933">
      <c r="A933" t="n">
        <v>362</v>
      </c>
      <c r="B933" s="10" t="n">
        <v>46220</v>
      </c>
      <c r="C933" t="inlineStr">
        <is>
          <t>Bill</t>
        </is>
      </c>
      <c r="D933" t="inlineStr">
        <is>
          <t>B00195</t>
        </is>
      </c>
      <c r="E933" t="inlineStr">
        <is>
          <t>Lygon Panel Pty Ltd</t>
        </is>
      </c>
      <c r="F933" t="inlineStr">
        <is>
          <t>Small tools</t>
        </is>
      </c>
      <c r="G933" s="9" t="n">
        <v>308.48</v>
      </c>
      <c r="H933" t="inlineStr">
        <is>
          <t>GST</t>
        </is>
      </c>
      <c r="I933" t="inlineStr"/>
      <c r="J933" t="inlineStr"/>
      <c r="K933" t="str">
        <f>INDEX('Account Map'!$E$5:$E$90,MATCH(F933,'Account Map'!$A$5:$A$90,0))</f>
        <v>474</v>
      </c>
    </row>
    <row r="934">
      <c r="A934" t="n">
        <v>362</v>
      </c>
      <c r="B934" s="10" t="n">
        <v>46220</v>
      </c>
      <c r="C934" t="inlineStr">
        <is>
          <t>Bill</t>
        </is>
      </c>
      <c r="D934" t="inlineStr">
        <is>
          <t>B00195</t>
        </is>
      </c>
      <c r="E934" t="inlineStr">
        <is>
          <t>Lygon Panel Pty Ltd</t>
        </is>
      </c>
      <c r="F934" t="inlineStr">
        <is>
          <t>GST Payable</t>
        </is>
      </c>
      <c r="G934" s="9" t="n">
        <v>30.85</v>
      </c>
      <c r="H934" t="inlineStr"/>
      <c r="I934" t="inlineStr"/>
      <c r="J934" t="inlineStr"/>
      <c r="K934" t="str">
        <f>INDEX('Account Map'!$E$5:$E$90,MATCH(F934,'Account Map'!$A$5:$A$90,0))</f>
        <v>820</v>
      </c>
    </row>
    <row r="935">
      <c r="A935" t="n">
        <v>362</v>
      </c>
      <c r="B935" s="10" t="n">
        <v>46220</v>
      </c>
      <c r="C935" t="inlineStr">
        <is>
          <t>Bill</t>
        </is>
      </c>
      <c r="D935" t="inlineStr">
        <is>
          <t>B00195</t>
        </is>
      </c>
      <c r="E935" t="inlineStr">
        <is>
          <t>Lygon Panel Pty Ltd</t>
        </is>
      </c>
      <c r="F935" t="inlineStr">
        <is>
          <t>Accounts Payable (A/P)</t>
        </is>
      </c>
      <c r="G935" s="9" t="n">
        <v>-339.33</v>
      </c>
      <c r="H935" t="inlineStr"/>
      <c r="I935" t="inlineStr"/>
      <c r="J935" t="inlineStr"/>
      <c r="K935" t="str">
        <f>INDEX('Account Map'!$E$5:$E$90,MATCH(F935,'Account Map'!$A$5:$A$90,0))</f>
        <v>800</v>
      </c>
    </row>
    <row r="936">
      <c r="A936" t="n">
        <v>363</v>
      </c>
      <c r="B936" s="10" t="n">
        <v>46220</v>
      </c>
      <c r="C936" t="inlineStr">
        <is>
          <t>Bill</t>
        </is>
      </c>
      <c r="D936" t="inlineStr">
        <is>
          <t>B00196</t>
        </is>
      </c>
      <c r="E936" t="inlineStr">
        <is>
          <t>Officeworks</t>
        </is>
      </c>
      <c r="F936" t="inlineStr">
        <is>
          <t>Office expenses</t>
        </is>
      </c>
      <c r="G936" s="9" t="n">
        <v>1451.37</v>
      </c>
      <c r="H936" t="inlineStr">
        <is>
          <t>GST</t>
        </is>
      </c>
      <c r="I936" t="inlineStr"/>
      <c r="J936" t="inlineStr"/>
      <c r="K936" t="str">
        <f>INDEX('Account Map'!$E$5:$E$90,MATCH(F936,'Account Map'!$A$5:$A$90,0))</f>
        <v>453</v>
      </c>
    </row>
    <row r="937">
      <c r="A937" t="n">
        <v>363</v>
      </c>
      <c r="B937" s="10" t="n">
        <v>46220</v>
      </c>
      <c r="C937" t="inlineStr">
        <is>
          <t>Bill</t>
        </is>
      </c>
      <c r="D937" t="inlineStr">
        <is>
          <t>B00196</t>
        </is>
      </c>
      <c r="E937" t="inlineStr">
        <is>
          <t>Officeworks</t>
        </is>
      </c>
      <c r="F937" t="inlineStr">
        <is>
          <t>GST Payable</t>
        </is>
      </c>
      <c r="G937" s="9" t="n">
        <v>145.14</v>
      </c>
      <c r="H937" t="inlineStr"/>
      <c r="I937" t="inlineStr"/>
      <c r="J937" t="inlineStr"/>
      <c r="K937" t="str">
        <f>INDEX('Account Map'!$E$5:$E$90,MATCH(F937,'Account Map'!$A$5:$A$90,0))</f>
        <v>820</v>
      </c>
    </row>
    <row r="938">
      <c r="A938" t="n">
        <v>363</v>
      </c>
      <c r="B938" s="10" t="n">
        <v>46220</v>
      </c>
      <c r="C938" t="inlineStr">
        <is>
          <t>Bill</t>
        </is>
      </c>
      <c r="D938" t="inlineStr">
        <is>
          <t>B00196</t>
        </is>
      </c>
      <c r="E938" t="inlineStr">
        <is>
          <t>Officeworks</t>
        </is>
      </c>
      <c r="F938" t="inlineStr">
        <is>
          <t>Accounts Payable (A/P)</t>
        </is>
      </c>
      <c r="G938" s="9" t="n">
        <v>-1596.51</v>
      </c>
      <c r="H938" t="inlineStr"/>
      <c r="I938" t="inlineStr"/>
      <c r="J938" t="inlineStr"/>
      <c r="K938" t="str">
        <f>INDEX('Account Map'!$E$5:$E$90,MATCH(F938,'Account Map'!$A$5:$A$90,0))</f>
        <v>800</v>
      </c>
    </row>
    <row r="939">
      <c r="A939" t="n">
        <v>364</v>
      </c>
      <c r="B939" s="10" t="n">
        <v>46220</v>
      </c>
      <c r="C939" t="inlineStr">
        <is>
          <t>Bill</t>
        </is>
      </c>
      <c r="D939" t="inlineStr">
        <is>
          <t>B00197</t>
        </is>
      </c>
      <c r="E939" t="inlineStr">
        <is>
          <t>Glenferrie Lighting Pty Ltd</t>
        </is>
      </c>
      <c r="F939" t="inlineStr">
        <is>
          <t>Freight &amp; cartage</t>
        </is>
      </c>
      <c r="G939" s="9" t="n">
        <v>1478.61</v>
      </c>
      <c r="H939" t="inlineStr">
        <is>
          <t>GST</t>
        </is>
      </c>
      <c r="I939" t="inlineStr"/>
      <c r="J939" t="inlineStr"/>
      <c r="K939" t="str">
        <f>INDEX('Account Map'!$E$5:$E$90,MATCH(F939,'Account Map'!$A$5:$A$90,0))</f>
        <v>314</v>
      </c>
    </row>
    <row r="940">
      <c r="A940" t="n">
        <v>364</v>
      </c>
      <c r="B940" s="10" t="n">
        <v>46220</v>
      </c>
      <c r="C940" t="inlineStr">
        <is>
          <t>Bill</t>
        </is>
      </c>
      <c r="D940" t="inlineStr">
        <is>
          <t>B00197</t>
        </is>
      </c>
      <c r="E940" t="inlineStr">
        <is>
          <t>Glenferrie Lighting Pty Ltd</t>
        </is>
      </c>
      <c r="F940" t="inlineStr">
        <is>
          <t>GST Payable</t>
        </is>
      </c>
      <c r="G940" s="9" t="n">
        <v>147.86</v>
      </c>
      <c r="H940" t="inlineStr"/>
      <c r="I940" t="inlineStr"/>
      <c r="J940" t="inlineStr"/>
      <c r="K940" t="str">
        <f>INDEX('Account Map'!$E$5:$E$90,MATCH(F940,'Account Map'!$A$5:$A$90,0))</f>
        <v>820</v>
      </c>
    </row>
    <row r="941">
      <c r="A941" t="n">
        <v>364</v>
      </c>
      <c r="B941" s="10" t="n">
        <v>46220</v>
      </c>
      <c r="C941" t="inlineStr">
        <is>
          <t>Bill</t>
        </is>
      </c>
      <c r="D941" t="inlineStr">
        <is>
          <t>B00197</t>
        </is>
      </c>
      <c r="E941" t="inlineStr">
        <is>
          <t>Glenferrie Lighting Pty Ltd</t>
        </is>
      </c>
      <c r="F941" t="inlineStr">
        <is>
          <t>Accounts Payable (A/P)</t>
        </is>
      </c>
      <c r="G941" s="9" t="n">
        <v>-1626.47</v>
      </c>
      <c r="H941" t="inlineStr"/>
      <c r="I941" t="inlineStr"/>
      <c r="J941" t="inlineStr"/>
      <c r="K941" t="str">
        <f>INDEX('Account Map'!$E$5:$E$90,MATCH(F941,'Account Map'!$A$5:$A$90,0))</f>
        <v>800</v>
      </c>
    </row>
    <row r="942">
      <c r="A942" t="n">
        <v>365</v>
      </c>
      <c r="B942" s="10" t="n">
        <v>46220</v>
      </c>
      <c r="C942" t="inlineStr">
        <is>
          <t>Bill</t>
        </is>
      </c>
      <c r="D942" t="inlineStr">
        <is>
          <t>B00198</t>
        </is>
      </c>
      <c r="E942" t="inlineStr">
        <is>
          <t>Stone Benchtops Co</t>
        </is>
      </c>
      <c r="F942" t="inlineStr">
        <is>
          <t>Benchtops (outsourced)</t>
        </is>
      </c>
      <c r="G942" s="9" t="n">
        <v>2771.77</v>
      </c>
      <c r="H942" t="inlineStr">
        <is>
          <t>GST</t>
        </is>
      </c>
      <c r="I942" t="inlineStr"/>
      <c r="J942" t="inlineStr"/>
      <c r="K942" t="str">
        <f>INDEX('Account Map'!$E$5:$E$90,MATCH(F942,'Account Map'!$A$5:$A$90,0))</f>
        <v>312</v>
      </c>
    </row>
    <row r="943">
      <c r="A943" t="n">
        <v>365</v>
      </c>
      <c r="B943" s="10" t="n">
        <v>46220</v>
      </c>
      <c r="C943" t="inlineStr">
        <is>
          <t>Bill</t>
        </is>
      </c>
      <c r="D943" t="inlineStr">
        <is>
          <t>B00198</t>
        </is>
      </c>
      <c r="E943" t="inlineStr">
        <is>
          <t>Stone Benchtops Co</t>
        </is>
      </c>
      <c r="F943" t="inlineStr">
        <is>
          <t>GST Payable</t>
        </is>
      </c>
      <c r="G943" s="9" t="n">
        <v>277.18</v>
      </c>
      <c r="H943" t="inlineStr"/>
      <c r="I943" t="inlineStr"/>
      <c r="J943" t="inlineStr"/>
      <c r="K943" t="str">
        <f>INDEX('Account Map'!$E$5:$E$90,MATCH(F943,'Account Map'!$A$5:$A$90,0))</f>
        <v>820</v>
      </c>
    </row>
    <row r="944">
      <c r="A944" t="n">
        <v>365</v>
      </c>
      <c r="B944" s="10" t="n">
        <v>46220</v>
      </c>
      <c r="C944" t="inlineStr">
        <is>
          <t>Bill</t>
        </is>
      </c>
      <c r="D944" t="inlineStr">
        <is>
          <t>B00198</t>
        </is>
      </c>
      <c r="E944" t="inlineStr">
        <is>
          <t>Stone Benchtops Co</t>
        </is>
      </c>
      <c r="F944" t="inlineStr">
        <is>
          <t>Accounts Payable (A/P)</t>
        </is>
      </c>
      <c r="G944" s="9" t="n">
        <v>-3048.95</v>
      </c>
      <c r="H944" t="inlineStr"/>
      <c r="I944" t="inlineStr"/>
      <c r="J944" t="inlineStr"/>
      <c r="K944" t="str">
        <f>INDEX('Account Map'!$E$5:$E$90,MATCH(F944,'Account Map'!$A$5:$A$90,0))</f>
        <v>800</v>
      </c>
    </row>
    <row r="945">
      <c r="A945" t="n">
        <v>366</v>
      </c>
      <c r="B945" s="10" t="n">
        <v>46220</v>
      </c>
      <c r="C945" t="inlineStr">
        <is>
          <t>Expense</t>
        </is>
      </c>
      <c r="D945" t="inlineStr"/>
      <c r="E945" t="inlineStr">
        <is>
          <t>Kmart</t>
        </is>
      </c>
      <c r="F945" t="inlineStr">
        <is>
          <t>Software</t>
        </is>
      </c>
      <c r="G945" s="9" t="n">
        <v>176.68</v>
      </c>
      <c r="H945" t="inlineStr">
        <is>
          <t>GST</t>
        </is>
      </c>
      <c r="I945" t="inlineStr"/>
      <c r="J945" t="inlineStr"/>
      <c r="K945" t="str">
        <f>INDEX('Account Map'!$E$5:$E$90,MATCH(F945,'Account Map'!$A$5:$A$90,0))</f>
        <v>485</v>
      </c>
    </row>
    <row r="946">
      <c r="A946" t="n">
        <v>366</v>
      </c>
      <c r="B946" s="10" t="n">
        <v>46220</v>
      </c>
      <c r="C946" t="inlineStr">
        <is>
          <t>Expense</t>
        </is>
      </c>
      <c r="D946" t="inlineStr"/>
      <c r="E946" t="inlineStr">
        <is>
          <t>Kmart</t>
        </is>
      </c>
      <c r="F946" t="inlineStr">
        <is>
          <t>GST Payable</t>
        </is>
      </c>
      <c r="G946" s="9" t="n">
        <v>17.67</v>
      </c>
      <c r="H946" t="inlineStr"/>
      <c r="I946" t="inlineStr"/>
      <c r="J946" t="inlineStr"/>
      <c r="K946" t="str">
        <f>INDEX('Account Map'!$E$5:$E$90,MATCH(F946,'Account Map'!$A$5:$A$90,0))</f>
        <v>820</v>
      </c>
    </row>
    <row r="947">
      <c r="A947" t="n">
        <v>366</v>
      </c>
      <c r="B947" s="10" t="n">
        <v>46220</v>
      </c>
      <c r="C947" t="inlineStr">
        <is>
          <t>Expense</t>
        </is>
      </c>
      <c r="D947" t="inlineStr"/>
      <c r="E947" t="inlineStr">
        <is>
          <t>Kmart</t>
        </is>
      </c>
      <c r="F947" t="inlineStr">
        <is>
          <t>ANZ Business Visa</t>
        </is>
      </c>
      <c r="G947" s="9" t="n">
        <v>-194.35</v>
      </c>
      <c r="H947" t="inlineStr"/>
      <c r="I947" t="inlineStr"/>
      <c r="J947" t="inlineStr">
        <is>
          <t>R</t>
        </is>
      </c>
      <c r="K947" t="str">
        <f>INDEX('Account Map'!$E$5:$E$90,MATCH(F947,'Account Map'!$A$5:$A$90,0))</f>
        <v>092</v>
      </c>
    </row>
    <row r="948">
      <c r="A948" t="n">
        <v>367</v>
      </c>
      <c r="B948" s="10" t="n">
        <v>46220</v>
      </c>
      <c r="C948" t="inlineStr">
        <is>
          <t>Expense</t>
        </is>
      </c>
      <c r="D948" t="inlineStr"/>
      <c r="E948" t="inlineStr">
        <is>
          <t>Adobe Systems</t>
        </is>
      </c>
      <c r="F948" t="inlineStr">
        <is>
          <t>Subscriptions</t>
        </is>
      </c>
      <c r="G948" s="9" t="n">
        <v>311.44</v>
      </c>
      <c r="H948" t="inlineStr">
        <is>
          <t>GST</t>
        </is>
      </c>
      <c r="I948" t="inlineStr"/>
      <c r="J948" t="inlineStr"/>
      <c r="K948" t="str">
        <f>INDEX('Account Map'!$E$5:$E$90,MATCH(F948,'Account Map'!$A$5:$A$90,0))</f>
        <v>485</v>
      </c>
    </row>
    <row r="949">
      <c r="A949" t="n">
        <v>367</v>
      </c>
      <c r="B949" s="10" t="n">
        <v>46220</v>
      </c>
      <c r="C949" t="inlineStr">
        <is>
          <t>Expense</t>
        </is>
      </c>
      <c r="D949" t="inlineStr"/>
      <c r="E949" t="inlineStr">
        <is>
          <t>Adobe Systems</t>
        </is>
      </c>
      <c r="F949" t="inlineStr">
        <is>
          <t>GST Payable</t>
        </is>
      </c>
      <c r="G949" s="9" t="n">
        <v>31.14</v>
      </c>
      <c r="H949" t="inlineStr"/>
      <c r="I949" t="inlineStr"/>
      <c r="J949" t="inlineStr"/>
      <c r="K949" t="str">
        <f>INDEX('Account Map'!$E$5:$E$90,MATCH(F949,'Account Map'!$A$5:$A$90,0))</f>
        <v>820</v>
      </c>
    </row>
    <row r="950">
      <c r="A950" t="n">
        <v>367</v>
      </c>
      <c r="B950" s="10" t="n">
        <v>46220</v>
      </c>
      <c r="C950" t="inlineStr">
        <is>
          <t>Expense</t>
        </is>
      </c>
      <c r="D950" t="inlineStr"/>
      <c r="E950" t="inlineStr">
        <is>
          <t>Adobe Systems</t>
        </is>
      </c>
      <c r="F950" t="inlineStr">
        <is>
          <t>ANZ Business Visa</t>
        </is>
      </c>
      <c r="G950" s="9" t="n">
        <v>-342.58</v>
      </c>
      <c r="H950" t="inlineStr"/>
      <c r="I950" t="inlineStr"/>
      <c r="J950" t="inlineStr">
        <is>
          <t>R</t>
        </is>
      </c>
      <c r="K950" t="str">
        <f>INDEX('Account Map'!$E$5:$E$90,MATCH(F950,'Account Map'!$A$5:$A$90,0))</f>
        <v>092</v>
      </c>
    </row>
    <row r="951">
      <c r="A951" t="n">
        <v>368</v>
      </c>
      <c r="B951" s="10" t="n">
        <v>46220</v>
      </c>
      <c r="C951" t="inlineStr">
        <is>
          <t>Expense</t>
        </is>
      </c>
      <c r="D951" t="inlineStr"/>
      <c r="E951" t="inlineStr">
        <is>
          <t>Google Ads</t>
        </is>
      </c>
      <c r="F951" t="inlineStr">
        <is>
          <t>Postage</t>
        </is>
      </c>
      <c r="G951" s="9" t="n">
        <v>349.87</v>
      </c>
      <c r="H951" t="inlineStr">
        <is>
          <t>GST</t>
        </is>
      </c>
      <c r="I951" t="inlineStr"/>
      <c r="J951" t="inlineStr"/>
      <c r="K951" t="str">
        <f>INDEX('Account Map'!$E$5:$E$90,MATCH(F951,'Account Map'!$A$5:$A$90,0))</f>
        <v>453</v>
      </c>
    </row>
    <row r="952">
      <c r="A952" t="n">
        <v>368</v>
      </c>
      <c r="B952" s="10" t="n">
        <v>46220</v>
      </c>
      <c r="C952" t="inlineStr">
        <is>
          <t>Expense</t>
        </is>
      </c>
      <c r="D952" t="inlineStr"/>
      <c r="E952" t="inlineStr">
        <is>
          <t>Google Ads</t>
        </is>
      </c>
      <c r="F952" t="inlineStr">
        <is>
          <t>GST Payable</t>
        </is>
      </c>
      <c r="G952" s="9" t="n">
        <v>34.99</v>
      </c>
      <c r="H952" t="inlineStr"/>
      <c r="I952" t="inlineStr"/>
      <c r="J952" t="inlineStr"/>
      <c r="K952" t="str">
        <f>INDEX('Account Map'!$E$5:$E$90,MATCH(F952,'Account Map'!$A$5:$A$90,0))</f>
        <v>820</v>
      </c>
    </row>
    <row r="953">
      <c r="A953" t="n">
        <v>368</v>
      </c>
      <c r="B953" s="10" t="n">
        <v>46220</v>
      </c>
      <c r="C953" t="inlineStr">
        <is>
          <t>Expense</t>
        </is>
      </c>
      <c r="D953" t="inlineStr"/>
      <c r="E953" t="inlineStr">
        <is>
          <t>Google Ads</t>
        </is>
      </c>
      <c r="F953" t="inlineStr">
        <is>
          <t>ANZ Business Visa</t>
        </is>
      </c>
      <c r="G953" s="9" t="n">
        <v>-384.86</v>
      </c>
      <c r="H953" t="inlineStr"/>
      <c r="I953" t="inlineStr"/>
      <c r="J953" t="inlineStr">
        <is>
          <t>R</t>
        </is>
      </c>
      <c r="K953" t="str">
        <f>INDEX('Account Map'!$E$5:$E$90,MATCH(F953,'Account Map'!$A$5:$A$90,0))</f>
        <v>092</v>
      </c>
    </row>
    <row r="954">
      <c r="A954" t="n">
        <v>369</v>
      </c>
      <c r="B954" s="10" t="n">
        <v>46220</v>
      </c>
      <c r="C954" t="inlineStr">
        <is>
          <t>Deposit</t>
        </is>
      </c>
      <c r="D954" t="inlineStr"/>
      <c r="E954" t="inlineStr"/>
      <c r="F954" t="inlineStr">
        <is>
          <t>ANZ Business Cheque</t>
        </is>
      </c>
      <c r="G954" s="9" t="n">
        <v>6775.58</v>
      </c>
      <c r="H954" t="inlineStr"/>
      <c r="I954" t="inlineStr">
        <is>
          <t>Deposit of 1 payments</t>
        </is>
      </c>
      <c r="J954" t="inlineStr">
        <is>
          <t>R</t>
        </is>
      </c>
      <c r="K954" t="str">
        <f>INDEX('Account Map'!$E$5:$E$90,MATCH(F954,'Account Map'!$A$5:$A$90,0))</f>
        <v>090</v>
      </c>
    </row>
    <row r="955">
      <c r="A955" t="n">
        <v>369</v>
      </c>
      <c r="B955" s="10" t="n">
        <v>46220</v>
      </c>
      <c r="C955" t="inlineStr">
        <is>
          <t>Deposit</t>
        </is>
      </c>
      <c r="D955" t="inlineStr"/>
      <c r="E955" t="inlineStr"/>
      <c r="F955" t="inlineStr">
        <is>
          <t>Undeposited Funds</t>
        </is>
      </c>
      <c r="G955" s="9" t="n">
        <v>-6775.58</v>
      </c>
      <c r="H955" t="inlineStr"/>
      <c r="I955" t="inlineStr">
        <is>
          <t>Deposit of 1 payments</t>
        </is>
      </c>
      <c r="J955" t="inlineStr"/>
      <c r="K955" t="str">
        <f>INDEX('Account Map'!$E$5:$E$90,MATCH(F955,'Account Map'!$A$5:$A$90,0))</f>
        <v>615</v>
      </c>
    </row>
    <row r="956">
      <c r="A956" t="n">
        <v>370</v>
      </c>
      <c r="B956" s="10" t="n">
        <v>46221</v>
      </c>
      <c r="C956" t="inlineStr">
        <is>
          <t>Payment</t>
        </is>
      </c>
      <c r="D956" t="inlineStr"/>
      <c r="E956" t="inlineStr">
        <is>
          <t>Lygon Property Group Pty Ltd</t>
        </is>
      </c>
      <c r="F956" t="inlineStr">
        <is>
          <t>Undeposited Funds</t>
        </is>
      </c>
      <c r="G956" s="9" t="n">
        <v>7681.81</v>
      </c>
      <c r="H956" t="inlineStr"/>
      <c r="I956" t="inlineStr">
        <is>
          <t>Payment INV-4234</t>
        </is>
      </c>
      <c r="J956" t="inlineStr"/>
      <c r="K956" t="str">
        <f>INDEX('Account Map'!$E$5:$E$90,MATCH(F956,'Account Map'!$A$5:$A$90,0))</f>
        <v>615</v>
      </c>
    </row>
    <row r="957">
      <c r="A957" t="n">
        <v>370</v>
      </c>
      <c r="B957" s="10" t="n">
        <v>46221</v>
      </c>
      <c r="C957" t="inlineStr">
        <is>
          <t>Payment</t>
        </is>
      </c>
      <c r="D957" t="inlineStr"/>
      <c r="E957" t="inlineStr">
        <is>
          <t>Lygon Property Group Pty Ltd</t>
        </is>
      </c>
      <c r="F957" t="inlineStr">
        <is>
          <t>Accounts Receivable (A/R)</t>
        </is>
      </c>
      <c r="G957" s="9" t="n">
        <v>-7681.81</v>
      </c>
      <c r="H957" t="inlineStr"/>
      <c r="I957" t="inlineStr">
        <is>
          <t>Payment INV-4234</t>
        </is>
      </c>
      <c r="J957" t="inlineStr"/>
      <c r="K957" t="str">
        <f>INDEX('Account Map'!$E$5:$E$90,MATCH(F957,'Account Map'!$A$5:$A$90,0))</f>
        <v>610</v>
      </c>
    </row>
    <row r="958">
      <c r="A958" t="n">
        <v>371</v>
      </c>
      <c r="B958" s="10" t="n">
        <v>46222</v>
      </c>
      <c r="C958" t="inlineStr">
        <is>
          <t>Bill Payment (Cheque)</t>
        </is>
      </c>
      <c r="D958" t="inlineStr"/>
      <c r="E958" t="inlineStr">
        <is>
          <t>Redgum Paint Pty Ltd</t>
        </is>
      </c>
      <c r="F958" t="inlineStr">
        <is>
          <t>Accounts Payable (A/P)</t>
        </is>
      </c>
      <c r="G958" s="9" t="n">
        <v>1059.84</v>
      </c>
      <c r="H958" t="inlineStr"/>
      <c r="I958" t="inlineStr">
        <is>
          <t>Payment B00113</t>
        </is>
      </c>
      <c r="J958" t="inlineStr"/>
      <c r="K958" t="str">
        <f>INDEX('Account Map'!$E$5:$E$90,MATCH(F958,'Account Map'!$A$5:$A$90,0))</f>
        <v>800</v>
      </c>
    </row>
    <row r="959">
      <c r="A959" t="n">
        <v>371</v>
      </c>
      <c r="B959" s="10" t="n">
        <v>46222</v>
      </c>
      <c r="C959" t="inlineStr">
        <is>
          <t>Bill Payment (Cheque)</t>
        </is>
      </c>
      <c r="D959" t="inlineStr"/>
      <c r="E959" t="inlineStr">
        <is>
          <t>Redgum Paint Pty Ltd</t>
        </is>
      </c>
      <c r="F959" t="inlineStr">
        <is>
          <t>ANZ Business Cheque</t>
        </is>
      </c>
      <c r="G959" s="9" t="n">
        <v>-1059.84</v>
      </c>
      <c r="H959" t="inlineStr"/>
      <c r="I959" t="inlineStr">
        <is>
          <t>Payment B00113</t>
        </is>
      </c>
      <c r="J959" t="inlineStr">
        <is>
          <t>R</t>
        </is>
      </c>
      <c r="K959" t="str">
        <f>INDEX('Account Map'!$E$5:$E$90,MATCH(F959,'Account Map'!$A$5:$A$90,0))</f>
        <v>090</v>
      </c>
    </row>
    <row r="960">
      <c r="A960" t="n">
        <v>372</v>
      </c>
      <c r="B960" s="10" t="n">
        <v>46223</v>
      </c>
      <c r="C960" t="inlineStr">
        <is>
          <t>Invoice</t>
        </is>
      </c>
      <c r="D960" t="inlineStr">
        <is>
          <t>INV-4262</t>
        </is>
      </c>
      <c r="E960" t="inlineStr">
        <is>
          <t>Lygon Property Group Pty Ltd</t>
        </is>
      </c>
      <c r="F960" t="inlineStr">
        <is>
          <t>Accounts Receivable (A/R)</t>
        </is>
      </c>
      <c r="G960" s="9" t="n">
        <v>8448.139999999999</v>
      </c>
      <c r="H960" t="inlineStr"/>
      <c r="I960" t="inlineStr"/>
      <c r="J960" t="inlineStr"/>
      <c r="K960" t="str">
        <f>INDEX('Account Map'!$E$5:$E$90,MATCH(F960,'Account Map'!$A$5:$A$90,0))</f>
        <v>610</v>
      </c>
    </row>
    <row r="961">
      <c r="A961" t="n">
        <v>372</v>
      </c>
      <c r="B961" s="10" t="n">
        <v>46223</v>
      </c>
      <c r="C961" t="inlineStr">
        <is>
          <t>Invoice</t>
        </is>
      </c>
      <c r="D961" t="inlineStr">
        <is>
          <t>INV-4262</t>
        </is>
      </c>
      <c r="E961" t="inlineStr">
        <is>
          <t>Lygon Property Group Pty Ltd</t>
        </is>
      </c>
      <c r="F961" t="inlineStr">
        <is>
          <t>Joinery sales</t>
        </is>
      </c>
      <c r="G961" s="9" t="n">
        <v>-3158.64</v>
      </c>
      <c r="H961" t="inlineStr">
        <is>
          <t>GST</t>
        </is>
      </c>
      <c r="I961" t="inlineStr"/>
      <c r="J961" t="inlineStr"/>
      <c r="K961" t="str">
        <f>INDEX('Account Map'!$E$5:$E$90,MATCH(F961,'Account Map'!$A$5:$A$90,0))</f>
        <v>200</v>
      </c>
    </row>
    <row r="962">
      <c r="A962" t="n">
        <v>372</v>
      </c>
      <c r="B962" s="10" t="n">
        <v>46223</v>
      </c>
      <c r="C962" t="inlineStr">
        <is>
          <t>Invoice</t>
        </is>
      </c>
      <c r="D962" t="inlineStr">
        <is>
          <t>INV-4262</t>
        </is>
      </c>
      <c r="E962" t="inlineStr">
        <is>
          <t>Lygon Property Group Pty Ltd</t>
        </is>
      </c>
      <c r="F962" t="inlineStr">
        <is>
          <t>Joinery sales</t>
        </is>
      </c>
      <c r="G962" s="9" t="n">
        <v>-4521.49</v>
      </c>
      <c r="H962" t="inlineStr">
        <is>
          <t>GST</t>
        </is>
      </c>
      <c r="I962" t="inlineStr"/>
      <c r="J962" t="inlineStr"/>
      <c r="K962" t="str">
        <f>INDEX('Account Map'!$E$5:$E$90,MATCH(F962,'Account Map'!$A$5:$A$90,0))</f>
        <v>200</v>
      </c>
    </row>
    <row r="963">
      <c r="A963" t="n">
        <v>372</v>
      </c>
      <c r="B963" s="10" t="n">
        <v>46223</v>
      </c>
      <c r="C963" t="inlineStr">
        <is>
          <t>Invoice</t>
        </is>
      </c>
      <c r="D963" t="inlineStr">
        <is>
          <t>INV-4262</t>
        </is>
      </c>
      <c r="E963" t="inlineStr">
        <is>
          <t>Lygon Property Group Pty Ltd</t>
        </is>
      </c>
      <c r="F963" t="inlineStr">
        <is>
          <t>GST Payable</t>
        </is>
      </c>
      <c r="G963" s="9" t="n">
        <v>-768.01</v>
      </c>
      <c r="H963" t="inlineStr"/>
      <c r="I963" t="inlineStr"/>
      <c r="J963" t="inlineStr"/>
      <c r="K963" t="str">
        <f>INDEX('Account Map'!$E$5:$E$90,MATCH(F963,'Account Map'!$A$5:$A$90,0))</f>
        <v>820</v>
      </c>
    </row>
    <row r="964">
      <c r="A964" t="n">
        <v>373</v>
      </c>
      <c r="B964" s="10" t="n">
        <v>46223</v>
      </c>
      <c r="C964" t="inlineStr">
        <is>
          <t>Invoice</t>
        </is>
      </c>
      <c r="D964" t="inlineStr">
        <is>
          <t>INV-4263</t>
        </is>
      </c>
      <c r="E964" t="inlineStr">
        <is>
          <t>High St Bakery Group</t>
        </is>
      </c>
      <c r="F964" t="inlineStr">
        <is>
          <t>Accounts Receivable (A/R)</t>
        </is>
      </c>
      <c r="G964" s="9" t="n">
        <v>1307.06</v>
      </c>
      <c r="H964" t="inlineStr"/>
      <c r="I964" t="inlineStr"/>
      <c r="J964" t="inlineStr"/>
      <c r="K964" t="str">
        <f>INDEX('Account Map'!$E$5:$E$90,MATCH(F964,'Account Map'!$A$5:$A$90,0))</f>
        <v>610</v>
      </c>
    </row>
    <row r="965">
      <c r="A965" t="n">
        <v>373</v>
      </c>
      <c r="B965" s="10" t="n">
        <v>46223</v>
      </c>
      <c r="C965" t="inlineStr">
        <is>
          <t>Invoice</t>
        </is>
      </c>
      <c r="D965" t="inlineStr">
        <is>
          <t>INV-4263</t>
        </is>
      </c>
      <c r="E965" t="inlineStr">
        <is>
          <t>High St Bakery Group</t>
        </is>
      </c>
      <c r="F965" t="inlineStr">
        <is>
          <t>Design &amp; drafting fees</t>
        </is>
      </c>
      <c r="G965" s="9" t="n">
        <v>-1188.24</v>
      </c>
      <c r="H965" t="inlineStr">
        <is>
          <t>GST</t>
        </is>
      </c>
      <c r="I965" t="inlineStr"/>
      <c r="J965" t="inlineStr"/>
      <c r="K965" t="str">
        <f>INDEX('Account Map'!$E$5:$E$90,MATCH(F965,'Account Map'!$A$5:$A$90,0))</f>
        <v>203</v>
      </c>
    </row>
    <row r="966">
      <c r="A966" t="n">
        <v>373</v>
      </c>
      <c r="B966" s="10" t="n">
        <v>46223</v>
      </c>
      <c r="C966" t="inlineStr">
        <is>
          <t>Invoice</t>
        </is>
      </c>
      <c r="D966" t="inlineStr">
        <is>
          <t>INV-4263</t>
        </is>
      </c>
      <c r="E966" t="inlineStr">
        <is>
          <t>High St Bakery Group</t>
        </is>
      </c>
      <c r="F966" t="inlineStr">
        <is>
          <t>GST Payable</t>
        </is>
      </c>
      <c r="G966" s="9" t="n">
        <v>-118.82</v>
      </c>
      <c r="H966" t="inlineStr"/>
      <c r="I966" t="inlineStr"/>
      <c r="J966" t="inlineStr"/>
      <c r="K966" t="str">
        <f>INDEX('Account Map'!$E$5:$E$90,MATCH(F966,'Account Map'!$A$5:$A$90,0))</f>
        <v>820</v>
      </c>
    </row>
    <row r="967">
      <c r="A967" t="n">
        <v>374</v>
      </c>
      <c r="B967" s="10" t="n">
        <v>46223</v>
      </c>
      <c r="C967" t="inlineStr">
        <is>
          <t>Bill</t>
        </is>
      </c>
      <c r="D967" t="inlineStr">
        <is>
          <t>B00199</t>
        </is>
      </c>
      <c r="E967" t="inlineStr">
        <is>
          <t>Carlton Adhesives Pty Ltd</t>
        </is>
      </c>
      <c r="F967" t="inlineStr">
        <is>
          <t>Repairs &amp; maintenance</t>
        </is>
      </c>
      <c r="G967" s="9" t="n">
        <v>885.72</v>
      </c>
      <c r="H967" t="inlineStr">
        <is>
          <t>GST</t>
        </is>
      </c>
      <c r="I967" t="inlineStr"/>
      <c r="J967" t="inlineStr"/>
      <c r="K967" t="str">
        <f>INDEX('Account Map'!$E$5:$E$90,MATCH(F967,'Account Map'!$A$5:$A$90,0))</f>
        <v>473</v>
      </c>
    </row>
    <row r="968">
      <c r="A968" t="n">
        <v>374</v>
      </c>
      <c r="B968" s="10" t="n">
        <v>46223</v>
      </c>
      <c r="C968" t="inlineStr">
        <is>
          <t>Bill</t>
        </is>
      </c>
      <c r="D968" t="inlineStr">
        <is>
          <t>B00199</t>
        </is>
      </c>
      <c r="E968" t="inlineStr">
        <is>
          <t>Carlton Adhesives Pty Ltd</t>
        </is>
      </c>
      <c r="F968" t="inlineStr">
        <is>
          <t>GST Payable</t>
        </is>
      </c>
      <c r="G968" s="9" t="n">
        <v>88.56999999999999</v>
      </c>
      <c r="H968" t="inlineStr"/>
      <c r="I968" t="inlineStr"/>
      <c r="J968" t="inlineStr"/>
      <c r="K968" t="str">
        <f>INDEX('Account Map'!$E$5:$E$90,MATCH(F968,'Account Map'!$A$5:$A$90,0))</f>
        <v>820</v>
      </c>
    </row>
    <row r="969">
      <c r="A969" t="n">
        <v>374</v>
      </c>
      <c r="B969" s="10" t="n">
        <v>46223</v>
      </c>
      <c r="C969" t="inlineStr">
        <is>
          <t>Bill</t>
        </is>
      </c>
      <c r="D969" t="inlineStr">
        <is>
          <t>B00199</t>
        </is>
      </c>
      <c r="E969" t="inlineStr">
        <is>
          <t>Carlton Adhesives Pty Ltd</t>
        </is>
      </c>
      <c r="F969" t="inlineStr">
        <is>
          <t>Accounts Payable (A/P)</t>
        </is>
      </c>
      <c r="G969" s="9" t="n">
        <v>-974.29</v>
      </c>
      <c r="H969" t="inlineStr"/>
      <c r="I969" t="inlineStr"/>
      <c r="J969" t="inlineStr"/>
      <c r="K969" t="str">
        <f>INDEX('Account Map'!$E$5:$E$90,MATCH(F969,'Account Map'!$A$5:$A$90,0))</f>
        <v>800</v>
      </c>
    </row>
    <row r="970">
      <c r="A970" t="n">
        <v>375</v>
      </c>
      <c r="B970" s="10" t="n">
        <v>46223</v>
      </c>
      <c r="C970" t="inlineStr">
        <is>
          <t>Bill</t>
        </is>
      </c>
      <c r="D970" t="inlineStr">
        <is>
          <t>B00200</t>
        </is>
      </c>
      <c r="E970" t="inlineStr">
        <is>
          <t>Felder Machinery Pty Ltd</t>
        </is>
      </c>
      <c r="F970" t="inlineStr">
        <is>
          <t>Repairs &amp; maintenance</t>
        </is>
      </c>
      <c r="G970" s="9" t="n">
        <v>410.48</v>
      </c>
      <c r="H970" t="inlineStr">
        <is>
          <t>GST</t>
        </is>
      </c>
      <c r="I970" t="inlineStr"/>
      <c r="J970" t="inlineStr"/>
      <c r="K970" t="str">
        <f>INDEX('Account Map'!$E$5:$E$90,MATCH(F970,'Account Map'!$A$5:$A$90,0))</f>
        <v>473</v>
      </c>
    </row>
    <row r="971">
      <c r="A971" t="n">
        <v>375</v>
      </c>
      <c r="B971" s="10" t="n">
        <v>46223</v>
      </c>
      <c r="C971" t="inlineStr">
        <is>
          <t>Bill</t>
        </is>
      </c>
      <c r="D971" t="inlineStr">
        <is>
          <t>B00200</t>
        </is>
      </c>
      <c r="E971" t="inlineStr">
        <is>
          <t>Felder Machinery Pty Ltd</t>
        </is>
      </c>
      <c r="F971" t="inlineStr">
        <is>
          <t>GST Payable</t>
        </is>
      </c>
      <c r="G971" s="9" t="n">
        <v>41.05</v>
      </c>
      <c r="H971" t="inlineStr"/>
      <c r="I971" t="inlineStr"/>
      <c r="J971" t="inlineStr"/>
      <c r="K971" t="str">
        <f>INDEX('Account Map'!$E$5:$E$90,MATCH(F971,'Account Map'!$A$5:$A$90,0))</f>
        <v>820</v>
      </c>
    </row>
    <row r="972">
      <c r="A972" t="n">
        <v>375</v>
      </c>
      <c r="B972" s="10" t="n">
        <v>46223</v>
      </c>
      <c r="C972" t="inlineStr">
        <is>
          <t>Bill</t>
        </is>
      </c>
      <c r="D972" t="inlineStr">
        <is>
          <t>B00200</t>
        </is>
      </c>
      <c r="E972" t="inlineStr">
        <is>
          <t>Felder Machinery Pty Ltd</t>
        </is>
      </c>
      <c r="F972" t="inlineStr">
        <is>
          <t>Accounts Payable (A/P)</t>
        </is>
      </c>
      <c r="G972" s="9" t="n">
        <v>-451.53</v>
      </c>
      <c r="H972" t="inlineStr"/>
      <c r="I972" t="inlineStr"/>
      <c r="J972" t="inlineStr"/>
      <c r="K972" t="str">
        <f>INDEX('Account Map'!$E$5:$E$90,MATCH(F972,'Account Map'!$A$5:$A$90,0))</f>
        <v>800</v>
      </c>
    </row>
    <row r="973">
      <c r="A973" t="n">
        <v>376</v>
      </c>
      <c r="B973" s="10" t="n">
        <v>46223</v>
      </c>
      <c r="C973" t="inlineStr">
        <is>
          <t>Bill</t>
        </is>
      </c>
      <c r="D973" t="inlineStr">
        <is>
          <t>B00201</t>
        </is>
      </c>
      <c r="E973" t="inlineStr">
        <is>
          <t>Yarra Machinery Pty Ltd</t>
        </is>
      </c>
      <c r="F973" t="inlineStr">
        <is>
          <t>Timber &amp; board</t>
        </is>
      </c>
      <c r="G973" s="9" t="n">
        <v>2556.63</v>
      </c>
      <c r="H973" t="inlineStr">
        <is>
          <t>GST</t>
        </is>
      </c>
      <c r="I973" t="inlineStr"/>
      <c r="J973" t="inlineStr"/>
      <c r="K973" t="str">
        <f>INDEX('Account Map'!$E$5:$E$90,MATCH(F973,'Account Map'!$A$5:$A$90,0))</f>
        <v>310</v>
      </c>
    </row>
    <row r="974">
      <c r="A974" t="n">
        <v>376</v>
      </c>
      <c r="B974" s="10" t="n">
        <v>46223</v>
      </c>
      <c r="C974" t="inlineStr">
        <is>
          <t>Bill</t>
        </is>
      </c>
      <c r="D974" t="inlineStr">
        <is>
          <t>B00201</t>
        </is>
      </c>
      <c r="E974" t="inlineStr">
        <is>
          <t>Yarra Machinery Pty Ltd</t>
        </is>
      </c>
      <c r="F974" t="inlineStr">
        <is>
          <t>GST Payable</t>
        </is>
      </c>
      <c r="G974" s="9" t="n">
        <v>255.66</v>
      </c>
      <c r="H974" t="inlineStr"/>
      <c r="I974" t="inlineStr"/>
      <c r="J974" t="inlineStr"/>
      <c r="K974" t="str">
        <f>INDEX('Account Map'!$E$5:$E$90,MATCH(F974,'Account Map'!$A$5:$A$90,0))</f>
        <v>820</v>
      </c>
    </row>
    <row r="975">
      <c r="A975" t="n">
        <v>376</v>
      </c>
      <c r="B975" s="10" t="n">
        <v>46223</v>
      </c>
      <c r="C975" t="inlineStr">
        <is>
          <t>Bill</t>
        </is>
      </c>
      <c r="D975" t="inlineStr">
        <is>
          <t>B00201</t>
        </is>
      </c>
      <c r="E975" t="inlineStr">
        <is>
          <t>Yarra Machinery Pty Ltd</t>
        </is>
      </c>
      <c r="F975" t="inlineStr">
        <is>
          <t>Accounts Payable (A/P)</t>
        </is>
      </c>
      <c r="G975" s="9" t="n">
        <v>-2812.29</v>
      </c>
      <c r="H975" t="inlineStr"/>
      <c r="I975" t="inlineStr"/>
      <c r="J975" t="inlineStr"/>
      <c r="K975" t="str">
        <f>INDEX('Account Map'!$E$5:$E$90,MATCH(F975,'Account Map'!$A$5:$A$90,0))</f>
        <v>800</v>
      </c>
    </row>
    <row r="976">
      <c r="A976" t="n">
        <v>377</v>
      </c>
      <c r="B976" s="10" t="n">
        <v>46223</v>
      </c>
      <c r="C976" t="inlineStr">
        <is>
          <t>Bill</t>
        </is>
      </c>
      <c r="D976" t="inlineStr">
        <is>
          <t>B00202</t>
        </is>
      </c>
      <c r="E976" t="inlineStr">
        <is>
          <t>Glenferrie Steel Pty Ltd</t>
        </is>
      </c>
      <c r="F976" t="inlineStr">
        <is>
          <t>Small tools</t>
        </is>
      </c>
      <c r="G976" s="9" t="n">
        <v>993.1</v>
      </c>
      <c r="H976" t="inlineStr">
        <is>
          <t>GST</t>
        </is>
      </c>
      <c r="I976" t="inlineStr"/>
      <c r="J976" t="inlineStr"/>
      <c r="K976" t="str">
        <f>INDEX('Account Map'!$E$5:$E$90,MATCH(F976,'Account Map'!$A$5:$A$90,0))</f>
        <v>474</v>
      </c>
    </row>
    <row r="977">
      <c r="A977" t="n">
        <v>377</v>
      </c>
      <c r="B977" s="10" t="n">
        <v>46223</v>
      </c>
      <c r="C977" t="inlineStr">
        <is>
          <t>Bill</t>
        </is>
      </c>
      <c r="D977" t="inlineStr">
        <is>
          <t>B00202</t>
        </is>
      </c>
      <c r="E977" t="inlineStr">
        <is>
          <t>Glenferrie Steel Pty Ltd</t>
        </is>
      </c>
      <c r="F977" t="inlineStr">
        <is>
          <t>GST Payable</t>
        </is>
      </c>
      <c r="G977" s="9" t="n">
        <v>99.31</v>
      </c>
      <c r="H977" t="inlineStr"/>
      <c r="I977" t="inlineStr"/>
      <c r="J977" t="inlineStr"/>
      <c r="K977" t="str">
        <f>INDEX('Account Map'!$E$5:$E$90,MATCH(F977,'Account Map'!$A$5:$A$90,0))</f>
        <v>820</v>
      </c>
    </row>
    <row r="978">
      <c r="A978" t="n">
        <v>377</v>
      </c>
      <c r="B978" s="10" t="n">
        <v>46223</v>
      </c>
      <c r="C978" t="inlineStr">
        <is>
          <t>Bill</t>
        </is>
      </c>
      <c r="D978" t="inlineStr">
        <is>
          <t>B00202</t>
        </is>
      </c>
      <c r="E978" t="inlineStr">
        <is>
          <t>Glenferrie Steel Pty Ltd</t>
        </is>
      </c>
      <c r="F978" t="inlineStr">
        <is>
          <t>Accounts Payable (A/P)</t>
        </is>
      </c>
      <c r="G978" s="9" t="n">
        <v>-1092.41</v>
      </c>
      <c r="H978" t="inlineStr"/>
      <c r="I978" t="inlineStr"/>
      <c r="J978" t="inlineStr"/>
      <c r="K978" t="str">
        <f>INDEX('Account Map'!$E$5:$E$90,MATCH(F978,'Account Map'!$A$5:$A$90,0))</f>
        <v>800</v>
      </c>
    </row>
    <row r="979">
      <c r="A979" t="n">
        <v>378</v>
      </c>
      <c r="B979" s="10" t="n">
        <v>46223</v>
      </c>
      <c r="C979" t="inlineStr">
        <is>
          <t>Bill</t>
        </is>
      </c>
      <c r="D979" t="inlineStr">
        <is>
          <t>B00203</t>
        </is>
      </c>
      <c r="E979" t="inlineStr">
        <is>
          <t>Officeworks</t>
        </is>
      </c>
      <c r="F979" t="inlineStr">
        <is>
          <t>Office expenses</t>
        </is>
      </c>
      <c r="G979" s="9" t="n">
        <v>499.89</v>
      </c>
      <c r="H979" t="inlineStr">
        <is>
          <t>GST</t>
        </is>
      </c>
      <c r="I979" t="inlineStr"/>
      <c r="J979" t="inlineStr"/>
      <c r="K979" t="str">
        <f>INDEX('Account Map'!$E$5:$E$90,MATCH(F979,'Account Map'!$A$5:$A$90,0))</f>
        <v>453</v>
      </c>
    </row>
    <row r="980">
      <c r="A980" t="n">
        <v>378</v>
      </c>
      <c r="B980" s="10" t="n">
        <v>46223</v>
      </c>
      <c r="C980" t="inlineStr">
        <is>
          <t>Bill</t>
        </is>
      </c>
      <c r="D980" t="inlineStr">
        <is>
          <t>B00203</t>
        </is>
      </c>
      <c r="E980" t="inlineStr">
        <is>
          <t>Officeworks</t>
        </is>
      </c>
      <c r="F980" t="inlineStr">
        <is>
          <t>GST Payable</t>
        </is>
      </c>
      <c r="G980" s="9" t="n">
        <v>49.99</v>
      </c>
      <c r="H980" t="inlineStr"/>
      <c r="I980" t="inlineStr"/>
      <c r="J980" t="inlineStr"/>
      <c r="K980" t="str">
        <f>INDEX('Account Map'!$E$5:$E$90,MATCH(F980,'Account Map'!$A$5:$A$90,0))</f>
        <v>820</v>
      </c>
    </row>
    <row r="981">
      <c r="A981" t="n">
        <v>378</v>
      </c>
      <c r="B981" s="10" t="n">
        <v>46223</v>
      </c>
      <c r="C981" t="inlineStr">
        <is>
          <t>Bill</t>
        </is>
      </c>
      <c r="D981" t="inlineStr">
        <is>
          <t>B00203</t>
        </is>
      </c>
      <c r="E981" t="inlineStr">
        <is>
          <t>Officeworks</t>
        </is>
      </c>
      <c r="F981" t="inlineStr">
        <is>
          <t>Accounts Payable (A/P)</t>
        </is>
      </c>
      <c r="G981" s="9" t="n">
        <v>-549.88</v>
      </c>
      <c r="H981" t="inlineStr"/>
      <c r="I981" t="inlineStr"/>
      <c r="J981" t="inlineStr"/>
      <c r="K981" t="str">
        <f>INDEX('Account Map'!$E$5:$E$90,MATCH(F981,'Account Map'!$A$5:$A$90,0))</f>
        <v>800</v>
      </c>
    </row>
    <row r="982">
      <c r="A982" t="n">
        <v>379</v>
      </c>
      <c r="B982" s="10" t="n">
        <v>46223</v>
      </c>
      <c r="C982" t="inlineStr">
        <is>
          <t>Bill</t>
        </is>
      </c>
      <c r="D982" t="inlineStr">
        <is>
          <t>B00204</t>
        </is>
      </c>
      <c r="E982" t="inlineStr">
        <is>
          <t>Kestrel Tiles Pty Ltd</t>
        </is>
      </c>
      <c r="F982" t="inlineStr">
        <is>
          <t>Hardware &amp; fittings</t>
        </is>
      </c>
      <c r="G982" s="9" t="n">
        <v>505.31</v>
      </c>
      <c r="H982" t="inlineStr">
        <is>
          <t>GST</t>
        </is>
      </c>
      <c r="I982" t="inlineStr"/>
      <c r="J982" t="inlineStr"/>
      <c r="K982" t="str">
        <f>INDEX('Account Map'!$E$5:$E$90,MATCH(F982,'Account Map'!$A$5:$A$90,0))</f>
        <v>311</v>
      </c>
    </row>
    <row r="983">
      <c r="A983" t="n">
        <v>379</v>
      </c>
      <c r="B983" s="10" t="n">
        <v>46223</v>
      </c>
      <c r="C983" t="inlineStr">
        <is>
          <t>Bill</t>
        </is>
      </c>
      <c r="D983" t="inlineStr">
        <is>
          <t>B00204</t>
        </is>
      </c>
      <c r="E983" t="inlineStr">
        <is>
          <t>Kestrel Tiles Pty Ltd</t>
        </is>
      </c>
      <c r="F983" t="inlineStr">
        <is>
          <t>GST Payable</t>
        </is>
      </c>
      <c r="G983" s="9" t="n">
        <v>50.53</v>
      </c>
      <c r="H983" t="inlineStr"/>
      <c r="I983" t="inlineStr"/>
      <c r="J983" t="inlineStr"/>
      <c r="K983" t="str">
        <f>INDEX('Account Map'!$E$5:$E$90,MATCH(F983,'Account Map'!$A$5:$A$90,0))</f>
        <v>820</v>
      </c>
    </row>
    <row r="984">
      <c r="A984" t="n">
        <v>379</v>
      </c>
      <c r="B984" s="10" t="n">
        <v>46223</v>
      </c>
      <c r="C984" t="inlineStr">
        <is>
          <t>Bill</t>
        </is>
      </c>
      <c r="D984" t="inlineStr">
        <is>
          <t>B00204</t>
        </is>
      </c>
      <c r="E984" t="inlineStr">
        <is>
          <t>Kestrel Tiles Pty Ltd</t>
        </is>
      </c>
      <c r="F984" t="inlineStr">
        <is>
          <t>Accounts Payable (A/P)</t>
        </is>
      </c>
      <c r="G984" s="9" t="n">
        <v>-555.84</v>
      </c>
      <c r="H984" t="inlineStr"/>
      <c r="I984" t="inlineStr"/>
      <c r="J984" t="inlineStr"/>
      <c r="K984" t="str">
        <f>INDEX('Account Map'!$E$5:$E$90,MATCH(F984,'Account Map'!$A$5:$A$90,0))</f>
        <v>800</v>
      </c>
    </row>
    <row r="985">
      <c r="A985" t="n">
        <v>380</v>
      </c>
      <c r="B985" s="10" t="n">
        <v>46223</v>
      </c>
      <c r="C985" t="inlineStr">
        <is>
          <t>Bill</t>
        </is>
      </c>
      <c r="D985" t="inlineStr">
        <is>
          <t>B00205</t>
        </is>
      </c>
      <c r="E985" t="inlineStr">
        <is>
          <t>TNT Express Pty Ltd</t>
        </is>
      </c>
      <c r="F985" t="inlineStr">
        <is>
          <t>Freight &amp; cartage</t>
        </is>
      </c>
      <c r="G985" s="9" t="n">
        <v>227.64</v>
      </c>
      <c r="H985" t="inlineStr">
        <is>
          <t>GST</t>
        </is>
      </c>
      <c r="I985" t="inlineStr"/>
      <c r="J985" t="inlineStr"/>
      <c r="K985" t="str">
        <f>INDEX('Account Map'!$E$5:$E$90,MATCH(F985,'Account Map'!$A$5:$A$90,0))</f>
        <v>314</v>
      </c>
    </row>
    <row r="986">
      <c r="A986" t="n">
        <v>380</v>
      </c>
      <c r="B986" s="10" t="n">
        <v>46223</v>
      </c>
      <c r="C986" t="inlineStr">
        <is>
          <t>Bill</t>
        </is>
      </c>
      <c r="D986" t="inlineStr">
        <is>
          <t>B00205</t>
        </is>
      </c>
      <c r="E986" t="inlineStr">
        <is>
          <t>TNT Express Pty Ltd</t>
        </is>
      </c>
      <c r="F986" t="inlineStr">
        <is>
          <t>GST Payable</t>
        </is>
      </c>
      <c r="G986" s="9" t="n">
        <v>22.76</v>
      </c>
      <c r="H986" t="inlineStr"/>
      <c r="I986" t="inlineStr"/>
      <c r="J986" t="inlineStr"/>
      <c r="K986" t="str">
        <f>INDEX('Account Map'!$E$5:$E$90,MATCH(F986,'Account Map'!$A$5:$A$90,0))</f>
        <v>820</v>
      </c>
    </row>
    <row r="987">
      <c r="A987" t="n">
        <v>380</v>
      </c>
      <c r="B987" s="10" t="n">
        <v>46223</v>
      </c>
      <c r="C987" t="inlineStr">
        <is>
          <t>Bill</t>
        </is>
      </c>
      <c r="D987" t="inlineStr">
        <is>
          <t>B00205</t>
        </is>
      </c>
      <c r="E987" t="inlineStr">
        <is>
          <t>TNT Express Pty Ltd</t>
        </is>
      </c>
      <c r="F987" t="inlineStr">
        <is>
          <t>Accounts Payable (A/P)</t>
        </is>
      </c>
      <c r="G987" s="9" t="n">
        <v>-250.4</v>
      </c>
      <c r="H987" t="inlineStr"/>
      <c r="I987" t="inlineStr"/>
      <c r="J987" t="inlineStr"/>
      <c r="K987" t="str">
        <f>INDEX('Account Map'!$E$5:$E$90,MATCH(F987,'Account Map'!$A$5:$A$90,0))</f>
        <v>800</v>
      </c>
    </row>
    <row r="988">
      <c r="A988" t="n">
        <v>381</v>
      </c>
      <c r="B988" s="10" t="n">
        <v>46223</v>
      </c>
      <c r="C988" t="inlineStr">
        <is>
          <t>Bill</t>
        </is>
      </c>
      <c r="D988" t="inlineStr">
        <is>
          <t>B00206</t>
        </is>
      </c>
      <c r="E988" t="inlineStr">
        <is>
          <t>Smith St Adhesives Pty Ltd</t>
        </is>
      </c>
      <c r="F988" t="inlineStr">
        <is>
          <t>Freight &amp; cartage</t>
        </is>
      </c>
      <c r="G988" s="9" t="n">
        <v>227.8</v>
      </c>
      <c r="H988" t="inlineStr">
        <is>
          <t>GST</t>
        </is>
      </c>
      <c r="I988" t="inlineStr"/>
      <c r="J988" t="inlineStr"/>
      <c r="K988" t="str">
        <f>INDEX('Account Map'!$E$5:$E$90,MATCH(F988,'Account Map'!$A$5:$A$90,0))</f>
        <v>314</v>
      </c>
    </row>
    <row r="989">
      <c r="A989" t="n">
        <v>381</v>
      </c>
      <c r="B989" s="10" t="n">
        <v>46223</v>
      </c>
      <c r="C989" t="inlineStr">
        <is>
          <t>Bill</t>
        </is>
      </c>
      <c r="D989" t="inlineStr">
        <is>
          <t>B00206</t>
        </is>
      </c>
      <c r="E989" t="inlineStr">
        <is>
          <t>Smith St Adhesives Pty Ltd</t>
        </is>
      </c>
      <c r="F989" t="inlineStr">
        <is>
          <t>GST Payable</t>
        </is>
      </c>
      <c r="G989" s="9" t="n">
        <v>22.78</v>
      </c>
      <c r="H989" t="inlineStr"/>
      <c r="I989" t="inlineStr"/>
      <c r="J989" t="inlineStr"/>
      <c r="K989" t="str">
        <f>INDEX('Account Map'!$E$5:$E$90,MATCH(F989,'Account Map'!$A$5:$A$90,0))</f>
        <v>820</v>
      </c>
    </row>
    <row r="990">
      <c r="A990" t="n">
        <v>381</v>
      </c>
      <c r="B990" s="10" t="n">
        <v>46223</v>
      </c>
      <c r="C990" t="inlineStr">
        <is>
          <t>Bill</t>
        </is>
      </c>
      <c r="D990" t="inlineStr">
        <is>
          <t>B00206</t>
        </is>
      </c>
      <c r="E990" t="inlineStr">
        <is>
          <t>Smith St Adhesives Pty Ltd</t>
        </is>
      </c>
      <c r="F990" t="inlineStr">
        <is>
          <t>Accounts Payable (A/P)</t>
        </is>
      </c>
      <c r="G990" s="9" t="n">
        <v>-250.58</v>
      </c>
      <c r="H990" t="inlineStr"/>
      <c r="I990" t="inlineStr"/>
      <c r="J990" t="inlineStr"/>
      <c r="K990" t="str">
        <f>INDEX('Account Map'!$E$5:$E$90,MATCH(F990,'Account Map'!$A$5:$A$90,0))</f>
        <v>800</v>
      </c>
    </row>
    <row r="991">
      <c r="A991" t="n">
        <v>382</v>
      </c>
      <c r="B991" s="10" t="n">
        <v>46223</v>
      </c>
      <c r="C991" t="inlineStr">
        <is>
          <t>Bill</t>
        </is>
      </c>
      <c r="D991" t="inlineStr">
        <is>
          <t>B00207</t>
        </is>
      </c>
      <c r="E991" t="inlineStr">
        <is>
          <t>Glenferrie Steel Pty Ltd</t>
        </is>
      </c>
      <c r="F991" t="inlineStr">
        <is>
          <t>Small tools</t>
        </is>
      </c>
      <c r="G991" s="9" t="n">
        <v>1231.61</v>
      </c>
      <c r="H991" t="inlineStr">
        <is>
          <t>GST</t>
        </is>
      </c>
      <c r="I991" t="inlineStr"/>
      <c r="J991" t="inlineStr"/>
      <c r="K991" t="str">
        <f>INDEX('Account Map'!$E$5:$E$90,MATCH(F991,'Account Map'!$A$5:$A$90,0))</f>
        <v>474</v>
      </c>
    </row>
    <row r="992">
      <c r="A992" t="n">
        <v>382</v>
      </c>
      <c r="B992" s="10" t="n">
        <v>46223</v>
      </c>
      <c r="C992" t="inlineStr">
        <is>
          <t>Bill</t>
        </is>
      </c>
      <c r="D992" t="inlineStr">
        <is>
          <t>B00207</t>
        </is>
      </c>
      <c r="E992" t="inlineStr">
        <is>
          <t>Glenferrie Steel Pty Ltd</t>
        </is>
      </c>
      <c r="F992" t="inlineStr">
        <is>
          <t>GST Payable</t>
        </is>
      </c>
      <c r="G992" s="9" t="n">
        <v>123.16</v>
      </c>
      <c r="H992" t="inlineStr"/>
      <c r="I992" t="inlineStr"/>
      <c r="J992" t="inlineStr"/>
      <c r="K992" t="str">
        <f>INDEX('Account Map'!$E$5:$E$90,MATCH(F992,'Account Map'!$A$5:$A$90,0))</f>
        <v>820</v>
      </c>
    </row>
    <row r="993">
      <c r="A993" t="n">
        <v>382</v>
      </c>
      <c r="B993" s="10" t="n">
        <v>46223</v>
      </c>
      <c r="C993" t="inlineStr">
        <is>
          <t>Bill</t>
        </is>
      </c>
      <c r="D993" t="inlineStr">
        <is>
          <t>B00207</t>
        </is>
      </c>
      <c r="E993" t="inlineStr">
        <is>
          <t>Glenferrie Steel Pty Ltd</t>
        </is>
      </c>
      <c r="F993" t="inlineStr">
        <is>
          <t>Accounts Payable (A/P)</t>
        </is>
      </c>
      <c r="G993" s="9" t="n">
        <v>-1354.77</v>
      </c>
      <c r="H993" t="inlineStr"/>
      <c r="I993" t="inlineStr"/>
      <c r="J993" t="inlineStr"/>
      <c r="K993" t="str">
        <f>INDEX('Account Map'!$E$5:$E$90,MATCH(F993,'Account Map'!$A$5:$A$90,0))</f>
        <v>800</v>
      </c>
    </row>
    <row r="994">
      <c r="A994" t="n">
        <v>383</v>
      </c>
      <c r="B994" s="10" t="n">
        <v>46223</v>
      </c>
      <c r="C994" t="inlineStr">
        <is>
          <t>Expense</t>
        </is>
      </c>
      <c r="D994" t="inlineStr"/>
      <c r="E994" t="inlineStr">
        <is>
          <t>Coffee Club Catering</t>
        </is>
      </c>
      <c r="F994" t="inlineStr">
        <is>
          <t>Subscriptions</t>
        </is>
      </c>
      <c r="G994" s="9" t="n">
        <v>84.39</v>
      </c>
      <c r="H994" t="inlineStr">
        <is>
          <t>GST</t>
        </is>
      </c>
      <c r="I994" t="inlineStr"/>
      <c r="J994" t="inlineStr"/>
      <c r="K994" t="str">
        <f>INDEX('Account Map'!$E$5:$E$90,MATCH(F994,'Account Map'!$A$5:$A$90,0))</f>
        <v>485</v>
      </c>
    </row>
    <row r="995">
      <c r="A995" t="n">
        <v>383</v>
      </c>
      <c r="B995" s="10" t="n">
        <v>46223</v>
      </c>
      <c r="C995" t="inlineStr">
        <is>
          <t>Expense</t>
        </is>
      </c>
      <c r="D995" t="inlineStr"/>
      <c r="E995" t="inlineStr">
        <is>
          <t>Coffee Club Catering</t>
        </is>
      </c>
      <c r="F995" t="inlineStr">
        <is>
          <t>GST Payable</t>
        </is>
      </c>
      <c r="G995" s="9" t="n">
        <v>8.44</v>
      </c>
      <c r="H995" t="inlineStr"/>
      <c r="I995" t="inlineStr"/>
      <c r="J995" t="inlineStr"/>
      <c r="K995" t="str">
        <f>INDEX('Account Map'!$E$5:$E$90,MATCH(F995,'Account Map'!$A$5:$A$90,0))</f>
        <v>820</v>
      </c>
    </row>
    <row r="996">
      <c r="A996" t="n">
        <v>383</v>
      </c>
      <c r="B996" s="10" t="n">
        <v>46223</v>
      </c>
      <c r="C996" t="inlineStr">
        <is>
          <t>Expense</t>
        </is>
      </c>
      <c r="D996" t="inlineStr"/>
      <c r="E996" t="inlineStr">
        <is>
          <t>Coffee Club Catering</t>
        </is>
      </c>
      <c r="F996" t="inlineStr">
        <is>
          <t>ANZ Business Visa</t>
        </is>
      </c>
      <c r="G996" s="9" t="n">
        <v>-92.83</v>
      </c>
      <c r="H996" t="inlineStr"/>
      <c r="I996" t="inlineStr"/>
      <c r="J996" t="inlineStr">
        <is>
          <t>R</t>
        </is>
      </c>
      <c r="K996" t="str">
        <f>INDEX('Account Map'!$E$5:$E$90,MATCH(F996,'Account Map'!$A$5:$A$90,0))</f>
        <v>092</v>
      </c>
    </row>
    <row r="997">
      <c r="A997" t="n">
        <v>384</v>
      </c>
      <c r="B997" s="10" t="n">
        <v>46223</v>
      </c>
      <c r="C997" t="inlineStr">
        <is>
          <t>Expense</t>
        </is>
      </c>
      <c r="D997" t="inlineStr"/>
      <c r="E997" t="inlineStr">
        <is>
          <t>Ampol</t>
        </is>
      </c>
      <c r="F997" t="inlineStr">
        <is>
          <t>Small tools</t>
        </is>
      </c>
      <c r="G997" s="9" t="n">
        <v>175.41</v>
      </c>
      <c r="H997" t="inlineStr">
        <is>
          <t>GST</t>
        </is>
      </c>
      <c r="I997" t="inlineStr"/>
      <c r="J997" t="inlineStr"/>
      <c r="K997" t="str">
        <f>INDEX('Account Map'!$E$5:$E$90,MATCH(F997,'Account Map'!$A$5:$A$90,0))</f>
        <v>474</v>
      </c>
    </row>
    <row r="998">
      <c r="A998" t="n">
        <v>384</v>
      </c>
      <c r="B998" s="10" t="n">
        <v>46223</v>
      </c>
      <c r="C998" t="inlineStr">
        <is>
          <t>Expense</t>
        </is>
      </c>
      <c r="D998" t="inlineStr"/>
      <c r="E998" t="inlineStr">
        <is>
          <t>Ampol</t>
        </is>
      </c>
      <c r="F998" t="inlineStr">
        <is>
          <t>GST Payable</t>
        </is>
      </c>
      <c r="G998" s="9" t="n">
        <v>17.54</v>
      </c>
      <c r="H998" t="inlineStr"/>
      <c r="I998" t="inlineStr"/>
      <c r="J998" t="inlineStr"/>
      <c r="K998" t="str">
        <f>INDEX('Account Map'!$E$5:$E$90,MATCH(F998,'Account Map'!$A$5:$A$90,0))</f>
        <v>820</v>
      </c>
    </row>
    <row r="999">
      <c r="A999" t="n">
        <v>384</v>
      </c>
      <c r="B999" s="10" t="n">
        <v>46223</v>
      </c>
      <c r="C999" t="inlineStr">
        <is>
          <t>Expense</t>
        </is>
      </c>
      <c r="D999" t="inlineStr"/>
      <c r="E999" t="inlineStr">
        <is>
          <t>Ampol</t>
        </is>
      </c>
      <c r="F999" t="inlineStr">
        <is>
          <t>ANZ Business Visa</t>
        </is>
      </c>
      <c r="G999" s="9" t="n">
        <v>-192.95</v>
      </c>
      <c r="H999" t="inlineStr"/>
      <c r="I999" t="inlineStr"/>
      <c r="J999" t="inlineStr">
        <is>
          <t>R</t>
        </is>
      </c>
      <c r="K999" t="str">
        <f>INDEX('Account Map'!$E$5:$E$90,MATCH(F999,'Account Map'!$A$5:$A$90,0))</f>
        <v>092</v>
      </c>
    </row>
    <row r="1000">
      <c r="A1000" t="n">
        <v>385</v>
      </c>
      <c r="B1000" s="10" t="n">
        <v>46224</v>
      </c>
      <c r="C1000" t="inlineStr">
        <is>
          <t>Invoice</t>
        </is>
      </c>
      <c r="D1000" t="inlineStr">
        <is>
          <t>INV-4264</t>
        </is>
      </c>
      <c r="E1000" t="inlineStr">
        <is>
          <t>Docklands Interiors</t>
        </is>
      </c>
      <c r="F1000" t="inlineStr">
        <is>
          <t>Accounts Receivable (A/R)</t>
        </is>
      </c>
      <c r="G1000" s="9" t="n">
        <v>1264.56</v>
      </c>
      <c r="H1000" t="inlineStr"/>
      <c r="I1000" t="inlineStr"/>
      <c r="J1000" t="inlineStr"/>
      <c r="K1000" t="str">
        <f>INDEX('Account Map'!$E$5:$E$90,MATCH(F1000,'Account Map'!$A$5:$A$90,0))</f>
        <v>610</v>
      </c>
    </row>
    <row r="1001">
      <c r="A1001" t="n">
        <v>385</v>
      </c>
      <c r="B1001" s="10" t="n">
        <v>46224</v>
      </c>
      <c r="C1001" t="inlineStr">
        <is>
          <t>Invoice</t>
        </is>
      </c>
      <c r="D1001" t="inlineStr">
        <is>
          <t>INV-4264</t>
        </is>
      </c>
      <c r="E1001" t="inlineStr">
        <is>
          <t>Docklands Interiors</t>
        </is>
      </c>
      <c r="F1001" t="inlineStr">
        <is>
          <t>Joinery sales</t>
        </is>
      </c>
      <c r="G1001" s="9" t="n">
        <v>-1149.6</v>
      </c>
      <c r="H1001" t="inlineStr">
        <is>
          <t>GST</t>
        </is>
      </c>
      <c r="I1001" t="inlineStr"/>
      <c r="J1001" t="inlineStr"/>
      <c r="K1001" t="str">
        <f>INDEX('Account Map'!$E$5:$E$90,MATCH(F1001,'Account Map'!$A$5:$A$90,0))</f>
        <v>200</v>
      </c>
    </row>
    <row r="1002">
      <c r="A1002" t="n">
        <v>385</v>
      </c>
      <c r="B1002" s="10" t="n">
        <v>46224</v>
      </c>
      <c r="C1002" t="inlineStr">
        <is>
          <t>Invoice</t>
        </is>
      </c>
      <c r="D1002" t="inlineStr">
        <is>
          <t>INV-4264</t>
        </is>
      </c>
      <c r="E1002" t="inlineStr">
        <is>
          <t>Docklands Interiors</t>
        </is>
      </c>
      <c r="F1002" t="inlineStr">
        <is>
          <t>GST Payable</t>
        </is>
      </c>
      <c r="G1002" s="9" t="n">
        <v>-114.96</v>
      </c>
      <c r="H1002" t="inlineStr"/>
      <c r="I1002" t="inlineStr"/>
      <c r="J1002" t="inlineStr"/>
      <c r="K1002" t="str">
        <f>INDEX('Account Map'!$E$5:$E$90,MATCH(F1002,'Account Map'!$A$5:$A$90,0))</f>
        <v>820</v>
      </c>
    </row>
    <row r="1003">
      <c r="A1003" t="n">
        <v>386</v>
      </c>
      <c r="B1003" s="10" t="n">
        <v>46224</v>
      </c>
      <c r="C1003" t="inlineStr">
        <is>
          <t>Invoice</t>
        </is>
      </c>
      <c r="D1003" t="inlineStr">
        <is>
          <t>INV-4265</t>
        </is>
      </c>
      <c r="E1003" t="inlineStr">
        <is>
          <t>Bridge Rd Optometrists Group</t>
        </is>
      </c>
      <c r="F1003" t="inlineStr">
        <is>
          <t>Accounts Receivable (A/R)</t>
        </is>
      </c>
      <c r="G1003" s="9" t="n">
        <v>8950.719999999999</v>
      </c>
      <c r="H1003" t="inlineStr"/>
      <c r="I1003" t="inlineStr"/>
      <c r="J1003" t="inlineStr"/>
      <c r="K1003" t="str">
        <f>INDEX('Account Map'!$E$5:$E$90,MATCH(F1003,'Account Map'!$A$5:$A$90,0))</f>
        <v>610</v>
      </c>
    </row>
    <row r="1004">
      <c r="A1004" t="n">
        <v>386</v>
      </c>
      <c r="B1004" s="10" t="n">
        <v>46224</v>
      </c>
      <c r="C1004" t="inlineStr">
        <is>
          <t>Invoice</t>
        </is>
      </c>
      <c r="D1004" t="inlineStr">
        <is>
          <t>INV-4265</t>
        </is>
      </c>
      <c r="E1004" t="inlineStr">
        <is>
          <t>Bridge Rd Optometrists Group</t>
        </is>
      </c>
      <c r="F1004" t="inlineStr">
        <is>
          <t>Shopfitting contracts</t>
        </is>
      </c>
      <c r="G1004" s="9" t="n">
        <v>-3460.6</v>
      </c>
      <c r="H1004" t="inlineStr">
        <is>
          <t>GST</t>
        </is>
      </c>
      <c r="I1004" t="inlineStr"/>
      <c r="J1004" t="inlineStr"/>
      <c r="K1004" t="str">
        <f>INDEX('Account Map'!$E$5:$E$90,MATCH(F1004,'Account Map'!$A$5:$A$90,0))</f>
        <v>201</v>
      </c>
    </row>
    <row r="1005">
      <c r="A1005" t="n">
        <v>386</v>
      </c>
      <c r="B1005" s="10" t="n">
        <v>46224</v>
      </c>
      <c r="C1005" t="inlineStr">
        <is>
          <t>Invoice</t>
        </is>
      </c>
      <c r="D1005" t="inlineStr">
        <is>
          <t>INV-4265</t>
        </is>
      </c>
      <c r="E1005" t="inlineStr">
        <is>
          <t>Bridge Rd Optometrists Group</t>
        </is>
      </c>
      <c r="F1005" t="inlineStr">
        <is>
          <t>Joinery sales</t>
        </is>
      </c>
      <c r="G1005" s="9" t="n">
        <v>-4676.42</v>
      </c>
      <c r="H1005" t="inlineStr">
        <is>
          <t>GST</t>
        </is>
      </c>
      <c r="I1005" t="inlineStr"/>
      <c r="J1005" t="inlineStr"/>
      <c r="K1005" t="str">
        <f>INDEX('Account Map'!$E$5:$E$90,MATCH(F1005,'Account Map'!$A$5:$A$90,0))</f>
        <v>200</v>
      </c>
    </row>
    <row r="1006">
      <c r="A1006" t="n">
        <v>386</v>
      </c>
      <c r="B1006" s="10" t="n">
        <v>46224</v>
      </c>
      <c r="C1006" t="inlineStr">
        <is>
          <t>Invoice</t>
        </is>
      </c>
      <c r="D1006" t="inlineStr">
        <is>
          <t>INV-4265</t>
        </is>
      </c>
      <c r="E1006" t="inlineStr">
        <is>
          <t>Bridge Rd Optometrists Group</t>
        </is>
      </c>
      <c r="F1006" t="inlineStr">
        <is>
          <t>GST Payable</t>
        </is>
      </c>
      <c r="G1006" s="9" t="n">
        <v>-813.7</v>
      </c>
      <c r="H1006" t="inlineStr"/>
      <c r="I1006" t="inlineStr"/>
      <c r="J1006" t="inlineStr"/>
      <c r="K1006" t="str">
        <f>INDEX('Account Map'!$E$5:$E$90,MATCH(F1006,'Account Map'!$A$5:$A$90,0))</f>
        <v>820</v>
      </c>
    </row>
    <row r="1007">
      <c r="A1007" t="n">
        <v>387</v>
      </c>
      <c r="B1007" s="10" t="n">
        <v>46224</v>
      </c>
      <c r="C1007" t="inlineStr">
        <is>
          <t>Invoice</t>
        </is>
      </c>
      <c r="D1007" t="inlineStr">
        <is>
          <t>INV-4266</t>
        </is>
      </c>
      <c r="E1007" t="inlineStr">
        <is>
          <t>Fitzroy Bookshop</t>
        </is>
      </c>
      <c r="F1007" t="inlineStr">
        <is>
          <t>Accounts Receivable (A/R)</t>
        </is>
      </c>
      <c r="G1007" s="9" t="n">
        <v>6013.61</v>
      </c>
      <c r="H1007" t="inlineStr"/>
      <c r="I1007" t="inlineStr"/>
      <c r="J1007" t="inlineStr"/>
      <c r="K1007" t="str">
        <f>INDEX('Account Map'!$E$5:$E$90,MATCH(F1007,'Account Map'!$A$5:$A$90,0))</f>
        <v>610</v>
      </c>
    </row>
    <row r="1008">
      <c r="A1008" t="n">
        <v>387</v>
      </c>
      <c r="B1008" s="10" t="n">
        <v>46224</v>
      </c>
      <c r="C1008" t="inlineStr">
        <is>
          <t>Invoice</t>
        </is>
      </c>
      <c r="D1008" t="inlineStr">
        <is>
          <t>INV-4266</t>
        </is>
      </c>
      <c r="E1008" t="inlineStr">
        <is>
          <t>Fitzroy Bookshop</t>
        </is>
      </c>
      <c r="F1008" t="inlineStr">
        <is>
          <t>Design &amp; drafting fees</t>
        </is>
      </c>
      <c r="G1008" s="9" t="n">
        <v>-1620</v>
      </c>
      <c r="H1008" t="inlineStr">
        <is>
          <t>GST</t>
        </is>
      </c>
      <c r="I1008" t="inlineStr"/>
      <c r="J1008" t="inlineStr"/>
      <c r="K1008" t="str">
        <f>INDEX('Account Map'!$E$5:$E$90,MATCH(F1008,'Account Map'!$A$5:$A$90,0))</f>
        <v>203</v>
      </c>
    </row>
    <row r="1009">
      <c r="A1009" t="n">
        <v>387</v>
      </c>
      <c r="B1009" s="10" t="n">
        <v>46224</v>
      </c>
      <c r="C1009" t="inlineStr">
        <is>
          <t>Invoice</t>
        </is>
      </c>
      <c r="D1009" t="inlineStr">
        <is>
          <t>INV-4266</t>
        </is>
      </c>
      <c r="E1009" t="inlineStr">
        <is>
          <t>Fitzroy Bookshop</t>
        </is>
      </c>
      <c r="F1009" t="inlineStr">
        <is>
          <t>Joinery sales</t>
        </is>
      </c>
      <c r="G1009" s="9" t="n">
        <v>-3846.92</v>
      </c>
      <c r="H1009" t="inlineStr">
        <is>
          <t>GST</t>
        </is>
      </c>
      <c r="I1009" t="inlineStr"/>
      <c r="J1009" t="inlineStr"/>
      <c r="K1009" t="str">
        <f>INDEX('Account Map'!$E$5:$E$90,MATCH(F1009,'Account Map'!$A$5:$A$90,0))</f>
        <v>200</v>
      </c>
    </row>
    <row r="1010">
      <c r="A1010" t="n">
        <v>387</v>
      </c>
      <c r="B1010" s="10" t="n">
        <v>46224</v>
      </c>
      <c r="C1010" t="inlineStr">
        <is>
          <t>Invoice</t>
        </is>
      </c>
      <c r="D1010" t="inlineStr">
        <is>
          <t>INV-4266</t>
        </is>
      </c>
      <c r="E1010" t="inlineStr">
        <is>
          <t>Fitzroy Bookshop</t>
        </is>
      </c>
      <c r="F1010" t="inlineStr">
        <is>
          <t>GST Payable</t>
        </is>
      </c>
      <c r="G1010" s="9" t="n">
        <v>-546.6900000000001</v>
      </c>
      <c r="H1010" t="inlineStr"/>
      <c r="I1010" t="inlineStr"/>
      <c r="J1010" t="inlineStr"/>
      <c r="K1010" t="str">
        <f>INDEX('Account Map'!$E$5:$E$90,MATCH(F1010,'Account Map'!$A$5:$A$90,0))</f>
        <v>820</v>
      </c>
    </row>
    <row r="1011">
      <c r="A1011" t="n">
        <v>388</v>
      </c>
      <c r="B1011" s="10" t="n">
        <v>46224</v>
      </c>
      <c r="C1011" t="inlineStr">
        <is>
          <t>Invoice</t>
        </is>
      </c>
      <c r="D1011" t="inlineStr">
        <is>
          <t>INV-4267</t>
        </is>
      </c>
      <c r="E1011" t="inlineStr">
        <is>
          <t>Docklands Interiors</t>
        </is>
      </c>
      <c r="F1011" t="inlineStr">
        <is>
          <t>Accounts Receivable (A/R)</t>
        </is>
      </c>
      <c r="G1011" s="9" t="n">
        <v>3974.43</v>
      </c>
      <c r="H1011" t="inlineStr"/>
      <c r="I1011" t="inlineStr"/>
      <c r="J1011" t="inlineStr"/>
      <c r="K1011" t="str">
        <f>INDEX('Account Map'!$E$5:$E$90,MATCH(F1011,'Account Map'!$A$5:$A$90,0))</f>
        <v>610</v>
      </c>
    </row>
    <row r="1012">
      <c r="A1012" t="n">
        <v>388</v>
      </c>
      <c r="B1012" s="10" t="n">
        <v>46224</v>
      </c>
      <c r="C1012" t="inlineStr">
        <is>
          <t>Invoice</t>
        </is>
      </c>
      <c r="D1012" t="inlineStr">
        <is>
          <t>INV-4267</t>
        </is>
      </c>
      <c r="E1012" t="inlineStr">
        <is>
          <t>Docklands Interiors</t>
        </is>
      </c>
      <c r="F1012" t="inlineStr">
        <is>
          <t>Shopfitting contracts</t>
        </is>
      </c>
      <c r="G1012" s="9" t="n">
        <v>-1453.12</v>
      </c>
      <c r="H1012" t="inlineStr">
        <is>
          <t>GST</t>
        </is>
      </c>
      <c r="I1012" t="inlineStr"/>
      <c r="J1012" t="inlineStr"/>
      <c r="K1012" t="str">
        <f>INDEX('Account Map'!$E$5:$E$90,MATCH(F1012,'Account Map'!$A$5:$A$90,0))</f>
        <v>201</v>
      </c>
    </row>
    <row r="1013">
      <c r="A1013" t="n">
        <v>388</v>
      </c>
      <c r="B1013" s="10" t="n">
        <v>46224</v>
      </c>
      <c r="C1013" t="inlineStr">
        <is>
          <t>Invoice</t>
        </is>
      </c>
      <c r="D1013" t="inlineStr">
        <is>
          <t>INV-4267</t>
        </is>
      </c>
      <c r="E1013" t="inlineStr">
        <is>
          <t>Docklands Interiors</t>
        </is>
      </c>
      <c r="F1013" t="inlineStr">
        <is>
          <t>Design &amp; drafting fees</t>
        </is>
      </c>
      <c r="G1013" s="9" t="n">
        <v>-2160</v>
      </c>
      <c r="H1013" t="inlineStr">
        <is>
          <t>GST</t>
        </is>
      </c>
      <c r="I1013" t="inlineStr"/>
      <c r="J1013" t="inlineStr"/>
      <c r="K1013" t="str">
        <f>INDEX('Account Map'!$E$5:$E$90,MATCH(F1013,'Account Map'!$A$5:$A$90,0))</f>
        <v>203</v>
      </c>
    </row>
    <row r="1014">
      <c r="A1014" t="n">
        <v>388</v>
      </c>
      <c r="B1014" s="10" t="n">
        <v>46224</v>
      </c>
      <c r="C1014" t="inlineStr">
        <is>
          <t>Invoice</t>
        </is>
      </c>
      <c r="D1014" t="inlineStr">
        <is>
          <t>INV-4267</t>
        </is>
      </c>
      <c r="E1014" t="inlineStr">
        <is>
          <t>Docklands Interiors</t>
        </is>
      </c>
      <c r="F1014" t="inlineStr">
        <is>
          <t>GST Payable</t>
        </is>
      </c>
      <c r="G1014" s="9" t="n">
        <v>-361.31</v>
      </c>
      <c r="H1014" t="inlineStr"/>
      <c r="I1014" t="inlineStr"/>
      <c r="J1014" t="inlineStr"/>
      <c r="K1014" t="str">
        <f>INDEX('Account Map'!$E$5:$E$90,MATCH(F1014,'Account Map'!$A$5:$A$90,0))</f>
        <v>820</v>
      </c>
    </row>
    <row r="1015">
      <c r="A1015" t="n">
        <v>389</v>
      </c>
      <c r="B1015" s="10" t="n">
        <v>46224</v>
      </c>
      <c r="C1015" t="inlineStr">
        <is>
          <t>Bill</t>
        </is>
      </c>
      <c r="D1015" t="inlineStr">
        <is>
          <t>B00208</t>
        </is>
      </c>
      <c r="E1015" t="inlineStr">
        <is>
          <t>Sydney Road Machinery Pty Ltd</t>
        </is>
      </c>
      <c r="F1015" t="inlineStr">
        <is>
          <t>Timber &amp; board</t>
        </is>
      </c>
      <c r="G1015" s="9" t="n">
        <v>490.43</v>
      </c>
      <c r="H1015" t="inlineStr">
        <is>
          <t>GST</t>
        </is>
      </c>
      <c r="I1015" t="inlineStr"/>
      <c r="J1015" t="inlineStr"/>
      <c r="K1015" t="str">
        <f>INDEX('Account Map'!$E$5:$E$90,MATCH(F1015,'Account Map'!$A$5:$A$90,0))</f>
        <v>310</v>
      </c>
    </row>
    <row r="1016">
      <c r="A1016" t="n">
        <v>389</v>
      </c>
      <c r="B1016" s="10" t="n">
        <v>46224</v>
      </c>
      <c r="C1016" t="inlineStr">
        <is>
          <t>Bill</t>
        </is>
      </c>
      <c r="D1016" t="inlineStr">
        <is>
          <t>B00208</t>
        </is>
      </c>
      <c r="E1016" t="inlineStr">
        <is>
          <t>Sydney Road Machinery Pty Ltd</t>
        </is>
      </c>
      <c r="F1016" t="inlineStr">
        <is>
          <t>GST Payable</t>
        </is>
      </c>
      <c r="G1016" s="9" t="n">
        <v>49.04</v>
      </c>
      <c r="H1016" t="inlineStr"/>
      <c r="I1016" t="inlineStr"/>
      <c r="J1016" t="inlineStr"/>
      <c r="K1016" t="str">
        <f>INDEX('Account Map'!$E$5:$E$90,MATCH(F1016,'Account Map'!$A$5:$A$90,0))</f>
        <v>820</v>
      </c>
    </row>
    <row r="1017">
      <c r="A1017" t="n">
        <v>389</v>
      </c>
      <c r="B1017" s="10" t="n">
        <v>46224</v>
      </c>
      <c r="C1017" t="inlineStr">
        <is>
          <t>Bill</t>
        </is>
      </c>
      <c r="D1017" t="inlineStr">
        <is>
          <t>B00208</t>
        </is>
      </c>
      <c r="E1017" t="inlineStr">
        <is>
          <t>Sydney Road Machinery Pty Ltd</t>
        </is>
      </c>
      <c r="F1017" t="inlineStr">
        <is>
          <t>Accounts Payable (A/P)</t>
        </is>
      </c>
      <c r="G1017" s="9" t="n">
        <v>-539.47</v>
      </c>
      <c r="H1017" t="inlineStr"/>
      <c r="I1017" t="inlineStr"/>
      <c r="J1017" t="inlineStr"/>
      <c r="K1017" t="str">
        <f>INDEX('Account Map'!$E$5:$E$90,MATCH(F1017,'Account Map'!$A$5:$A$90,0))</f>
        <v>800</v>
      </c>
    </row>
    <row r="1018">
      <c r="A1018" t="n">
        <v>390</v>
      </c>
      <c r="B1018" s="10" t="n">
        <v>46224</v>
      </c>
      <c r="C1018" t="inlineStr">
        <is>
          <t>Bill</t>
        </is>
      </c>
      <c r="D1018" t="inlineStr">
        <is>
          <t>B00209</t>
        </is>
      </c>
      <c r="E1018" t="inlineStr">
        <is>
          <t>Redgum Signs Pty Ltd</t>
        </is>
      </c>
      <c r="F1018" t="inlineStr">
        <is>
          <t>Timber &amp; board</t>
        </is>
      </c>
      <c r="G1018" s="9" t="n">
        <v>290.51</v>
      </c>
      <c r="H1018" t="inlineStr">
        <is>
          <t>GST</t>
        </is>
      </c>
      <c r="I1018" t="inlineStr"/>
      <c r="J1018" t="inlineStr"/>
      <c r="K1018" t="str">
        <f>INDEX('Account Map'!$E$5:$E$90,MATCH(F1018,'Account Map'!$A$5:$A$90,0))</f>
        <v>310</v>
      </c>
    </row>
    <row r="1019">
      <c r="A1019" t="n">
        <v>390</v>
      </c>
      <c r="B1019" s="10" t="n">
        <v>46224</v>
      </c>
      <c r="C1019" t="inlineStr">
        <is>
          <t>Bill</t>
        </is>
      </c>
      <c r="D1019" t="inlineStr">
        <is>
          <t>B00209</t>
        </is>
      </c>
      <c r="E1019" t="inlineStr">
        <is>
          <t>Redgum Signs Pty Ltd</t>
        </is>
      </c>
      <c r="F1019" t="inlineStr">
        <is>
          <t>GST Payable</t>
        </is>
      </c>
      <c r="G1019" s="9" t="n">
        <v>29.05</v>
      </c>
      <c r="H1019" t="inlineStr"/>
      <c r="I1019" t="inlineStr"/>
      <c r="J1019" t="inlineStr"/>
      <c r="K1019" t="str">
        <f>INDEX('Account Map'!$E$5:$E$90,MATCH(F1019,'Account Map'!$A$5:$A$90,0))</f>
        <v>820</v>
      </c>
    </row>
    <row r="1020">
      <c r="A1020" t="n">
        <v>390</v>
      </c>
      <c r="B1020" s="10" t="n">
        <v>46224</v>
      </c>
      <c r="C1020" t="inlineStr">
        <is>
          <t>Bill</t>
        </is>
      </c>
      <c r="D1020" t="inlineStr">
        <is>
          <t>B00209</t>
        </is>
      </c>
      <c r="E1020" t="inlineStr">
        <is>
          <t>Redgum Signs Pty Ltd</t>
        </is>
      </c>
      <c r="F1020" t="inlineStr">
        <is>
          <t>Accounts Payable (A/P)</t>
        </is>
      </c>
      <c r="G1020" s="9" t="n">
        <v>-319.56</v>
      </c>
      <c r="H1020" t="inlineStr"/>
      <c r="I1020" t="inlineStr"/>
      <c r="J1020" t="inlineStr"/>
      <c r="K1020" t="str">
        <f>INDEX('Account Map'!$E$5:$E$90,MATCH(F1020,'Account Map'!$A$5:$A$90,0))</f>
        <v>800</v>
      </c>
    </row>
    <row r="1021">
      <c r="A1021" t="n">
        <v>391</v>
      </c>
      <c r="B1021" s="10" t="n">
        <v>46224</v>
      </c>
      <c r="C1021" t="inlineStr">
        <is>
          <t>Bill</t>
        </is>
      </c>
      <c r="D1021" t="inlineStr">
        <is>
          <t>B00210</t>
        </is>
      </c>
      <c r="E1021" t="inlineStr">
        <is>
          <t>Hawthorn Timber Pty Ltd</t>
        </is>
      </c>
      <c r="F1021" t="inlineStr">
        <is>
          <t>Hardware &amp; fittings</t>
        </is>
      </c>
      <c r="G1021" s="9" t="n">
        <v>431.07</v>
      </c>
      <c r="H1021" t="inlineStr">
        <is>
          <t>GST</t>
        </is>
      </c>
      <c r="I1021" t="inlineStr"/>
      <c r="J1021" t="inlineStr"/>
      <c r="K1021" t="str">
        <f>INDEX('Account Map'!$E$5:$E$90,MATCH(F1021,'Account Map'!$A$5:$A$90,0))</f>
        <v>311</v>
      </c>
    </row>
    <row r="1022">
      <c r="A1022" t="n">
        <v>391</v>
      </c>
      <c r="B1022" s="10" t="n">
        <v>46224</v>
      </c>
      <c r="C1022" t="inlineStr">
        <is>
          <t>Bill</t>
        </is>
      </c>
      <c r="D1022" t="inlineStr">
        <is>
          <t>B00210</t>
        </is>
      </c>
      <c r="E1022" t="inlineStr">
        <is>
          <t>Hawthorn Timber Pty Ltd</t>
        </is>
      </c>
      <c r="F1022" t="inlineStr">
        <is>
          <t>GST Payable</t>
        </is>
      </c>
      <c r="G1022" s="9" t="n">
        <v>43.11</v>
      </c>
      <c r="H1022" t="inlineStr"/>
      <c r="I1022" t="inlineStr"/>
      <c r="J1022" t="inlineStr"/>
      <c r="K1022" t="str">
        <f>INDEX('Account Map'!$E$5:$E$90,MATCH(F1022,'Account Map'!$A$5:$A$90,0))</f>
        <v>820</v>
      </c>
    </row>
    <row r="1023">
      <c r="A1023" t="n">
        <v>391</v>
      </c>
      <c r="B1023" s="10" t="n">
        <v>46224</v>
      </c>
      <c r="C1023" t="inlineStr">
        <is>
          <t>Bill</t>
        </is>
      </c>
      <c r="D1023" t="inlineStr">
        <is>
          <t>B00210</t>
        </is>
      </c>
      <c r="E1023" t="inlineStr">
        <is>
          <t>Hawthorn Timber Pty Ltd</t>
        </is>
      </c>
      <c r="F1023" t="inlineStr">
        <is>
          <t>Accounts Payable (A/P)</t>
        </is>
      </c>
      <c r="G1023" s="9" t="n">
        <v>-474.18</v>
      </c>
      <c r="H1023" t="inlineStr"/>
      <c r="I1023" t="inlineStr"/>
      <c r="J1023" t="inlineStr"/>
      <c r="K1023" t="str">
        <f>INDEX('Account Map'!$E$5:$E$90,MATCH(F1023,'Account Map'!$A$5:$A$90,0))</f>
        <v>800</v>
      </c>
    </row>
    <row r="1024">
      <c r="A1024" t="n">
        <v>392</v>
      </c>
      <c r="B1024" s="10" t="n">
        <v>46224</v>
      </c>
      <c r="C1024" t="inlineStr">
        <is>
          <t>Bill</t>
        </is>
      </c>
      <c r="D1024" t="inlineStr">
        <is>
          <t>B00211</t>
        </is>
      </c>
      <c r="E1024" t="inlineStr">
        <is>
          <t>Smith &amp; Partners Accountants Pty Ltd</t>
        </is>
      </c>
      <c r="F1024" t="inlineStr">
        <is>
          <t>Accounting &amp; bookkeeping</t>
        </is>
      </c>
      <c r="G1024" s="9" t="n">
        <v>1412.86</v>
      </c>
      <c r="H1024" t="inlineStr">
        <is>
          <t>GST</t>
        </is>
      </c>
      <c r="I1024" t="inlineStr"/>
      <c r="J1024" t="inlineStr"/>
      <c r="K1024" t="str">
        <f>INDEX('Account Map'!$E$5:$E$90,MATCH(F1024,'Account Map'!$A$5:$A$90,0))</f>
        <v>412</v>
      </c>
    </row>
    <row r="1025">
      <c r="A1025" t="n">
        <v>392</v>
      </c>
      <c r="B1025" s="10" t="n">
        <v>46224</v>
      </c>
      <c r="C1025" t="inlineStr">
        <is>
          <t>Bill</t>
        </is>
      </c>
      <c r="D1025" t="inlineStr">
        <is>
          <t>B00211</t>
        </is>
      </c>
      <c r="E1025" t="inlineStr">
        <is>
          <t>Smith &amp; Partners Accountants Pty Ltd</t>
        </is>
      </c>
      <c r="F1025" t="inlineStr">
        <is>
          <t>GST Payable</t>
        </is>
      </c>
      <c r="G1025" s="9" t="n">
        <v>141.29</v>
      </c>
      <c r="H1025" t="inlineStr"/>
      <c r="I1025" t="inlineStr"/>
      <c r="J1025" t="inlineStr"/>
      <c r="K1025" t="str">
        <f>INDEX('Account Map'!$E$5:$E$90,MATCH(F1025,'Account Map'!$A$5:$A$90,0))</f>
        <v>820</v>
      </c>
    </row>
    <row r="1026">
      <c r="A1026" t="n">
        <v>392</v>
      </c>
      <c r="B1026" s="10" t="n">
        <v>46224</v>
      </c>
      <c r="C1026" t="inlineStr">
        <is>
          <t>Bill</t>
        </is>
      </c>
      <c r="D1026" t="inlineStr">
        <is>
          <t>B00211</t>
        </is>
      </c>
      <c r="E1026" t="inlineStr">
        <is>
          <t>Smith &amp; Partners Accountants Pty Ltd</t>
        </is>
      </c>
      <c r="F1026" t="inlineStr">
        <is>
          <t>Accounts Payable (A/P)</t>
        </is>
      </c>
      <c r="G1026" s="9" t="n">
        <v>-1554.15</v>
      </c>
      <c r="H1026" t="inlineStr"/>
      <c r="I1026" t="inlineStr"/>
      <c r="J1026" t="inlineStr"/>
      <c r="K1026" t="str">
        <f>INDEX('Account Map'!$E$5:$E$90,MATCH(F1026,'Account Map'!$A$5:$A$90,0))</f>
        <v>800</v>
      </c>
    </row>
    <row r="1027">
      <c r="A1027" t="n">
        <v>393</v>
      </c>
      <c r="B1027" s="10" t="n">
        <v>46224</v>
      </c>
      <c r="C1027" t="inlineStr">
        <is>
          <t>Bill</t>
        </is>
      </c>
      <c r="D1027" t="inlineStr">
        <is>
          <t>B00212</t>
        </is>
      </c>
      <c r="E1027" t="inlineStr">
        <is>
          <t>BP Australia Pty Ltd</t>
        </is>
      </c>
      <c r="F1027" t="inlineStr">
        <is>
          <t>Motor Vehicle:Fuel</t>
        </is>
      </c>
      <c r="G1027" s="9" t="n">
        <v>912.15</v>
      </c>
      <c r="H1027" t="inlineStr">
        <is>
          <t>GST</t>
        </is>
      </c>
      <c r="I1027" t="inlineStr"/>
      <c r="J1027" t="inlineStr"/>
      <c r="K1027" t="str">
        <f>INDEX('Account Map'!$E$5:$E$90,MATCH(F1027,'Account Map'!$A$5:$A$90,0))</f>
        <v>449</v>
      </c>
    </row>
    <row r="1028">
      <c r="A1028" t="n">
        <v>393</v>
      </c>
      <c r="B1028" s="10" t="n">
        <v>46224</v>
      </c>
      <c r="C1028" t="inlineStr">
        <is>
          <t>Bill</t>
        </is>
      </c>
      <c r="D1028" t="inlineStr">
        <is>
          <t>B00212</t>
        </is>
      </c>
      <c r="E1028" t="inlineStr">
        <is>
          <t>BP Australia Pty Ltd</t>
        </is>
      </c>
      <c r="F1028" t="inlineStr">
        <is>
          <t>GST Payable</t>
        </is>
      </c>
      <c r="G1028" s="9" t="n">
        <v>91.22</v>
      </c>
      <c r="H1028" t="inlineStr"/>
      <c r="I1028" t="inlineStr"/>
      <c r="J1028" t="inlineStr"/>
      <c r="K1028" t="str">
        <f>INDEX('Account Map'!$E$5:$E$90,MATCH(F1028,'Account Map'!$A$5:$A$90,0))</f>
        <v>820</v>
      </c>
    </row>
    <row r="1029">
      <c r="A1029" t="n">
        <v>393</v>
      </c>
      <c r="B1029" s="10" t="n">
        <v>46224</v>
      </c>
      <c r="C1029" t="inlineStr">
        <is>
          <t>Bill</t>
        </is>
      </c>
      <c r="D1029" t="inlineStr">
        <is>
          <t>B00212</t>
        </is>
      </c>
      <c r="E1029" t="inlineStr">
        <is>
          <t>BP Australia Pty Ltd</t>
        </is>
      </c>
      <c r="F1029" t="inlineStr">
        <is>
          <t>Accounts Payable (A/P)</t>
        </is>
      </c>
      <c r="G1029" s="9" t="n">
        <v>-1003.37</v>
      </c>
      <c r="H1029" t="inlineStr"/>
      <c r="I1029" t="inlineStr"/>
      <c r="J1029" t="inlineStr"/>
      <c r="K1029" t="str">
        <f>INDEX('Account Map'!$E$5:$E$90,MATCH(F1029,'Account Map'!$A$5:$A$90,0))</f>
        <v>800</v>
      </c>
    </row>
    <row r="1030">
      <c r="A1030" t="n">
        <v>394</v>
      </c>
      <c r="B1030" s="10" t="n">
        <v>46224</v>
      </c>
      <c r="C1030" t="inlineStr">
        <is>
          <t>Bill</t>
        </is>
      </c>
      <c r="D1030" t="inlineStr">
        <is>
          <t>B00213</t>
        </is>
      </c>
      <c r="E1030" t="inlineStr">
        <is>
          <t>Adobe Systems</t>
        </is>
      </c>
      <c r="F1030" t="inlineStr">
        <is>
          <t>Software</t>
        </is>
      </c>
      <c r="G1030" s="9" t="n">
        <v>613.52</v>
      </c>
      <c r="H1030" t="inlineStr">
        <is>
          <t>GST</t>
        </is>
      </c>
      <c r="I1030" t="inlineStr"/>
      <c r="J1030" t="inlineStr"/>
      <c r="K1030" t="str">
        <f>INDEX('Account Map'!$E$5:$E$90,MATCH(F1030,'Account Map'!$A$5:$A$90,0))</f>
        <v>485</v>
      </c>
    </row>
    <row r="1031">
      <c r="A1031" t="n">
        <v>394</v>
      </c>
      <c r="B1031" s="10" t="n">
        <v>46224</v>
      </c>
      <c r="C1031" t="inlineStr">
        <is>
          <t>Bill</t>
        </is>
      </c>
      <c r="D1031" t="inlineStr">
        <is>
          <t>B00213</t>
        </is>
      </c>
      <c r="E1031" t="inlineStr">
        <is>
          <t>Adobe Systems</t>
        </is>
      </c>
      <c r="F1031" t="inlineStr">
        <is>
          <t>GST Payable</t>
        </is>
      </c>
      <c r="G1031" s="9" t="n">
        <v>61.35</v>
      </c>
      <c r="H1031" t="inlineStr"/>
      <c r="I1031" t="inlineStr"/>
      <c r="J1031" t="inlineStr"/>
      <c r="K1031" t="str">
        <f>INDEX('Account Map'!$E$5:$E$90,MATCH(F1031,'Account Map'!$A$5:$A$90,0))</f>
        <v>820</v>
      </c>
    </row>
    <row r="1032">
      <c r="A1032" t="n">
        <v>394</v>
      </c>
      <c r="B1032" s="10" t="n">
        <v>46224</v>
      </c>
      <c r="C1032" t="inlineStr">
        <is>
          <t>Bill</t>
        </is>
      </c>
      <c r="D1032" t="inlineStr">
        <is>
          <t>B00213</t>
        </is>
      </c>
      <c r="E1032" t="inlineStr">
        <is>
          <t>Adobe Systems</t>
        </is>
      </c>
      <c r="F1032" t="inlineStr">
        <is>
          <t>Accounts Payable (A/P)</t>
        </is>
      </c>
      <c r="G1032" s="9" t="n">
        <v>-674.87</v>
      </c>
      <c r="H1032" t="inlineStr"/>
      <c r="I1032" t="inlineStr"/>
      <c r="J1032" t="inlineStr"/>
      <c r="K1032" t="str">
        <f>INDEX('Account Map'!$E$5:$E$90,MATCH(F1032,'Account Map'!$A$5:$A$90,0))</f>
        <v>800</v>
      </c>
    </row>
    <row r="1033">
      <c r="A1033" t="n">
        <v>395</v>
      </c>
      <c r="B1033" s="10" t="n">
        <v>46224</v>
      </c>
      <c r="C1033" t="inlineStr">
        <is>
          <t>Bill</t>
        </is>
      </c>
      <c r="D1033" t="inlineStr">
        <is>
          <t>B00214</t>
        </is>
      </c>
      <c r="E1033" t="inlineStr">
        <is>
          <t>Total Tools</t>
        </is>
      </c>
      <c r="F1033" t="inlineStr">
        <is>
          <t>Small tools</t>
        </is>
      </c>
      <c r="G1033" s="9" t="n">
        <v>839.09</v>
      </c>
      <c r="H1033" t="inlineStr">
        <is>
          <t>GST</t>
        </is>
      </c>
      <c r="I1033" t="inlineStr"/>
      <c r="J1033" t="inlineStr"/>
      <c r="K1033" t="str">
        <f>INDEX('Account Map'!$E$5:$E$90,MATCH(F1033,'Account Map'!$A$5:$A$90,0))</f>
        <v>474</v>
      </c>
    </row>
    <row r="1034">
      <c r="A1034" t="n">
        <v>395</v>
      </c>
      <c r="B1034" s="10" t="n">
        <v>46224</v>
      </c>
      <c r="C1034" t="inlineStr">
        <is>
          <t>Bill</t>
        </is>
      </c>
      <c r="D1034" t="inlineStr">
        <is>
          <t>B00214</t>
        </is>
      </c>
      <c r="E1034" t="inlineStr">
        <is>
          <t>Total Tools</t>
        </is>
      </c>
      <c r="F1034" t="inlineStr">
        <is>
          <t>GST Payable</t>
        </is>
      </c>
      <c r="G1034" s="9" t="n">
        <v>83.91</v>
      </c>
      <c r="H1034" t="inlineStr"/>
      <c r="I1034" t="inlineStr"/>
      <c r="J1034" t="inlineStr"/>
      <c r="K1034" t="str">
        <f>INDEX('Account Map'!$E$5:$E$90,MATCH(F1034,'Account Map'!$A$5:$A$90,0))</f>
        <v>820</v>
      </c>
    </row>
    <row r="1035">
      <c r="A1035" t="n">
        <v>395</v>
      </c>
      <c r="B1035" s="10" t="n">
        <v>46224</v>
      </c>
      <c r="C1035" t="inlineStr">
        <is>
          <t>Bill</t>
        </is>
      </c>
      <c r="D1035" t="inlineStr">
        <is>
          <t>B00214</t>
        </is>
      </c>
      <c r="E1035" t="inlineStr">
        <is>
          <t>Total Tools</t>
        </is>
      </c>
      <c r="F1035" t="inlineStr">
        <is>
          <t>Accounts Payable (A/P)</t>
        </is>
      </c>
      <c r="G1035" s="9" t="n">
        <v>-923</v>
      </c>
      <c r="H1035" t="inlineStr"/>
      <c r="I1035" t="inlineStr"/>
      <c r="J1035" t="inlineStr"/>
      <c r="K1035" t="str">
        <f>INDEX('Account Map'!$E$5:$E$90,MATCH(F1035,'Account Map'!$A$5:$A$90,0))</f>
        <v>800</v>
      </c>
    </row>
    <row r="1036">
      <c r="A1036" t="n">
        <v>396</v>
      </c>
      <c r="B1036" s="10" t="n">
        <v>46224</v>
      </c>
      <c r="C1036" t="inlineStr">
        <is>
          <t>Expense</t>
        </is>
      </c>
      <c r="D1036" t="inlineStr"/>
      <c r="E1036" t="inlineStr">
        <is>
          <t>Australia Post</t>
        </is>
      </c>
      <c r="F1036" t="inlineStr">
        <is>
          <t>Motor Vehicle:Fuel</t>
        </is>
      </c>
      <c r="G1036" s="9" t="n">
        <v>96.68000000000001</v>
      </c>
      <c r="H1036" t="inlineStr">
        <is>
          <t>GST</t>
        </is>
      </c>
      <c r="I1036" t="inlineStr"/>
      <c r="J1036" t="inlineStr"/>
      <c r="K1036" t="str">
        <f>INDEX('Account Map'!$E$5:$E$90,MATCH(F1036,'Account Map'!$A$5:$A$90,0))</f>
        <v>449</v>
      </c>
    </row>
    <row r="1037">
      <c r="A1037" t="n">
        <v>396</v>
      </c>
      <c r="B1037" s="10" t="n">
        <v>46224</v>
      </c>
      <c r="C1037" t="inlineStr">
        <is>
          <t>Expense</t>
        </is>
      </c>
      <c r="D1037" t="inlineStr"/>
      <c r="E1037" t="inlineStr">
        <is>
          <t>Australia Post</t>
        </is>
      </c>
      <c r="F1037" t="inlineStr">
        <is>
          <t>GST Payable</t>
        </is>
      </c>
      <c r="G1037" s="9" t="n">
        <v>9.67</v>
      </c>
      <c r="H1037" t="inlineStr"/>
      <c r="I1037" t="inlineStr"/>
      <c r="J1037" t="inlineStr"/>
      <c r="K1037" t="str">
        <f>INDEX('Account Map'!$E$5:$E$90,MATCH(F1037,'Account Map'!$A$5:$A$90,0))</f>
        <v>820</v>
      </c>
    </row>
    <row r="1038">
      <c r="A1038" t="n">
        <v>396</v>
      </c>
      <c r="B1038" s="10" t="n">
        <v>46224</v>
      </c>
      <c r="C1038" t="inlineStr">
        <is>
          <t>Expense</t>
        </is>
      </c>
      <c r="D1038" t="inlineStr"/>
      <c r="E1038" t="inlineStr">
        <is>
          <t>Australia Post</t>
        </is>
      </c>
      <c r="F1038" t="inlineStr">
        <is>
          <t>ANZ Business Visa</t>
        </is>
      </c>
      <c r="G1038" s="9" t="n">
        <v>-106.35</v>
      </c>
      <c r="H1038" t="inlineStr"/>
      <c r="I1038" t="inlineStr"/>
      <c r="J1038" t="inlineStr">
        <is>
          <t>R</t>
        </is>
      </c>
      <c r="K1038" t="str">
        <f>INDEX('Account Map'!$E$5:$E$90,MATCH(F1038,'Account Map'!$A$5:$A$90,0))</f>
        <v>092</v>
      </c>
    </row>
    <row r="1039">
      <c r="A1039" t="n">
        <v>397</v>
      </c>
      <c r="B1039" s="10" t="n">
        <v>46224</v>
      </c>
      <c r="C1039" t="inlineStr">
        <is>
          <t>Payment</t>
        </is>
      </c>
      <c r="D1039" t="inlineStr"/>
      <c r="E1039" t="inlineStr">
        <is>
          <t>High St Pharmacy</t>
        </is>
      </c>
      <c r="F1039" t="inlineStr">
        <is>
          <t>Undeposited Funds</t>
        </is>
      </c>
      <c r="G1039" s="9" t="n">
        <v>4534.59</v>
      </c>
      <c r="H1039" t="inlineStr"/>
      <c r="I1039" t="inlineStr">
        <is>
          <t>Payment INV-4242</t>
        </is>
      </c>
      <c r="J1039" t="inlineStr"/>
      <c r="K1039" t="str">
        <f>INDEX('Account Map'!$E$5:$E$90,MATCH(F1039,'Account Map'!$A$5:$A$90,0))</f>
        <v>615</v>
      </c>
    </row>
    <row r="1040">
      <c r="A1040" t="n">
        <v>397</v>
      </c>
      <c r="B1040" s="10" t="n">
        <v>46224</v>
      </c>
      <c r="C1040" t="inlineStr">
        <is>
          <t>Payment</t>
        </is>
      </c>
      <c r="D1040" t="inlineStr"/>
      <c r="E1040" t="inlineStr">
        <is>
          <t>High St Pharmacy</t>
        </is>
      </c>
      <c r="F1040" t="inlineStr">
        <is>
          <t>Accounts Receivable (A/R)</t>
        </is>
      </c>
      <c r="G1040" s="9" t="n">
        <v>-4534.59</v>
      </c>
      <c r="H1040" t="inlineStr"/>
      <c r="I1040" t="inlineStr">
        <is>
          <t>Payment INV-4242</t>
        </is>
      </c>
      <c r="J1040" t="inlineStr"/>
      <c r="K1040" t="str">
        <f>INDEX('Account Map'!$E$5:$E$90,MATCH(F1040,'Account Map'!$A$5:$A$90,0))</f>
        <v>610</v>
      </c>
    </row>
    <row r="1041">
      <c r="A1041" t="n">
        <v>398</v>
      </c>
      <c r="B1041" s="10" t="n">
        <v>46224</v>
      </c>
      <c r="C1041" t="inlineStr">
        <is>
          <t>Deposit</t>
        </is>
      </c>
      <c r="D1041" t="inlineStr"/>
      <c r="E1041" t="inlineStr"/>
      <c r="F1041" t="inlineStr">
        <is>
          <t>ANZ Business Cheque</t>
        </is>
      </c>
      <c r="G1041" s="9" t="n">
        <v>27567.56</v>
      </c>
      <c r="H1041" t="inlineStr"/>
      <c r="I1041" t="inlineStr">
        <is>
          <t>Deposit of 5 payments</t>
        </is>
      </c>
      <c r="J1041" t="inlineStr">
        <is>
          <t>R</t>
        </is>
      </c>
      <c r="K1041" t="str">
        <f>INDEX('Account Map'!$E$5:$E$90,MATCH(F1041,'Account Map'!$A$5:$A$90,0))</f>
        <v>090</v>
      </c>
    </row>
    <row r="1042">
      <c r="A1042" t="n">
        <v>398</v>
      </c>
      <c r="B1042" s="10" t="n">
        <v>46224</v>
      </c>
      <c r="C1042" t="inlineStr">
        <is>
          <t>Deposit</t>
        </is>
      </c>
      <c r="D1042" t="inlineStr"/>
      <c r="E1042" t="inlineStr"/>
      <c r="F1042" t="inlineStr">
        <is>
          <t>Undeposited Funds</t>
        </is>
      </c>
      <c r="G1042" s="9" t="n">
        <v>-27567.56</v>
      </c>
      <c r="H1042" t="inlineStr"/>
      <c r="I1042" t="inlineStr">
        <is>
          <t>Deposit of 5 payments</t>
        </is>
      </c>
      <c r="J1042" t="inlineStr"/>
      <c r="K1042" t="str">
        <f>INDEX('Account Map'!$E$5:$E$90,MATCH(F1042,'Account Map'!$A$5:$A$90,0))</f>
        <v>615</v>
      </c>
    </row>
    <row r="1043">
      <c r="A1043" t="n">
        <v>399</v>
      </c>
      <c r="B1043" s="10" t="n">
        <v>46225</v>
      </c>
      <c r="C1043" t="inlineStr">
        <is>
          <t>Invoice</t>
        </is>
      </c>
      <c r="D1043" t="inlineStr">
        <is>
          <t>INV-4268</t>
        </is>
      </c>
      <c r="E1043" t="inlineStr">
        <is>
          <t>Malvern Builders Group</t>
        </is>
      </c>
      <c r="F1043" t="inlineStr">
        <is>
          <t>Accounts Receivable (A/R)</t>
        </is>
      </c>
      <c r="G1043" s="9" t="n">
        <v>792</v>
      </c>
      <c r="H1043" t="inlineStr"/>
      <c r="I1043" t="inlineStr"/>
      <c r="J1043" t="inlineStr"/>
      <c r="K1043" t="str">
        <f>INDEX('Account Map'!$E$5:$E$90,MATCH(F1043,'Account Map'!$A$5:$A$90,0))</f>
        <v>610</v>
      </c>
    </row>
    <row r="1044">
      <c r="A1044" t="n">
        <v>399</v>
      </c>
      <c r="B1044" s="10" t="n">
        <v>46225</v>
      </c>
      <c r="C1044" t="inlineStr">
        <is>
          <t>Invoice</t>
        </is>
      </c>
      <c r="D1044" t="inlineStr">
        <is>
          <t>INV-4268</t>
        </is>
      </c>
      <c r="E1044" t="inlineStr">
        <is>
          <t>Malvern Builders Group</t>
        </is>
      </c>
      <c r="F1044" t="inlineStr">
        <is>
          <t>Design &amp; drafting fees</t>
        </is>
      </c>
      <c r="G1044" s="9" t="n">
        <v>-720</v>
      </c>
      <c r="H1044" t="inlineStr">
        <is>
          <t>GST</t>
        </is>
      </c>
      <c r="I1044" t="inlineStr"/>
      <c r="J1044" t="inlineStr"/>
      <c r="K1044" t="str">
        <f>INDEX('Account Map'!$E$5:$E$90,MATCH(F1044,'Account Map'!$A$5:$A$90,0))</f>
        <v>203</v>
      </c>
    </row>
    <row r="1045">
      <c r="A1045" t="n">
        <v>399</v>
      </c>
      <c r="B1045" s="10" t="n">
        <v>46225</v>
      </c>
      <c r="C1045" t="inlineStr">
        <is>
          <t>Invoice</t>
        </is>
      </c>
      <c r="D1045" t="inlineStr">
        <is>
          <t>INV-4268</t>
        </is>
      </c>
      <c r="E1045" t="inlineStr">
        <is>
          <t>Malvern Builders Group</t>
        </is>
      </c>
      <c r="F1045" t="inlineStr">
        <is>
          <t>GST Payable</t>
        </is>
      </c>
      <c r="G1045" s="9" t="n">
        <v>-72</v>
      </c>
      <c r="H1045" t="inlineStr"/>
      <c r="I1045" t="inlineStr"/>
      <c r="J1045" t="inlineStr"/>
      <c r="K1045" t="str">
        <f>INDEX('Account Map'!$E$5:$E$90,MATCH(F1045,'Account Map'!$A$5:$A$90,0))</f>
        <v>820</v>
      </c>
    </row>
    <row r="1046">
      <c r="A1046" t="n">
        <v>400</v>
      </c>
      <c r="B1046" s="10" t="n">
        <v>46225</v>
      </c>
      <c r="C1046" t="inlineStr">
        <is>
          <t>Invoice</t>
        </is>
      </c>
      <c r="D1046" t="inlineStr">
        <is>
          <t>INV-4269</t>
        </is>
      </c>
      <c r="E1046" t="inlineStr">
        <is>
          <t>Lygon Kitchen &amp; Bath Pty Ltd</t>
        </is>
      </c>
      <c r="F1046" t="inlineStr">
        <is>
          <t>Accounts Receivable (A/R)</t>
        </is>
      </c>
      <c r="G1046" s="9" t="n">
        <v>1673.08</v>
      </c>
      <c r="H1046" t="inlineStr"/>
      <c r="I1046" t="inlineStr"/>
      <c r="J1046" t="inlineStr"/>
      <c r="K1046" t="str">
        <f>INDEX('Account Map'!$E$5:$E$90,MATCH(F1046,'Account Map'!$A$5:$A$90,0))</f>
        <v>610</v>
      </c>
    </row>
    <row r="1047">
      <c r="A1047" t="n">
        <v>400</v>
      </c>
      <c r="B1047" s="10" t="n">
        <v>46225</v>
      </c>
      <c r="C1047" t="inlineStr">
        <is>
          <t>Invoice</t>
        </is>
      </c>
      <c r="D1047" t="inlineStr">
        <is>
          <t>INV-4269</t>
        </is>
      </c>
      <c r="E1047" t="inlineStr">
        <is>
          <t>Lygon Kitchen &amp; Bath Pty Ltd</t>
        </is>
      </c>
      <c r="F1047" t="inlineStr">
        <is>
          <t>Shopfitting contracts</t>
        </is>
      </c>
      <c r="G1047" s="9" t="n">
        <v>-1520.98</v>
      </c>
      <c r="H1047" t="inlineStr">
        <is>
          <t>GST</t>
        </is>
      </c>
      <c r="I1047" t="inlineStr"/>
      <c r="J1047" t="inlineStr"/>
      <c r="K1047" t="str">
        <f>INDEX('Account Map'!$E$5:$E$90,MATCH(F1047,'Account Map'!$A$5:$A$90,0))</f>
        <v>201</v>
      </c>
    </row>
    <row r="1048">
      <c r="A1048" t="n">
        <v>400</v>
      </c>
      <c r="B1048" s="10" t="n">
        <v>46225</v>
      </c>
      <c r="C1048" t="inlineStr">
        <is>
          <t>Invoice</t>
        </is>
      </c>
      <c r="D1048" t="inlineStr">
        <is>
          <t>INV-4269</t>
        </is>
      </c>
      <c r="E1048" t="inlineStr">
        <is>
          <t>Lygon Kitchen &amp; Bath Pty Ltd</t>
        </is>
      </c>
      <c r="F1048" t="inlineStr">
        <is>
          <t>GST Payable</t>
        </is>
      </c>
      <c r="G1048" s="9" t="n">
        <v>-152.1</v>
      </c>
      <c r="H1048" t="inlineStr"/>
      <c r="I1048" t="inlineStr"/>
      <c r="J1048" t="inlineStr"/>
      <c r="K1048" t="str">
        <f>INDEX('Account Map'!$E$5:$E$90,MATCH(F1048,'Account Map'!$A$5:$A$90,0))</f>
        <v>820</v>
      </c>
    </row>
    <row r="1049">
      <c r="A1049" t="n">
        <v>401</v>
      </c>
      <c r="B1049" s="10" t="n">
        <v>46225</v>
      </c>
      <c r="C1049" t="inlineStr">
        <is>
          <t>Invoice</t>
        </is>
      </c>
      <c r="D1049" t="inlineStr">
        <is>
          <t>INV-4270</t>
        </is>
      </c>
      <c r="E1049" t="inlineStr">
        <is>
          <t>Brunswick Developments Pty Ltd</t>
        </is>
      </c>
      <c r="F1049" t="inlineStr">
        <is>
          <t>Accounts Receivable (A/R)</t>
        </is>
      </c>
      <c r="G1049" s="9" t="n">
        <v>4657.62</v>
      </c>
      <c r="H1049" t="inlineStr"/>
      <c r="I1049" t="inlineStr"/>
      <c r="J1049" t="inlineStr"/>
      <c r="K1049" t="str">
        <f>INDEX('Account Map'!$E$5:$E$90,MATCH(F1049,'Account Map'!$A$5:$A$90,0))</f>
        <v>610</v>
      </c>
    </row>
    <row r="1050">
      <c r="A1050" t="n">
        <v>401</v>
      </c>
      <c r="B1050" s="10" t="n">
        <v>46225</v>
      </c>
      <c r="C1050" t="inlineStr">
        <is>
          <t>Invoice</t>
        </is>
      </c>
      <c r="D1050" t="inlineStr">
        <is>
          <t>INV-4270</t>
        </is>
      </c>
      <c r="E1050" t="inlineStr">
        <is>
          <t>Brunswick Developments Pty Ltd</t>
        </is>
      </c>
      <c r="F1050" t="inlineStr">
        <is>
          <t>Joinery sales</t>
        </is>
      </c>
      <c r="G1050" s="9" t="n">
        <v>-2338.24</v>
      </c>
      <c r="H1050" t="inlineStr">
        <is>
          <t>GST</t>
        </is>
      </c>
      <c r="I1050" t="inlineStr"/>
      <c r="J1050" t="inlineStr"/>
      <c r="K1050" t="str">
        <f>INDEX('Account Map'!$E$5:$E$90,MATCH(F1050,'Account Map'!$A$5:$A$90,0))</f>
        <v>200</v>
      </c>
    </row>
    <row r="1051">
      <c r="A1051" t="n">
        <v>401</v>
      </c>
      <c r="B1051" s="10" t="n">
        <v>46225</v>
      </c>
      <c r="C1051" t="inlineStr">
        <is>
          <t>Invoice</t>
        </is>
      </c>
      <c r="D1051" t="inlineStr">
        <is>
          <t>INV-4270</t>
        </is>
      </c>
      <c r="E1051" t="inlineStr">
        <is>
          <t>Brunswick Developments Pty Ltd</t>
        </is>
      </c>
      <c r="F1051" t="inlineStr">
        <is>
          <t>Design &amp; drafting fees</t>
        </is>
      </c>
      <c r="G1051" s="9" t="n">
        <v>-778.5</v>
      </c>
      <c r="H1051" t="inlineStr">
        <is>
          <t>GST</t>
        </is>
      </c>
      <c r="I1051" t="inlineStr"/>
      <c r="J1051" t="inlineStr"/>
      <c r="K1051" t="str">
        <f>INDEX('Account Map'!$E$5:$E$90,MATCH(F1051,'Account Map'!$A$5:$A$90,0))</f>
        <v>203</v>
      </c>
    </row>
    <row r="1052">
      <c r="A1052" t="n">
        <v>401</v>
      </c>
      <c r="B1052" s="10" t="n">
        <v>46225</v>
      </c>
      <c r="C1052" t="inlineStr">
        <is>
          <t>Invoice</t>
        </is>
      </c>
      <c r="D1052" t="inlineStr">
        <is>
          <t>INV-4270</t>
        </is>
      </c>
      <c r="E1052" t="inlineStr">
        <is>
          <t>Brunswick Developments Pty Ltd</t>
        </is>
      </c>
      <c r="F1052" t="inlineStr">
        <is>
          <t>Joinery sales</t>
        </is>
      </c>
      <c r="G1052" s="9" t="n">
        <v>-1117.46</v>
      </c>
      <c r="H1052" t="inlineStr">
        <is>
          <t>GST</t>
        </is>
      </c>
      <c r="I1052" t="inlineStr"/>
      <c r="J1052" t="inlineStr"/>
      <c r="K1052" t="str">
        <f>INDEX('Account Map'!$E$5:$E$90,MATCH(F1052,'Account Map'!$A$5:$A$90,0))</f>
        <v>200</v>
      </c>
    </row>
    <row r="1053">
      <c r="A1053" t="n">
        <v>401</v>
      </c>
      <c r="B1053" s="10" t="n">
        <v>46225</v>
      </c>
      <c r="C1053" t="inlineStr">
        <is>
          <t>Invoice</t>
        </is>
      </c>
      <c r="D1053" t="inlineStr">
        <is>
          <t>INV-4270</t>
        </is>
      </c>
      <c r="E1053" t="inlineStr">
        <is>
          <t>Brunswick Developments Pty Ltd</t>
        </is>
      </c>
      <c r="F1053" t="inlineStr">
        <is>
          <t>GST Payable</t>
        </is>
      </c>
      <c r="G1053" s="9" t="n">
        <v>-423.42</v>
      </c>
      <c r="H1053" t="inlineStr"/>
      <c r="I1053" t="inlineStr"/>
      <c r="J1053" t="inlineStr"/>
      <c r="K1053" t="str">
        <f>INDEX('Account Map'!$E$5:$E$90,MATCH(F1053,'Account Map'!$A$5:$A$90,0))</f>
        <v>820</v>
      </c>
    </row>
    <row r="1054">
      <c r="A1054" t="n">
        <v>402</v>
      </c>
      <c r="B1054" s="10" t="n">
        <v>46225</v>
      </c>
      <c r="C1054" t="inlineStr">
        <is>
          <t>Invoice</t>
        </is>
      </c>
      <c r="D1054" t="inlineStr">
        <is>
          <t>INV-4271</t>
        </is>
      </c>
      <c r="E1054" t="inlineStr">
        <is>
          <t>Northside Vet Clinic Pty Ltd</t>
        </is>
      </c>
      <c r="F1054" t="inlineStr">
        <is>
          <t>Accounts Receivable (A/R)</t>
        </is>
      </c>
      <c r="G1054" s="9" t="n">
        <v>25125.91</v>
      </c>
      <c r="H1054" t="inlineStr"/>
      <c r="I1054" t="inlineStr"/>
      <c r="J1054" t="inlineStr"/>
      <c r="K1054" t="str">
        <f>INDEX('Account Map'!$E$5:$E$90,MATCH(F1054,'Account Map'!$A$5:$A$90,0))</f>
        <v>610</v>
      </c>
    </row>
    <row r="1055">
      <c r="A1055" t="n">
        <v>402</v>
      </c>
      <c r="B1055" s="10" t="n">
        <v>46225</v>
      </c>
      <c r="C1055" t="inlineStr">
        <is>
          <t>Invoice</t>
        </is>
      </c>
      <c r="D1055" t="inlineStr">
        <is>
          <t>INV-4271</t>
        </is>
      </c>
      <c r="E1055" t="inlineStr">
        <is>
          <t>Northside Vet Clinic Pty Ltd</t>
        </is>
      </c>
      <c r="F1055" t="inlineStr">
        <is>
          <t>Joinery sales</t>
        </is>
      </c>
      <c r="G1055" s="9" t="n">
        <v>-3973.08</v>
      </c>
      <c r="H1055" t="inlineStr">
        <is>
          <t>GST</t>
        </is>
      </c>
      <c r="I1055" t="inlineStr"/>
      <c r="J1055" t="inlineStr"/>
      <c r="K1055" t="str">
        <f>INDEX('Account Map'!$E$5:$E$90,MATCH(F1055,'Account Map'!$A$5:$A$90,0))</f>
        <v>200</v>
      </c>
    </row>
    <row r="1056">
      <c r="A1056" t="n">
        <v>402</v>
      </c>
      <c r="B1056" s="10" t="n">
        <v>46225</v>
      </c>
      <c r="C1056" t="inlineStr">
        <is>
          <t>Invoice</t>
        </is>
      </c>
      <c r="D1056" t="inlineStr">
        <is>
          <t>INV-4271</t>
        </is>
      </c>
      <c r="E1056" t="inlineStr">
        <is>
          <t>Northside Vet Clinic Pty Ltd</t>
        </is>
      </c>
      <c r="F1056" t="inlineStr">
        <is>
          <t>Shopfitting contracts</t>
        </is>
      </c>
      <c r="G1056" s="9" t="n">
        <v>-8387.43</v>
      </c>
      <c r="H1056" t="inlineStr">
        <is>
          <t>GST</t>
        </is>
      </c>
      <c r="I1056" t="inlineStr"/>
      <c r="J1056" t="inlineStr"/>
      <c r="K1056" t="str">
        <f>INDEX('Account Map'!$E$5:$E$90,MATCH(F1056,'Account Map'!$A$5:$A$90,0))</f>
        <v>201</v>
      </c>
    </row>
    <row r="1057">
      <c r="A1057" t="n">
        <v>402</v>
      </c>
      <c r="B1057" s="10" t="n">
        <v>46225</v>
      </c>
      <c r="C1057" t="inlineStr">
        <is>
          <t>Invoice</t>
        </is>
      </c>
      <c r="D1057" t="inlineStr">
        <is>
          <t>INV-4271</t>
        </is>
      </c>
      <c r="E1057" t="inlineStr">
        <is>
          <t>Northside Vet Clinic Pty Ltd</t>
        </is>
      </c>
      <c r="F1057" t="inlineStr">
        <is>
          <t>Shopfitting contracts</t>
        </is>
      </c>
      <c r="G1057" s="9" t="n">
        <v>-10481.23</v>
      </c>
      <c r="H1057" t="inlineStr">
        <is>
          <t>GST</t>
        </is>
      </c>
      <c r="I1057" t="inlineStr"/>
      <c r="J1057" t="inlineStr"/>
      <c r="K1057" t="str">
        <f>INDEX('Account Map'!$E$5:$E$90,MATCH(F1057,'Account Map'!$A$5:$A$90,0))</f>
        <v>201</v>
      </c>
    </row>
    <row r="1058">
      <c r="A1058" t="n">
        <v>402</v>
      </c>
      <c r="B1058" s="10" t="n">
        <v>46225</v>
      </c>
      <c r="C1058" t="inlineStr">
        <is>
          <t>Invoice</t>
        </is>
      </c>
      <c r="D1058" t="inlineStr">
        <is>
          <t>INV-4271</t>
        </is>
      </c>
      <c r="E1058" t="inlineStr">
        <is>
          <t>Northside Vet Clinic Pty Ltd</t>
        </is>
      </c>
      <c r="F1058" t="inlineStr">
        <is>
          <t>GST Payable</t>
        </is>
      </c>
      <c r="G1058" s="9" t="n">
        <v>-2284.17</v>
      </c>
      <c r="H1058" t="inlineStr"/>
      <c r="I1058" t="inlineStr"/>
      <c r="J1058" t="inlineStr"/>
      <c r="K1058" t="str">
        <f>INDEX('Account Map'!$E$5:$E$90,MATCH(F1058,'Account Map'!$A$5:$A$90,0))</f>
        <v>820</v>
      </c>
    </row>
    <row r="1059">
      <c r="A1059" t="n">
        <v>403</v>
      </c>
      <c r="B1059" s="10" t="n">
        <v>46225</v>
      </c>
      <c r="C1059" t="inlineStr">
        <is>
          <t>Bill</t>
        </is>
      </c>
      <c r="D1059" t="inlineStr">
        <is>
          <t>B00215</t>
        </is>
      </c>
      <c r="E1059" t="inlineStr">
        <is>
          <t>Docklands Fasteners Pty Ltd</t>
        </is>
      </c>
      <c r="F1059" t="inlineStr">
        <is>
          <t>Hardware &amp; fittings</t>
        </is>
      </c>
      <c r="G1059" s="9" t="n">
        <v>1149.37</v>
      </c>
      <c r="H1059" t="inlineStr">
        <is>
          <t>GST</t>
        </is>
      </c>
      <c r="I1059" t="inlineStr"/>
      <c r="J1059" t="inlineStr"/>
      <c r="K1059" t="str">
        <f>INDEX('Account Map'!$E$5:$E$90,MATCH(F1059,'Account Map'!$A$5:$A$90,0))</f>
        <v>311</v>
      </c>
    </row>
    <row r="1060">
      <c r="A1060" t="n">
        <v>403</v>
      </c>
      <c r="B1060" s="10" t="n">
        <v>46225</v>
      </c>
      <c r="C1060" t="inlineStr">
        <is>
          <t>Bill</t>
        </is>
      </c>
      <c r="D1060" t="inlineStr">
        <is>
          <t>B00215</t>
        </is>
      </c>
      <c r="E1060" t="inlineStr">
        <is>
          <t>Docklands Fasteners Pty Ltd</t>
        </is>
      </c>
      <c r="F1060" t="inlineStr">
        <is>
          <t>GST Payable</t>
        </is>
      </c>
      <c r="G1060" s="9" t="n">
        <v>114.94</v>
      </c>
      <c r="H1060" t="inlineStr"/>
      <c r="I1060" t="inlineStr"/>
      <c r="J1060" t="inlineStr"/>
      <c r="K1060" t="str">
        <f>INDEX('Account Map'!$E$5:$E$90,MATCH(F1060,'Account Map'!$A$5:$A$90,0))</f>
        <v>820</v>
      </c>
    </row>
    <row r="1061">
      <c r="A1061" t="n">
        <v>403</v>
      </c>
      <c r="B1061" s="10" t="n">
        <v>46225</v>
      </c>
      <c r="C1061" t="inlineStr">
        <is>
          <t>Bill</t>
        </is>
      </c>
      <c r="D1061" t="inlineStr">
        <is>
          <t>B00215</t>
        </is>
      </c>
      <c r="E1061" t="inlineStr">
        <is>
          <t>Docklands Fasteners Pty Ltd</t>
        </is>
      </c>
      <c r="F1061" t="inlineStr">
        <is>
          <t>Accounts Payable (A/P)</t>
        </is>
      </c>
      <c r="G1061" s="9" t="n">
        <v>-1264.31</v>
      </c>
      <c r="H1061" t="inlineStr"/>
      <c r="I1061" t="inlineStr"/>
      <c r="J1061" t="inlineStr"/>
      <c r="K1061" t="str">
        <f>INDEX('Account Map'!$E$5:$E$90,MATCH(F1061,'Account Map'!$A$5:$A$90,0))</f>
        <v>800</v>
      </c>
    </row>
    <row r="1062">
      <c r="A1062" t="n">
        <v>404</v>
      </c>
      <c r="B1062" s="10" t="n">
        <v>46225</v>
      </c>
      <c r="C1062" t="inlineStr">
        <is>
          <t>Bill</t>
        </is>
      </c>
      <c r="D1062" t="inlineStr">
        <is>
          <t>B00216</t>
        </is>
      </c>
      <c r="E1062" t="inlineStr">
        <is>
          <t>Camberwell Machinery Pty Ltd</t>
        </is>
      </c>
      <c r="F1062" t="inlineStr">
        <is>
          <t>Repairs &amp; maintenance</t>
        </is>
      </c>
      <c r="G1062" s="9" t="n">
        <v>481.49</v>
      </c>
      <c r="H1062" t="inlineStr">
        <is>
          <t>GST</t>
        </is>
      </c>
      <c r="I1062" t="inlineStr"/>
      <c r="J1062" t="inlineStr"/>
      <c r="K1062" t="str">
        <f>INDEX('Account Map'!$E$5:$E$90,MATCH(F1062,'Account Map'!$A$5:$A$90,0))</f>
        <v>473</v>
      </c>
    </row>
    <row r="1063">
      <c r="A1063" t="n">
        <v>404</v>
      </c>
      <c r="B1063" s="10" t="n">
        <v>46225</v>
      </c>
      <c r="C1063" t="inlineStr">
        <is>
          <t>Bill</t>
        </is>
      </c>
      <c r="D1063" t="inlineStr">
        <is>
          <t>B00216</t>
        </is>
      </c>
      <c r="E1063" t="inlineStr">
        <is>
          <t>Camberwell Machinery Pty Ltd</t>
        </is>
      </c>
      <c r="F1063" t="inlineStr">
        <is>
          <t>GST Payable</t>
        </is>
      </c>
      <c r="G1063" s="9" t="n">
        <v>48.15</v>
      </c>
      <c r="H1063" t="inlineStr"/>
      <c r="I1063" t="inlineStr"/>
      <c r="J1063" t="inlineStr"/>
      <c r="K1063" t="str">
        <f>INDEX('Account Map'!$E$5:$E$90,MATCH(F1063,'Account Map'!$A$5:$A$90,0))</f>
        <v>820</v>
      </c>
    </row>
    <row r="1064">
      <c r="A1064" t="n">
        <v>404</v>
      </c>
      <c r="B1064" s="10" t="n">
        <v>46225</v>
      </c>
      <c r="C1064" t="inlineStr">
        <is>
          <t>Bill</t>
        </is>
      </c>
      <c r="D1064" t="inlineStr">
        <is>
          <t>B00216</t>
        </is>
      </c>
      <c r="E1064" t="inlineStr">
        <is>
          <t>Camberwell Machinery Pty Ltd</t>
        </is>
      </c>
      <c r="F1064" t="inlineStr">
        <is>
          <t>Accounts Payable (A/P)</t>
        </is>
      </c>
      <c r="G1064" s="9" t="n">
        <v>-529.64</v>
      </c>
      <c r="H1064" t="inlineStr"/>
      <c r="I1064" t="inlineStr"/>
      <c r="J1064" t="inlineStr"/>
      <c r="K1064" t="str">
        <f>INDEX('Account Map'!$E$5:$E$90,MATCH(F1064,'Account Map'!$A$5:$A$90,0))</f>
        <v>800</v>
      </c>
    </row>
    <row r="1065">
      <c r="A1065" t="n">
        <v>405</v>
      </c>
      <c r="B1065" s="10" t="n">
        <v>46225</v>
      </c>
      <c r="C1065" t="inlineStr">
        <is>
          <t>Bill</t>
        </is>
      </c>
      <c r="D1065" t="inlineStr">
        <is>
          <t>B00217</t>
        </is>
      </c>
      <c r="E1065" t="inlineStr">
        <is>
          <t>Couriers Please Pty Ltd</t>
        </is>
      </c>
      <c r="F1065" t="inlineStr">
        <is>
          <t>Freight &amp; cartage</t>
        </is>
      </c>
      <c r="G1065" s="9" t="n">
        <v>177.91</v>
      </c>
      <c r="H1065" t="inlineStr">
        <is>
          <t>GST</t>
        </is>
      </c>
      <c r="I1065" t="inlineStr"/>
      <c r="J1065" t="inlineStr"/>
      <c r="K1065" t="str">
        <f>INDEX('Account Map'!$E$5:$E$90,MATCH(F1065,'Account Map'!$A$5:$A$90,0))</f>
        <v>314</v>
      </c>
    </row>
    <row r="1066">
      <c r="A1066" t="n">
        <v>405</v>
      </c>
      <c r="B1066" s="10" t="n">
        <v>46225</v>
      </c>
      <c r="C1066" t="inlineStr">
        <is>
          <t>Bill</t>
        </is>
      </c>
      <c r="D1066" t="inlineStr">
        <is>
          <t>B00217</t>
        </is>
      </c>
      <c r="E1066" t="inlineStr">
        <is>
          <t>Couriers Please Pty Ltd</t>
        </is>
      </c>
      <c r="F1066" t="inlineStr">
        <is>
          <t>GST Payable</t>
        </is>
      </c>
      <c r="G1066" s="9" t="n">
        <v>17.79</v>
      </c>
      <c r="H1066" t="inlineStr"/>
      <c r="I1066" t="inlineStr"/>
      <c r="J1066" t="inlineStr"/>
      <c r="K1066" t="str">
        <f>INDEX('Account Map'!$E$5:$E$90,MATCH(F1066,'Account Map'!$A$5:$A$90,0))</f>
        <v>820</v>
      </c>
    </row>
    <row r="1067">
      <c r="A1067" t="n">
        <v>405</v>
      </c>
      <c r="B1067" s="10" t="n">
        <v>46225</v>
      </c>
      <c r="C1067" t="inlineStr">
        <is>
          <t>Bill</t>
        </is>
      </c>
      <c r="D1067" t="inlineStr">
        <is>
          <t>B00217</t>
        </is>
      </c>
      <c r="E1067" t="inlineStr">
        <is>
          <t>Couriers Please Pty Ltd</t>
        </is>
      </c>
      <c r="F1067" t="inlineStr">
        <is>
          <t>Accounts Payable (A/P)</t>
        </is>
      </c>
      <c r="G1067" s="9" t="n">
        <v>-195.7</v>
      </c>
      <c r="H1067" t="inlineStr"/>
      <c r="I1067" t="inlineStr"/>
      <c r="J1067" t="inlineStr"/>
      <c r="K1067" t="str">
        <f>INDEX('Account Map'!$E$5:$E$90,MATCH(F1067,'Account Map'!$A$5:$A$90,0))</f>
        <v>800</v>
      </c>
    </row>
    <row r="1068">
      <c r="A1068" t="n">
        <v>406</v>
      </c>
      <c r="B1068" s="10" t="n">
        <v>46225</v>
      </c>
      <c r="C1068" t="inlineStr">
        <is>
          <t>Bill</t>
        </is>
      </c>
      <c r="D1068" t="inlineStr">
        <is>
          <t>B00218</t>
        </is>
      </c>
      <c r="E1068" t="inlineStr">
        <is>
          <t>Prahran Fasteners Pty Ltd</t>
        </is>
      </c>
      <c r="F1068" t="inlineStr">
        <is>
          <t>Subcontractors</t>
        </is>
      </c>
      <c r="G1068" s="9" t="n">
        <v>2952.19</v>
      </c>
      <c r="H1068" t="inlineStr">
        <is>
          <t>GST</t>
        </is>
      </c>
      <c r="I1068" t="inlineStr"/>
      <c r="J1068" t="inlineStr"/>
      <c r="K1068" t="str">
        <f>INDEX('Account Map'!$E$5:$E$90,MATCH(F1068,'Account Map'!$A$5:$A$90,0))</f>
        <v>313</v>
      </c>
    </row>
    <row r="1069">
      <c r="A1069" t="n">
        <v>406</v>
      </c>
      <c r="B1069" s="10" t="n">
        <v>46225</v>
      </c>
      <c r="C1069" t="inlineStr">
        <is>
          <t>Bill</t>
        </is>
      </c>
      <c r="D1069" t="inlineStr">
        <is>
          <t>B00218</t>
        </is>
      </c>
      <c r="E1069" t="inlineStr">
        <is>
          <t>Prahran Fasteners Pty Ltd</t>
        </is>
      </c>
      <c r="F1069" t="inlineStr">
        <is>
          <t>GST Payable</t>
        </is>
      </c>
      <c r="G1069" s="9" t="n">
        <v>295.22</v>
      </c>
      <c r="H1069" t="inlineStr"/>
      <c r="I1069" t="inlineStr"/>
      <c r="J1069" t="inlineStr"/>
      <c r="K1069" t="str">
        <f>INDEX('Account Map'!$E$5:$E$90,MATCH(F1069,'Account Map'!$A$5:$A$90,0))</f>
        <v>820</v>
      </c>
    </row>
    <row r="1070">
      <c r="A1070" t="n">
        <v>406</v>
      </c>
      <c r="B1070" s="10" t="n">
        <v>46225</v>
      </c>
      <c r="C1070" t="inlineStr">
        <is>
          <t>Bill</t>
        </is>
      </c>
      <c r="D1070" t="inlineStr">
        <is>
          <t>B00218</t>
        </is>
      </c>
      <c r="E1070" t="inlineStr">
        <is>
          <t>Prahran Fasteners Pty Ltd</t>
        </is>
      </c>
      <c r="F1070" t="inlineStr">
        <is>
          <t>Accounts Payable (A/P)</t>
        </is>
      </c>
      <c r="G1070" s="9" t="n">
        <v>-3247.41</v>
      </c>
      <c r="H1070" t="inlineStr"/>
      <c r="I1070" t="inlineStr"/>
      <c r="J1070" t="inlineStr"/>
      <c r="K1070" t="str">
        <f>INDEX('Account Map'!$E$5:$E$90,MATCH(F1070,'Account Map'!$A$5:$A$90,0))</f>
        <v>800</v>
      </c>
    </row>
    <row r="1071">
      <c r="A1071" t="n">
        <v>407</v>
      </c>
      <c r="B1071" s="10" t="n">
        <v>46225</v>
      </c>
      <c r="C1071" t="inlineStr">
        <is>
          <t>Bill</t>
        </is>
      </c>
      <c r="D1071" t="inlineStr">
        <is>
          <t>B00219</t>
        </is>
      </c>
      <c r="E1071" t="inlineStr">
        <is>
          <t>Repco Pty Ltd</t>
        </is>
      </c>
      <c r="F1071" t="inlineStr">
        <is>
          <t>Motor Vehicle:Repairs &amp; tyres</t>
        </is>
      </c>
      <c r="G1071" s="9" t="n">
        <v>1143.55</v>
      </c>
      <c r="H1071" t="inlineStr">
        <is>
          <t>GST</t>
        </is>
      </c>
      <c r="I1071" t="inlineStr"/>
      <c r="J1071" t="inlineStr"/>
      <c r="K1071" t="str">
        <f>INDEX('Account Map'!$E$5:$E$90,MATCH(F1071,'Account Map'!$A$5:$A$90,0))</f>
        <v>449</v>
      </c>
    </row>
    <row r="1072">
      <c r="A1072" t="n">
        <v>407</v>
      </c>
      <c r="B1072" s="10" t="n">
        <v>46225</v>
      </c>
      <c r="C1072" t="inlineStr">
        <is>
          <t>Bill</t>
        </is>
      </c>
      <c r="D1072" t="inlineStr">
        <is>
          <t>B00219</t>
        </is>
      </c>
      <c r="E1072" t="inlineStr">
        <is>
          <t>Repco Pty Ltd</t>
        </is>
      </c>
      <c r="F1072" t="inlineStr">
        <is>
          <t>GST Payable</t>
        </is>
      </c>
      <c r="G1072" s="9" t="n">
        <v>114.36</v>
      </c>
      <c r="H1072" t="inlineStr"/>
      <c r="I1072" t="inlineStr"/>
      <c r="J1072" t="inlineStr"/>
      <c r="K1072" t="str">
        <f>INDEX('Account Map'!$E$5:$E$90,MATCH(F1072,'Account Map'!$A$5:$A$90,0))</f>
        <v>820</v>
      </c>
    </row>
    <row r="1073">
      <c r="A1073" t="n">
        <v>407</v>
      </c>
      <c r="B1073" s="10" t="n">
        <v>46225</v>
      </c>
      <c r="C1073" t="inlineStr">
        <is>
          <t>Bill</t>
        </is>
      </c>
      <c r="D1073" t="inlineStr">
        <is>
          <t>B00219</t>
        </is>
      </c>
      <c r="E1073" t="inlineStr">
        <is>
          <t>Repco Pty Ltd</t>
        </is>
      </c>
      <c r="F1073" t="inlineStr">
        <is>
          <t>Accounts Payable (A/P)</t>
        </is>
      </c>
      <c r="G1073" s="9" t="n">
        <v>-1257.91</v>
      </c>
      <c r="H1073" t="inlineStr"/>
      <c r="I1073" t="inlineStr"/>
      <c r="J1073" t="inlineStr"/>
      <c r="K1073" t="str">
        <f>INDEX('Account Map'!$E$5:$E$90,MATCH(F1073,'Account Map'!$A$5:$A$90,0))</f>
        <v>800</v>
      </c>
    </row>
    <row r="1074">
      <c r="A1074" t="n">
        <v>408</v>
      </c>
      <c r="B1074" s="10" t="n">
        <v>46225</v>
      </c>
      <c r="C1074" t="inlineStr">
        <is>
          <t>Bill</t>
        </is>
      </c>
      <c r="D1074" t="inlineStr">
        <is>
          <t>B00220</t>
        </is>
      </c>
      <c r="E1074" t="inlineStr">
        <is>
          <t>Repco Pty Ltd</t>
        </is>
      </c>
      <c r="F1074" t="inlineStr">
        <is>
          <t>Motor Vehicle:Repairs &amp; tyres</t>
        </is>
      </c>
      <c r="G1074" s="9" t="n">
        <v>797.21</v>
      </c>
      <c r="H1074" t="inlineStr">
        <is>
          <t>GST</t>
        </is>
      </c>
      <c r="I1074" t="inlineStr"/>
      <c r="J1074" t="inlineStr"/>
      <c r="K1074" t="str">
        <f>INDEX('Account Map'!$E$5:$E$90,MATCH(F1074,'Account Map'!$A$5:$A$90,0))</f>
        <v>449</v>
      </c>
    </row>
    <row r="1075">
      <c r="A1075" t="n">
        <v>408</v>
      </c>
      <c r="B1075" s="10" t="n">
        <v>46225</v>
      </c>
      <c r="C1075" t="inlineStr">
        <is>
          <t>Bill</t>
        </is>
      </c>
      <c r="D1075" t="inlineStr">
        <is>
          <t>B00220</t>
        </is>
      </c>
      <c r="E1075" t="inlineStr">
        <is>
          <t>Repco Pty Ltd</t>
        </is>
      </c>
      <c r="F1075" t="inlineStr">
        <is>
          <t>GST Payable</t>
        </is>
      </c>
      <c r="G1075" s="9" t="n">
        <v>79.72</v>
      </c>
      <c r="H1075" t="inlineStr"/>
      <c r="I1075" t="inlineStr"/>
      <c r="J1075" t="inlineStr"/>
      <c r="K1075" t="str">
        <f>INDEX('Account Map'!$E$5:$E$90,MATCH(F1075,'Account Map'!$A$5:$A$90,0))</f>
        <v>820</v>
      </c>
    </row>
    <row r="1076">
      <c r="A1076" t="n">
        <v>408</v>
      </c>
      <c r="B1076" s="10" t="n">
        <v>46225</v>
      </c>
      <c r="C1076" t="inlineStr">
        <is>
          <t>Bill</t>
        </is>
      </c>
      <c r="D1076" t="inlineStr">
        <is>
          <t>B00220</t>
        </is>
      </c>
      <c r="E1076" t="inlineStr">
        <is>
          <t>Repco Pty Ltd</t>
        </is>
      </c>
      <c r="F1076" t="inlineStr">
        <is>
          <t>Accounts Payable (A/P)</t>
        </is>
      </c>
      <c r="G1076" s="9" t="n">
        <v>-876.9299999999999</v>
      </c>
      <c r="H1076" t="inlineStr"/>
      <c r="I1076" t="inlineStr"/>
      <c r="J1076" t="inlineStr"/>
      <c r="K1076" t="str">
        <f>INDEX('Account Map'!$E$5:$E$90,MATCH(F1076,'Account Map'!$A$5:$A$90,0))</f>
        <v>800</v>
      </c>
    </row>
    <row r="1077">
      <c r="A1077" t="n">
        <v>409</v>
      </c>
      <c r="B1077" s="10" t="n">
        <v>46225</v>
      </c>
      <c r="C1077" t="inlineStr">
        <is>
          <t>Bill</t>
        </is>
      </c>
      <c r="D1077" t="inlineStr">
        <is>
          <t>B00221</t>
        </is>
      </c>
      <c r="E1077" t="inlineStr">
        <is>
          <t>Polytec Panels</t>
        </is>
      </c>
      <c r="F1077" t="inlineStr">
        <is>
          <t>Timber &amp; board</t>
        </is>
      </c>
      <c r="G1077" s="9" t="n">
        <v>1034.6</v>
      </c>
      <c r="H1077" t="inlineStr">
        <is>
          <t>GST</t>
        </is>
      </c>
      <c r="I1077" t="inlineStr"/>
      <c r="J1077" t="inlineStr"/>
      <c r="K1077" t="str">
        <f>INDEX('Account Map'!$E$5:$E$90,MATCH(F1077,'Account Map'!$A$5:$A$90,0))</f>
        <v>310</v>
      </c>
    </row>
    <row r="1078">
      <c r="A1078" t="n">
        <v>409</v>
      </c>
      <c r="B1078" s="10" t="n">
        <v>46225</v>
      </c>
      <c r="C1078" t="inlineStr">
        <is>
          <t>Bill</t>
        </is>
      </c>
      <c r="D1078" t="inlineStr">
        <is>
          <t>B00221</t>
        </is>
      </c>
      <c r="E1078" t="inlineStr">
        <is>
          <t>Polytec Panels</t>
        </is>
      </c>
      <c r="F1078" t="inlineStr">
        <is>
          <t>GST Payable</t>
        </is>
      </c>
      <c r="G1078" s="9" t="n">
        <v>103.46</v>
      </c>
      <c r="H1078" t="inlineStr"/>
      <c r="I1078" t="inlineStr"/>
      <c r="J1078" t="inlineStr"/>
      <c r="K1078" t="str">
        <f>INDEX('Account Map'!$E$5:$E$90,MATCH(F1078,'Account Map'!$A$5:$A$90,0))</f>
        <v>820</v>
      </c>
    </row>
    <row r="1079">
      <c r="A1079" t="n">
        <v>409</v>
      </c>
      <c r="B1079" s="10" t="n">
        <v>46225</v>
      </c>
      <c r="C1079" t="inlineStr">
        <is>
          <t>Bill</t>
        </is>
      </c>
      <c r="D1079" t="inlineStr">
        <is>
          <t>B00221</t>
        </is>
      </c>
      <c r="E1079" t="inlineStr">
        <is>
          <t>Polytec Panels</t>
        </is>
      </c>
      <c r="F1079" t="inlineStr">
        <is>
          <t>Accounts Payable (A/P)</t>
        </is>
      </c>
      <c r="G1079" s="9" t="n">
        <v>-1138.06</v>
      </c>
      <c r="H1079" t="inlineStr"/>
      <c r="I1079" t="inlineStr"/>
      <c r="J1079" t="inlineStr"/>
      <c r="K1079" t="str">
        <f>INDEX('Account Map'!$E$5:$E$90,MATCH(F1079,'Account Map'!$A$5:$A$90,0))</f>
        <v>800</v>
      </c>
    </row>
    <row r="1080">
      <c r="A1080" t="n">
        <v>410</v>
      </c>
      <c r="B1080" s="10" t="n">
        <v>46225</v>
      </c>
      <c r="C1080" t="inlineStr">
        <is>
          <t>Bill</t>
        </is>
      </c>
      <c r="D1080" t="inlineStr">
        <is>
          <t>B00222</t>
        </is>
      </c>
      <c r="E1080" t="inlineStr">
        <is>
          <t>BP Australia Pty Ltd</t>
        </is>
      </c>
      <c r="F1080" t="inlineStr">
        <is>
          <t>Motor Vehicle:Fuel</t>
        </is>
      </c>
      <c r="G1080" s="9" t="n">
        <v>1028.2</v>
      </c>
      <c r="H1080" t="inlineStr">
        <is>
          <t>GST</t>
        </is>
      </c>
      <c r="I1080" t="inlineStr"/>
      <c r="J1080" t="inlineStr"/>
      <c r="K1080" t="str">
        <f>INDEX('Account Map'!$E$5:$E$90,MATCH(F1080,'Account Map'!$A$5:$A$90,0))</f>
        <v>449</v>
      </c>
    </row>
    <row r="1081">
      <c r="A1081" t="n">
        <v>410</v>
      </c>
      <c r="B1081" s="10" t="n">
        <v>46225</v>
      </c>
      <c r="C1081" t="inlineStr">
        <is>
          <t>Bill</t>
        </is>
      </c>
      <c r="D1081" t="inlineStr">
        <is>
          <t>B00222</t>
        </is>
      </c>
      <c r="E1081" t="inlineStr">
        <is>
          <t>BP Australia Pty Ltd</t>
        </is>
      </c>
      <c r="F1081" t="inlineStr">
        <is>
          <t>GST Payable</t>
        </is>
      </c>
      <c r="G1081" s="9" t="n">
        <v>102.82</v>
      </c>
      <c r="H1081" t="inlineStr"/>
      <c r="I1081" t="inlineStr"/>
      <c r="J1081" t="inlineStr"/>
      <c r="K1081" t="str">
        <f>INDEX('Account Map'!$E$5:$E$90,MATCH(F1081,'Account Map'!$A$5:$A$90,0))</f>
        <v>820</v>
      </c>
    </row>
    <row r="1082">
      <c r="A1082" t="n">
        <v>410</v>
      </c>
      <c r="B1082" s="10" t="n">
        <v>46225</v>
      </c>
      <c r="C1082" t="inlineStr">
        <is>
          <t>Bill</t>
        </is>
      </c>
      <c r="D1082" t="inlineStr">
        <is>
          <t>B00222</t>
        </is>
      </c>
      <c r="E1082" t="inlineStr">
        <is>
          <t>BP Australia Pty Ltd</t>
        </is>
      </c>
      <c r="F1082" t="inlineStr">
        <is>
          <t>Accounts Payable (A/P)</t>
        </is>
      </c>
      <c r="G1082" s="9" t="n">
        <v>-1131.02</v>
      </c>
      <c r="H1082" t="inlineStr"/>
      <c r="I1082" t="inlineStr"/>
      <c r="J1082" t="inlineStr"/>
      <c r="K1082" t="str">
        <f>INDEX('Account Map'!$E$5:$E$90,MATCH(F1082,'Account Map'!$A$5:$A$90,0))</f>
        <v>800</v>
      </c>
    </row>
    <row r="1083">
      <c r="A1083" t="n">
        <v>411</v>
      </c>
      <c r="B1083" s="10" t="n">
        <v>46225</v>
      </c>
      <c r="C1083" t="inlineStr">
        <is>
          <t>Bill</t>
        </is>
      </c>
      <c r="D1083" t="inlineStr">
        <is>
          <t>B00223</t>
        </is>
      </c>
      <c r="E1083" t="inlineStr">
        <is>
          <t>Hawthorn Signs Pty Ltd</t>
        </is>
      </c>
      <c r="F1083" t="inlineStr">
        <is>
          <t>Repairs &amp; maintenance</t>
        </is>
      </c>
      <c r="G1083" s="9" t="n">
        <v>1062.22</v>
      </c>
      <c r="H1083" t="inlineStr">
        <is>
          <t>GST</t>
        </is>
      </c>
      <c r="I1083" t="inlineStr"/>
      <c r="J1083" t="inlineStr"/>
      <c r="K1083" t="str">
        <f>INDEX('Account Map'!$E$5:$E$90,MATCH(F1083,'Account Map'!$A$5:$A$90,0))</f>
        <v>473</v>
      </c>
    </row>
    <row r="1084">
      <c r="A1084" t="n">
        <v>411</v>
      </c>
      <c r="B1084" s="10" t="n">
        <v>46225</v>
      </c>
      <c r="C1084" t="inlineStr">
        <is>
          <t>Bill</t>
        </is>
      </c>
      <c r="D1084" t="inlineStr">
        <is>
          <t>B00223</t>
        </is>
      </c>
      <c r="E1084" t="inlineStr">
        <is>
          <t>Hawthorn Signs Pty Ltd</t>
        </is>
      </c>
      <c r="F1084" t="inlineStr">
        <is>
          <t>GST Payable</t>
        </is>
      </c>
      <c r="G1084" s="9" t="n">
        <v>106.22</v>
      </c>
      <c r="H1084" t="inlineStr"/>
      <c r="I1084" t="inlineStr"/>
      <c r="J1084" t="inlineStr"/>
      <c r="K1084" t="str">
        <f>INDEX('Account Map'!$E$5:$E$90,MATCH(F1084,'Account Map'!$A$5:$A$90,0))</f>
        <v>820</v>
      </c>
    </row>
    <row r="1085">
      <c r="A1085" t="n">
        <v>411</v>
      </c>
      <c r="B1085" s="10" t="n">
        <v>46225</v>
      </c>
      <c r="C1085" t="inlineStr">
        <is>
          <t>Bill</t>
        </is>
      </c>
      <c r="D1085" t="inlineStr">
        <is>
          <t>B00223</t>
        </is>
      </c>
      <c r="E1085" t="inlineStr">
        <is>
          <t>Hawthorn Signs Pty Ltd</t>
        </is>
      </c>
      <c r="F1085" t="inlineStr">
        <is>
          <t>Accounts Payable (A/P)</t>
        </is>
      </c>
      <c r="G1085" s="9" t="n">
        <v>-1168.44</v>
      </c>
      <c r="H1085" t="inlineStr"/>
      <c r="I1085" t="inlineStr"/>
      <c r="J1085" t="inlineStr"/>
      <c r="K1085" t="str">
        <f>INDEX('Account Map'!$E$5:$E$90,MATCH(F1085,'Account Map'!$A$5:$A$90,0))</f>
        <v>800</v>
      </c>
    </row>
    <row r="1086">
      <c r="A1086" t="n">
        <v>412</v>
      </c>
      <c r="B1086" s="10" t="n">
        <v>46225</v>
      </c>
      <c r="C1086" t="inlineStr">
        <is>
          <t>Expense</t>
        </is>
      </c>
      <c r="D1086" t="inlineStr"/>
      <c r="E1086" t="inlineStr">
        <is>
          <t>Google Ads</t>
        </is>
      </c>
      <c r="F1086" t="inlineStr">
        <is>
          <t>Staff amenities</t>
        </is>
      </c>
      <c r="G1086" s="9" t="n">
        <v>285.33</v>
      </c>
      <c r="H1086" t="inlineStr">
        <is>
          <t>GST</t>
        </is>
      </c>
      <c r="I1086" t="inlineStr"/>
      <c r="J1086" t="inlineStr"/>
      <c r="K1086" t="str">
        <f>INDEX('Account Map'!$E$5:$E$90,MATCH(F1086,'Account Map'!$A$5:$A$90,0))</f>
        <v>479</v>
      </c>
    </row>
    <row r="1087">
      <c r="A1087" t="n">
        <v>412</v>
      </c>
      <c r="B1087" s="10" t="n">
        <v>46225</v>
      </c>
      <c r="C1087" t="inlineStr">
        <is>
          <t>Expense</t>
        </is>
      </c>
      <c r="D1087" t="inlineStr"/>
      <c r="E1087" t="inlineStr">
        <is>
          <t>Google Ads</t>
        </is>
      </c>
      <c r="F1087" t="inlineStr">
        <is>
          <t>GST Payable</t>
        </is>
      </c>
      <c r="G1087" s="9" t="n">
        <v>28.53</v>
      </c>
      <c r="H1087" t="inlineStr"/>
      <c r="I1087" t="inlineStr"/>
      <c r="J1087" t="inlineStr"/>
      <c r="K1087" t="str">
        <f>INDEX('Account Map'!$E$5:$E$90,MATCH(F1087,'Account Map'!$A$5:$A$90,0))</f>
        <v>820</v>
      </c>
    </row>
    <row r="1088">
      <c r="A1088" t="n">
        <v>412</v>
      </c>
      <c r="B1088" s="10" t="n">
        <v>46225</v>
      </c>
      <c r="C1088" t="inlineStr">
        <is>
          <t>Expense</t>
        </is>
      </c>
      <c r="D1088" t="inlineStr"/>
      <c r="E1088" t="inlineStr">
        <is>
          <t>Google Ads</t>
        </is>
      </c>
      <c r="F1088" t="inlineStr">
        <is>
          <t>ANZ Business Visa</t>
        </is>
      </c>
      <c r="G1088" s="9" t="n">
        <v>-313.86</v>
      </c>
      <c r="H1088" t="inlineStr"/>
      <c r="I1088" t="inlineStr"/>
      <c r="J1088" t="inlineStr">
        <is>
          <t>R</t>
        </is>
      </c>
      <c r="K1088" t="str">
        <f>INDEX('Account Map'!$E$5:$E$90,MATCH(F1088,'Account Map'!$A$5:$A$90,0))</f>
        <v>092</v>
      </c>
    </row>
    <row r="1089">
      <c r="A1089" t="n">
        <v>413</v>
      </c>
      <c r="B1089" s="10" t="n">
        <v>46225</v>
      </c>
      <c r="C1089" t="inlineStr">
        <is>
          <t>Expense</t>
        </is>
      </c>
      <c r="D1089" t="inlineStr"/>
      <c r="E1089" t="inlineStr">
        <is>
          <t>Coffee Club Catering</t>
        </is>
      </c>
      <c r="F1089" t="inlineStr">
        <is>
          <t>Office expenses</t>
        </is>
      </c>
      <c r="G1089" s="9" t="n">
        <v>172.94</v>
      </c>
      <c r="H1089" t="inlineStr">
        <is>
          <t>GST</t>
        </is>
      </c>
      <c r="I1089" t="inlineStr"/>
      <c r="J1089" t="inlineStr"/>
      <c r="K1089" t="str">
        <f>INDEX('Account Map'!$E$5:$E$90,MATCH(F1089,'Account Map'!$A$5:$A$90,0))</f>
        <v>453</v>
      </c>
    </row>
    <row r="1090">
      <c r="A1090" t="n">
        <v>413</v>
      </c>
      <c r="B1090" s="10" t="n">
        <v>46225</v>
      </c>
      <c r="C1090" t="inlineStr">
        <is>
          <t>Expense</t>
        </is>
      </c>
      <c r="D1090" t="inlineStr"/>
      <c r="E1090" t="inlineStr">
        <is>
          <t>Coffee Club Catering</t>
        </is>
      </c>
      <c r="F1090" t="inlineStr">
        <is>
          <t>GST Payable</t>
        </is>
      </c>
      <c r="G1090" s="9" t="n">
        <v>17.29</v>
      </c>
      <c r="H1090" t="inlineStr"/>
      <c r="I1090" t="inlineStr"/>
      <c r="J1090" t="inlineStr"/>
      <c r="K1090" t="str">
        <f>INDEX('Account Map'!$E$5:$E$90,MATCH(F1090,'Account Map'!$A$5:$A$90,0))</f>
        <v>820</v>
      </c>
    </row>
    <row r="1091">
      <c r="A1091" t="n">
        <v>413</v>
      </c>
      <c r="B1091" s="10" t="n">
        <v>46225</v>
      </c>
      <c r="C1091" t="inlineStr">
        <is>
          <t>Expense</t>
        </is>
      </c>
      <c r="D1091" t="inlineStr"/>
      <c r="E1091" t="inlineStr">
        <is>
          <t>Coffee Club Catering</t>
        </is>
      </c>
      <c r="F1091" t="inlineStr">
        <is>
          <t>ANZ Business Visa</t>
        </is>
      </c>
      <c r="G1091" s="9" t="n">
        <v>-190.23</v>
      </c>
      <c r="H1091" t="inlineStr"/>
      <c r="I1091" t="inlineStr"/>
      <c r="J1091" t="inlineStr">
        <is>
          <t>R</t>
        </is>
      </c>
      <c r="K1091" t="str">
        <f>INDEX('Account Map'!$E$5:$E$90,MATCH(F1091,'Account Map'!$A$5:$A$90,0))</f>
        <v>092</v>
      </c>
    </row>
    <row r="1092">
      <c r="A1092" t="n">
        <v>414</v>
      </c>
      <c r="B1092" s="10" t="n">
        <v>46225</v>
      </c>
      <c r="C1092" t="inlineStr">
        <is>
          <t>Payment</t>
        </is>
      </c>
      <c r="D1092" t="inlineStr"/>
      <c r="E1092" t="inlineStr">
        <is>
          <t>Hawthorn Homewares Pty Ltd</t>
        </is>
      </c>
      <c r="F1092" t="inlineStr">
        <is>
          <t>Undeposited Funds</t>
        </is>
      </c>
      <c r="G1092" s="9" t="n">
        <v>11015.24</v>
      </c>
      <c r="H1092" t="inlineStr"/>
      <c r="I1092" t="inlineStr">
        <is>
          <t>Payment INV-4223</t>
        </is>
      </c>
      <c r="J1092" t="inlineStr"/>
      <c r="K1092" t="str">
        <f>INDEX('Account Map'!$E$5:$E$90,MATCH(F1092,'Account Map'!$A$5:$A$90,0))</f>
        <v>615</v>
      </c>
    </row>
    <row r="1093">
      <c r="A1093" t="n">
        <v>414</v>
      </c>
      <c r="B1093" s="10" t="n">
        <v>46225</v>
      </c>
      <c r="C1093" t="inlineStr">
        <is>
          <t>Payment</t>
        </is>
      </c>
      <c r="D1093" t="inlineStr"/>
      <c r="E1093" t="inlineStr">
        <is>
          <t>Hawthorn Homewares Pty Ltd</t>
        </is>
      </c>
      <c r="F1093" t="inlineStr">
        <is>
          <t>Accounts Receivable (A/R)</t>
        </is>
      </c>
      <c r="G1093" s="9" t="n">
        <v>-11015.24</v>
      </c>
      <c r="H1093" t="inlineStr"/>
      <c r="I1093" t="inlineStr">
        <is>
          <t>Payment INV-4223</t>
        </is>
      </c>
      <c r="J1093" t="inlineStr"/>
      <c r="K1093" t="str">
        <f>INDEX('Account Map'!$E$5:$E$90,MATCH(F1093,'Account Map'!$A$5:$A$90,0))</f>
        <v>610</v>
      </c>
    </row>
    <row r="1094">
      <c r="A1094" t="n">
        <v>415</v>
      </c>
      <c r="B1094" s="10" t="n">
        <v>46225</v>
      </c>
      <c r="C1094" t="inlineStr">
        <is>
          <t>Bill Payment (Cheque)</t>
        </is>
      </c>
      <c r="D1094" t="inlineStr"/>
      <c r="E1094" t="inlineStr">
        <is>
          <t>Redgum Paint Pty Ltd</t>
        </is>
      </c>
      <c r="F1094" t="inlineStr">
        <is>
          <t>Accounts Payable (A/P)</t>
        </is>
      </c>
      <c r="G1094" s="9" t="n">
        <v>1468.32</v>
      </c>
      <c r="H1094" t="inlineStr"/>
      <c r="I1094" t="inlineStr">
        <is>
          <t>Payment B00122</t>
        </is>
      </c>
      <c r="J1094" t="inlineStr"/>
      <c r="K1094" t="str">
        <f>INDEX('Account Map'!$E$5:$E$90,MATCH(F1094,'Account Map'!$A$5:$A$90,0))</f>
        <v>800</v>
      </c>
    </row>
    <row r="1095">
      <c r="A1095" t="n">
        <v>415</v>
      </c>
      <c r="B1095" s="10" t="n">
        <v>46225</v>
      </c>
      <c r="C1095" t="inlineStr">
        <is>
          <t>Bill Payment (Cheque)</t>
        </is>
      </c>
      <c r="D1095" t="inlineStr"/>
      <c r="E1095" t="inlineStr">
        <is>
          <t>Redgum Paint Pty Ltd</t>
        </is>
      </c>
      <c r="F1095" t="inlineStr">
        <is>
          <t>ANZ Business Cheque</t>
        </is>
      </c>
      <c r="G1095" s="9" t="n">
        <v>-1468.32</v>
      </c>
      <c r="H1095" t="inlineStr"/>
      <c r="I1095" t="inlineStr">
        <is>
          <t>Payment B00122</t>
        </is>
      </c>
      <c r="J1095" t="inlineStr">
        <is>
          <t>R</t>
        </is>
      </c>
      <c r="K1095" t="str">
        <f>INDEX('Account Map'!$E$5:$E$90,MATCH(F1095,'Account Map'!$A$5:$A$90,0))</f>
        <v>090</v>
      </c>
    </row>
    <row r="1096">
      <c r="A1096" t="n">
        <v>416</v>
      </c>
      <c r="B1096" s="10" t="n">
        <v>46225</v>
      </c>
      <c r="C1096" t="inlineStr">
        <is>
          <t>Bill Payment (Cheque)</t>
        </is>
      </c>
      <c r="D1096" t="inlineStr"/>
      <c r="E1096" t="inlineStr">
        <is>
          <t>Malvern Lighting Pty Ltd</t>
        </is>
      </c>
      <c r="F1096" t="inlineStr">
        <is>
          <t>Accounts Payable (A/P)</t>
        </is>
      </c>
      <c r="G1096" s="9" t="n">
        <v>434.02</v>
      </c>
      <c r="H1096" t="inlineStr"/>
      <c r="I1096" t="inlineStr">
        <is>
          <t>Payment B00127</t>
        </is>
      </c>
      <c r="J1096" t="inlineStr"/>
      <c r="K1096" t="str">
        <f>INDEX('Account Map'!$E$5:$E$90,MATCH(F1096,'Account Map'!$A$5:$A$90,0))</f>
        <v>800</v>
      </c>
    </row>
    <row r="1097">
      <c r="A1097" t="n">
        <v>416</v>
      </c>
      <c r="B1097" s="10" t="n">
        <v>46225</v>
      </c>
      <c r="C1097" t="inlineStr">
        <is>
          <t>Bill Payment (Cheque)</t>
        </is>
      </c>
      <c r="D1097" t="inlineStr"/>
      <c r="E1097" t="inlineStr">
        <is>
          <t>Malvern Lighting Pty Ltd</t>
        </is>
      </c>
      <c r="F1097" t="inlineStr">
        <is>
          <t>ANZ Business Cheque</t>
        </is>
      </c>
      <c r="G1097" s="9" t="n">
        <v>-434.02</v>
      </c>
      <c r="H1097" t="inlineStr"/>
      <c r="I1097" t="inlineStr">
        <is>
          <t>Payment B00127</t>
        </is>
      </c>
      <c r="J1097" t="inlineStr">
        <is>
          <t>R</t>
        </is>
      </c>
      <c r="K1097" t="str">
        <f>INDEX('Account Map'!$E$5:$E$90,MATCH(F1097,'Account Map'!$A$5:$A$90,0))</f>
        <v>090</v>
      </c>
    </row>
    <row r="1098">
      <c r="A1098" t="n">
        <v>417</v>
      </c>
      <c r="B1098" s="10" t="n">
        <v>46225</v>
      </c>
      <c r="C1098" t="inlineStr">
        <is>
          <t>Bill Payment (Cheque)</t>
        </is>
      </c>
      <c r="D1098" t="inlineStr"/>
      <c r="E1098" t="inlineStr">
        <is>
          <t>Hafele Australia</t>
        </is>
      </c>
      <c r="F1098" t="inlineStr">
        <is>
          <t>Accounts Payable (A/P)</t>
        </is>
      </c>
      <c r="G1098" s="9" t="n">
        <v>1264.54</v>
      </c>
      <c r="H1098" t="inlineStr"/>
      <c r="I1098" t="inlineStr">
        <is>
          <t>Payment B00131</t>
        </is>
      </c>
      <c r="J1098" t="inlineStr"/>
      <c r="K1098" t="str">
        <f>INDEX('Account Map'!$E$5:$E$90,MATCH(F1098,'Account Map'!$A$5:$A$90,0))</f>
        <v>800</v>
      </c>
    </row>
    <row r="1099">
      <c r="A1099" t="n">
        <v>417</v>
      </c>
      <c r="B1099" s="10" t="n">
        <v>46225</v>
      </c>
      <c r="C1099" t="inlineStr">
        <is>
          <t>Bill Payment (Cheque)</t>
        </is>
      </c>
      <c r="D1099" t="inlineStr"/>
      <c r="E1099" t="inlineStr">
        <is>
          <t>Hafele Australia</t>
        </is>
      </c>
      <c r="F1099" t="inlineStr">
        <is>
          <t>ANZ Business Cheque</t>
        </is>
      </c>
      <c r="G1099" s="9" t="n">
        <v>-1264.54</v>
      </c>
      <c r="H1099" t="inlineStr"/>
      <c r="I1099" t="inlineStr">
        <is>
          <t>Payment B00131</t>
        </is>
      </c>
      <c r="J1099" t="inlineStr">
        <is>
          <t>R</t>
        </is>
      </c>
      <c r="K1099" t="str">
        <f>INDEX('Account Map'!$E$5:$E$90,MATCH(F1099,'Account Map'!$A$5:$A$90,0))</f>
        <v>090</v>
      </c>
    </row>
    <row r="1100">
      <c r="A1100" t="n">
        <v>418</v>
      </c>
      <c r="B1100" s="10" t="n">
        <v>46226</v>
      </c>
      <c r="C1100" t="inlineStr">
        <is>
          <t>Invoice</t>
        </is>
      </c>
      <c r="D1100" t="inlineStr">
        <is>
          <t>INV-4272</t>
        </is>
      </c>
      <c r="E1100" t="inlineStr">
        <is>
          <t>Bayside Bakery Pty Ltd</t>
        </is>
      </c>
      <c r="F1100" t="inlineStr">
        <is>
          <t>Accounts Receivable (A/R)</t>
        </is>
      </c>
      <c r="G1100" s="9" t="n">
        <v>5864.93</v>
      </c>
      <c r="H1100" t="inlineStr"/>
      <c r="I1100" t="inlineStr"/>
      <c r="J1100" t="inlineStr"/>
      <c r="K1100" t="str">
        <f>INDEX('Account Map'!$E$5:$E$90,MATCH(F1100,'Account Map'!$A$5:$A$90,0))</f>
        <v>610</v>
      </c>
    </row>
    <row r="1101">
      <c r="A1101" t="n">
        <v>418</v>
      </c>
      <c r="B1101" s="10" t="n">
        <v>46226</v>
      </c>
      <c r="C1101" t="inlineStr">
        <is>
          <t>Invoice</t>
        </is>
      </c>
      <c r="D1101" t="inlineStr">
        <is>
          <t>INV-4272</t>
        </is>
      </c>
      <c r="E1101" t="inlineStr">
        <is>
          <t>Bayside Bakery Pty Ltd</t>
        </is>
      </c>
      <c r="F1101" t="inlineStr">
        <is>
          <t>Shopfitting contracts</t>
        </is>
      </c>
      <c r="G1101" s="9" t="n">
        <v>-3224.75</v>
      </c>
      <c r="H1101" t="inlineStr">
        <is>
          <t>GST</t>
        </is>
      </c>
      <c r="I1101" t="inlineStr"/>
      <c r="J1101" t="inlineStr"/>
      <c r="K1101" t="str">
        <f>INDEX('Account Map'!$E$5:$E$90,MATCH(F1101,'Account Map'!$A$5:$A$90,0))</f>
        <v>201</v>
      </c>
    </row>
    <row r="1102">
      <c r="A1102" t="n">
        <v>418</v>
      </c>
      <c r="B1102" s="10" t="n">
        <v>46226</v>
      </c>
      <c r="C1102" t="inlineStr">
        <is>
          <t>Invoice</t>
        </is>
      </c>
      <c r="D1102" t="inlineStr">
        <is>
          <t>INV-4272</t>
        </is>
      </c>
      <c r="E1102" t="inlineStr">
        <is>
          <t>Bayside Bakery Pty Ltd</t>
        </is>
      </c>
      <c r="F1102" t="inlineStr">
        <is>
          <t>Shopfitting contracts</t>
        </is>
      </c>
      <c r="G1102" s="9" t="n">
        <v>-2107</v>
      </c>
      <c r="H1102" t="inlineStr">
        <is>
          <t>GST</t>
        </is>
      </c>
      <c r="I1102" t="inlineStr"/>
      <c r="J1102" t="inlineStr"/>
      <c r="K1102" t="str">
        <f>INDEX('Account Map'!$E$5:$E$90,MATCH(F1102,'Account Map'!$A$5:$A$90,0))</f>
        <v>201</v>
      </c>
    </row>
    <row r="1103">
      <c r="A1103" t="n">
        <v>418</v>
      </c>
      <c r="B1103" s="10" t="n">
        <v>46226</v>
      </c>
      <c r="C1103" t="inlineStr">
        <is>
          <t>Invoice</t>
        </is>
      </c>
      <c r="D1103" t="inlineStr">
        <is>
          <t>INV-4272</t>
        </is>
      </c>
      <c r="E1103" t="inlineStr">
        <is>
          <t>Bayside Bakery Pty Ltd</t>
        </is>
      </c>
      <c r="F1103" t="inlineStr">
        <is>
          <t>GST Payable</t>
        </is>
      </c>
      <c r="G1103" s="9" t="n">
        <v>-533.1799999999999</v>
      </c>
      <c r="H1103" t="inlineStr"/>
      <c r="I1103" t="inlineStr"/>
      <c r="J1103" t="inlineStr"/>
      <c r="K1103" t="str">
        <f>INDEX('Account Map'!$E$5:$E$90,MATCH(F1103,'Account Map'!$A$5:$A$90,0))</f>
        <v>820</v>
      </c>
    </row>
    <row r="1104">
      <c r="A1104" t="n">
        <v>419</v>
      </c>
      <c r="B1104" s="10" t="n">
        <v>46226</v>
      </c>
      <c r="C1104" t="inlineStr">
        <is>
          <t>Invoice</t>
        </is>
      </c>
      <c r="D1104" t="inlineStr">
        <is>
          <t>INV-4273</t>
        </is>
      </c>
      <c r="E1104" t="inlineStr">
        <is>
          <t>Chapel Constructions Pty Ltd</t>
        </is>
      </c>
      <c r="F1104" t="inlineStr">
        <is>
          <t>Accounts Receivable (A/R)</t>
        </is>
      </c>
      <c r="G1104" s="9" t="n">
        <v>10062.15</v>
      </c>
      <c r="H1104" t="inlineStr"/>
      <c r="I1104" t="inlineStr"/>
      <c r="J1104" t="inlineStr"/>
      <c r="K1104" t="str">
        <f>INDEX('Account Map'!$E$5:$E$90,MATCH(F1104,'Account Map'!$A$5:$A$90,0))</f>
        <v>610</v>
      </c>
    </row>
    <row r="1105">
      <c r="A1105" t="n">
        <v>419</v>
      </c>
      <c r="B1105" s="10" t="n">
        <v>46226</v>
      </c>
      <c r="C1105" t="inlineStr">
        <is>
          <t>Invoice</t>
        </is>
      </c>
      <c r="D1105" t="inlineStr">
        <is>
          <t>INV-4273</t>
        </is>
      </c>
      <c r="E1105" t="inlineStr">
        <is>
          <t>Chapel Constructions Pty Ltd</t>
        </is>
      </c>
      <c r="F1105" t="inlineStr">
        <is>
          <t>Joinery sales</t>
        </is>
      </c>
      <c r="G1105" s="9" t="n">
        <v>-8707.41</v>
      </c>
      <c r="H1105" t="inlineStr">
        <is>
          <t>GST</t>
        </is>
      </c>
      <c r="I1105" t="inlineStr"/>
      <c r="J1105" t="inlineStr"/>
      <c r="K1105" t="str">
        <f>INDEX('Account Map'!$E$5:$E$90,MATCH(F1105,'Account Map'!$A$5:$A$90,0))</f>
        <v>200</v>
      </c>
    </row>
    <row r="1106">
      <c r="A1106" t="n">
        <v>419</v>
      </c>
      <c r="B1106" s="10" t="n">
        <v>46226</v>
      </c>
      <c r="C1106" t="inlineStr">
        <is>
          <t>Invoice</t>
        </is>
      </c>
      <c r="D1106" t="inlineStr">
        <is>
          <t>INV-4273</t>
        </is>
      </c>
      <c r="E1106" t="inlineStr">
        <is>
          <t>Chapel Constructions Pty Ltd</t>
        </is>
      </c>
      <c r="F1106" t="inlineStr">
        <is>
          <t>Installation labour</t>
        </is>
      </c>
      <c r="G1106" s="9" t="n">
        <v>-440</v>
      </c>
      <c r="H1106" t="inlineStr">
        <is>
          <t>GST</t>
        </is>
      </c>
      <c r="I1106" t="inlineStr"/>
      <c r="J1106" t="inlineStr"/>
      <c r="K1106" t="str">
        <f>INDEX('Account Map'!$E$5:$E$90,MATCH(F1106,'Account Map'!$A$5:$A$90,0))</f>
        <v>202</v>
      </c>
    </row>
    <row r="1107">
      <c r="A1107" t="n">
        <v>419</v>
      </c>
      <c r="B1107" s="10" t="n">
        <v>46226</v>
      </c>
      <c r="C1107" t="inlineStr">
        <is>
          <t>Invoice</t>
        </is>
      </c>
      <c r="D1107" t="inlineStr">
        <is>
          <t>INV-4273</t>
        </is>
      </c>
      <c r="E1107" t="inlineStr">
        <is>
          <t>Chapel Constructions Pty Ltd</t>
        </is>
      </c>
      <c r="F1107" t="inlineStr">
        <is>
          <t>GST Payable</t>
        </is>
      </c>
      <c r="G1107" s="9" t="n">
        <v>-914.74</v>
      </c>
      <c r="H1107" t="inlineStr"/>
      <c r="I1107" t="inlineStr"/>
      <c r="J1107" t="inlineStr"/>
      <c r="K1107" t="str">
        <f>INDEX('Account Map'!$E$5:$E$90,MATCH(F1107,'Account Map'!$A$5:$A$90,0))</f>
        <v>820</v>
      </c>
    </row>
    <row r="1108">
      <c r="A1108" t="n">
        <v>420</v>
      </c>
      <c r="B1108" s="10" t="n">
        <v>46226</v>
      </c>
      <c r="C1108" t="inlineStr">
        <is>
          <t>Invoice</t>
        </is>
      </c>
      <c r="D1108" t="inlineStr">
        <is>
          <t>INV-4274</t>
        </is>
      </c>
      <c r="E1108" t="inlineStr">
        <is>
          <t>Lygon Salon Pty Ltd</t>
        </is>
      </c>
      <c r="F1108" t="inlineStr">
        <is>
          <t>Accounts Receivable (A/R)</t>
        </is>
      </c>
      <c r="G1108" s="9" t="n">
        <v>7508.06</v>
      </c>
      <c r="H1108" t="inlineStr"/>
      <c r="I1108" t="inlineStr"/>
      <c r="J1108" t="inlineStr"/>
      <c r="K1108" t="str">
        <f>INDEX('Account Map'!$E$5:$E$90,MATCH(F1108,'Account Map'!$A$5:$A$90,0))</f>
        <v>610</v>
      </c>
    </row>
    <row r="1109">
      <c r="A1109" t="n">
        <v>420</v>
      </c>
      <c r="B1109" s="10" t="n">
        <v>46226</v>
      </c>
      <c r="C1109" t="inlineStr">
        <is>
          <t>Invoice</t>
        </is>
      </c>
      <c r="D1109" t="inlineStr">
        <is>
          <t>INV-4274</t>
        </is>
      </c>
      <c r="E1109" t="inlineStr">
        <is>
          <t>Lygon Salon Pty Ltd</t>
        </is>
      </c>
      <c r="F1109" t="inlineStr">
        <is>
          <t>Joinery sales</t>
        </is>
      </c>
      <c r="G1109" s="9" t="n">
        <v>-4104.24</v>
      </c>
      <c r="H1109" t="inlineStr">
        <is>
          <t>GST</t>
        </is>
      </c>
      <c r="I1109" t="inlineStr"/>
      <c r="J1109" t="inlineStr"/>
      <c r="K1109" t="str">
        <f>INDEX('Account Map'!$E$5:$E$90,MATCH(F1109,'Account Map'!$A$5:$A$90,0))</f>
        <v>200</v>
      </c>
    </row>
    <row r="1110">
      <c r="A1110" t="n">
        <v>420</v>
      </c>
      <c r="B1110" s="10" t="n">
        <v>46226</v>
      </c>
      <c r="C1110" t="inlineStr">
        <is>
          <t>Invoice</t>
        </is>
      </c>
      <c r="D1110" t="inlineStr">
        <is>
          <t>INV-4274</t>
        </is>
      </c>
      <c r="E1110" t="inlineStr">
        <is>
          <t>Lygon Salon Pty Ltd</t>
        </is>
      </c>
      <c r="F1110" t="inlineStr">
        <is>
          <t>Joinery sales</t>
        </is>
      </c>
      <c r="G1110" s="9" t="n">
        <v>-2721.27</v>
      </c>
      <c r="H1110" t="inlineStr">
        <is>
          <t>GST</t>
        </is>
      </c>
      <c r="I1110" t="inlineStr"/>
      <c r="J1110" t="inlineStr"/>
      <c r="K1110" t="str">
        <f>INDEX('Account Map'!$E$5:$E$90,MATCH(F1110,'Account Map'!$A$5:$A$90,0))</f>
        <v>200</v>
      </c>
    </row>
    <row r="1111">
      <c r="A1111" t="n">
        <v>420</v>
      </c>
      <c r="B1111" s="10" t="n">
        <v>46226</v>
      </c>
      <c r="C1111" t="inlineStr">
        <is>
          <t>Invoice</t>
        </is>
      </c>
      <c r="D1111" t="inlineStr">
        <is>
          <t>INV-4274</t>
        </is>
      </c>
      <c r="E1111" t="inlineStr">
        <is>
          <t>Lygon Salon Pty Ltd</t>
        </is>
      </c>
      <c r="F1111" t="inlineStr">
        <is>
          <t>GST Payable</t>
        </is>
      </c>
      <c r="G1111" s="9" t="n">
        <v>-682.55</v>
      </c>
      <c r="H1111" t="inlineStr"/>
      <c r="I1111" t="inlineStr"/>
      <c r="J1111" t="inlineStr"/>
      <c r="K1111" t="str">
        <f>INDEX('Account Map'!$E$5:$E$90,MATCH(F1111,'Account Map'!$A$5:$A$90,0))</f>
        <v>820</v>
      </c>
    </row>
    <row r="1112">
      <c r="A1112" t="n">
        <v>421</v>
      </c>
      <c r="B1112" s="10" t="n">
        <v>46226</v>
      </c>
      <c r="C1112" t="inlineStr">
        <is>
          <t>Invoice</t>
        </is>
      </c>
      <c r="D1112" t="inlineStr">
        <is>
          <t>INV-4275</t>
        </is>
      </c>
      <c r="E1112" t="inlineStr">
        <is>
          <t>Albert Property Group</t>
        </is>
      </c>
      <c r="F1112" t="inlineStr">
        <is>
          <t>Accounts Receivable (A/R)</t>
        </is>
      </c>
      <c r="G1112" s="9" t="n">
        <v>580.8</v>
      </c>
      <c r="H1112" t="inlineStr"/>
      <c r="I1112" t="inlineStr"/>
      <c r="J1112" t="inlineStr"/>
      <c r="K1112" t="str">
        <f>INDEX('Account Map'!$E$5:$E$90,MATCH(F1112,'Account Map'!$A$5:$A$90,0))</f>
        <v>610</v>
      </c>
    </row>
    <row r="1113">
      <c r="A1113" t="n">
        <v>421</v>
      </c>
      <c r="B1113" s="10" t="n">
        <v>46226</v>
      </c>
      <c r="C1113" t="inlineStr">
        <is>
          <t>Invoice</t>
        </is>
      </c>
      <c r="D1113" t="inlineStr">
        <is>
          <t>INV-4275</t>
        </is>
      </c>
      <c r="E1113" t="inlineStr">
        <is>
          <t>Albert Property Group</t>
        </is>
      </c>
      <c r="F1113" t="inlineStr">
        <is>
          <t>Installation labour</t>
        </is>
      </c>
      <c r="G1113" s="9" t="n">
        <v>-528</v>
      </c>
      <c r="H1113" t="inlineStr">
        <is>
          <t>GST</t>
        </is>
      </c>
      <c r="I1113" t="inlineStr"/>
      <c r="J1113" t="inlineStr"/>
      <c r="K1113" t="str">
        <f>INDEX('Account Map'!$E$5:$E$90,MATCH(F1113,'Account Map'!$A$5:$A$90,0))</f>
        <v>202</v>
      </c>
    </row>
    <row r="1114">
      <c r="A1114" t="n">
        <v>421</v>
      </c>
      <c r="B1114" s="10" t="n">
        <v>46226</v>
      </c>
      <c r="C1114" t="inlineStr">
        <is>
          <t>Invoice</t>
        </is>
      </c>
      <c r="D1114" t="inlineStr">
        <is>
          <t>INV-4275</t>
        </is>
      </c>
      <c r="E1114" t="inlineStr">
        <is>
          <t>Albert Property Group</t>
        </is>
      </c>
      <c r="F1114" t="inlineStr">
        <is>
          <t>GST Payable</t>
        </is>
      </c>
      <c r="G1114" s="9" t="n">
        <v>-52.8</v>
      </c>
      <c r="H1114" t="inlineStr"/>
      <c r="I1114" t="inlineStr"/>
      <c r="J1114" t="inlineStr"/>
      <c r="K1114" t="str">
        <f>INDEX('Account Map'!$E$5:$E$90,MATCH(F1114,'Account Map'!$A$5:$A$90,0))</f>
        <v>820</v>
      </c>
    </row>
    <row r="1115">
      <c r="A1115" t="n">
        <v>422</v>
      </c>
      <c r="B1115" s="10" t="n">
        <v>46226</v>
      </c>
      <c r="C1115" t="inlineStr">
        <is>
          <t>Bill</t>
        </is>
      </c>
      <c r="D1115" t="inlineStr">
        <is>
          <t>B00224</t>
        </is>
      </c>
      <c r="E1115" t="inlineStr">
        <is>
          <t>Australia Post Pty Ltd</t>
        </is>
      </c>
      <c r="F1115" t="inlineStr">
        <is>
          <t>Postage</t>
        </is>
      </c>
      <c r="G1115" s="9" t="n">
        <v>1465.44</v>
      </c>
      <c r="H1115" t="inlineStr">
        <is>
          <t>GST</t>
        </is>
      </c>
      <c r="I1115" t="inlineStr"/>
      <c r="J1115" t="inlineStr"/>
      <c r="K1115" t="str">
        <f>INDEX('Account Map'!$E$5:$E$90,MATCH(F1115,'Account Map'!$A$5:$A$90,0))</f>
        <v>453</v>
      </c>
    </row>
    <row r="1116">
      <c r="A1116" t="n">
        <v>422</v>
      </c>
      <c r="B1116" s="10" t="n">
        <v>46226</v>
      </c>
      <c r="C1116" t="inlineStr">
        <is>
          <t>Bill</t>
        </is>
      </c>
      <c r="D1116" t="inlineStr">
        <is>
          <t>B00224</t>
        </is>
      </c>
      <c r="E1116" t="inlineStr">
        <is>
          <t>Australia Post Pty Ltd</t>
        </is>
      </c>
      <c r="F1116" t="inlineStr">
        <is>
          <t>GST Payable</t>
        </is>
      </c>
      <c r="G1116" s="9" t="n">
        <v>146.54</v>
      </c>
      <c r="H1116" t="inlineStr"/>
      <c r="I1116" t="inlineStr"/>
      <c r="J1116" t="inlineStr"/>
      <c r="K1116" t="str">
        <f>INDEX('Account Map'!$E$5:$E$90,MATCH(F1116,'Account Map'!$A$5:$A$90,0))</f>
        <v>820</v>
      </c>
    </row>
    <row r="1117">
      <c r="A1117" t="n">
        <v>422</v>
      </c>
      <c r="B1117" s="10" t="n">
        <v>46226</v>
      </c>
      <c r="C1117" t="inlineStr">
        <is>
          <t>Bill</t>
        </is>
      </c>
      <c r="D1117" t="inlineStr">
        <is>
          <t>B00224</t>
        </is>
      </c>
      <c r="E1117" t="inlineStr">
        <is>
          <t>Australia Post Pty Ltd</t>
        </is>
      </c>
      <c r="F1117" t="inlineStr">
        <is>
          <t>Accounts Payable (A/P)</t>
        </is>
      </c>
      <c r="G1117" s="9" t="n">
        <v>-1611.98</v>
      </c>
      <c r="H1117" t="inlineStr"/>
      <c r="I1117" t="inlineStr"/>
      <c r="J1117" t="inlineStr"/>
      <c r="K1117" t="str">
        <f>INDEX('Account Map'!$E$5:$E$90,MATCH(F1117,'Account Map'!$A$5:$A$90,0))</f>
        <v>800</v>
      </c>
    </row>
    <row r="1118">
      <c r="A1118" t="n">
        <v>423</v>
      </c>
      <c r="B1118" s="10" t="n">
        <v>46226</v>
      </c>
      <c r="C1118" t="inlineStr">
        <is>
          <t>Bill</t>
        </is>
      </c>
      <c r="D1118" t="inlineStr">
        <is>
          <t>B00225</t>
        </is>
      </c>
      <c r="E1118" t="inlineStr">
        <is>
          <t>Kew Steel Pty Ltd</t>
        </is>
      </c>
      <c r="F1118" t="inlineStr">
        <is>
          <t>Small tools</t>
        </is>
      </c>
      <c r="G1118" s="9" t="n">
        <v>293.56</v>
      </c>
      <c r="H1118" t="inlineStr">
        <is>
          <t>GST</t>
        </is>
      </c>
      <c r="I1118" t="inlineStr"/>
      <c r="J1118" t="inlineStr"/>
      <c r="K1118" t="str">
        <f>INDEX('Account Map'!$E$5:$E$90,MATCH(F1118,'Account Map'!$A$5:$A$90,0))</f>
        <v>474</v>
      </c>
    </row>
    <row r="1119">
      <c r="A1119" t="n">
        <v>423</v>
      </c>
      <c r="B1119" s="10" t="n">
        <v>46226</v>
      </c>
      <c r="C1119" t="inlineStr">
        <is>
          <t>Bill</t>
        </is>
      </c>
      <c r="D1119" t="inlineStr">
        <is>
          <t>B00225</t>
        </is>
      </c>
      <c r="E1119" t="inlineStr">
        <is>
          <t>Kew Steel Pty Ltd</t>
        </is>
      </c>
      <c r="F1119" t="inlineStr">
        <is>
          <t>GST Payable</t>
        </is>
      </c>
      <c r="G1119" s="9" t="n">
        <v>29.36</v>
      </c>
      <c r="H1119" t="inlineStr"/>
      <c r="I1119" t="inlineStr"/>
      <c r="J1119" t="inlineStr"/>
      <c r="K1119" t="str">
        <f>INDEX('Account Map'!$E$5:$E$90,MATCH(F1119,'Account Map'!$A$5:$A$90,0))</f>
        <v>820</v>
      </c>
    </row>
    <row r="1120">
      <c r="A1120" t="n">
        <v>423</v>
      </c>
      <c r="B1120" s="10" t="n">
        <v>46226</v>
      </c>
      <c r="C1120" t="inlineStr">
        <is>
          <t>Bill</t>
        </is>
      </c>
      <c r="D1120" t="inlineStr">
        <is>
          <t>B00225</t>
        </is>
      </c>
      <c r="E1120" t="inlineStr">
        <is>
          <t>Kew Steel Pty Ltd</t>
        </is>
      </c>
      <c r="F1120" t="inlineStr">
        <is>
          <t>Accounts Payable (A/P)</t>
        </is>
      </c>
      <c r="G1120" s="9" t="n">
        <v>-322.92</v>
      </c>
      <c r="H1120" t="inlineStr"/>
      <c r="I1120" t="inlineStr"/>
      <c r="J1120" t="inlineStr"/>
      <c r="K1120" t="str">
        <f>INDEX('Account Map'!$E$5:$E$90,MATCH(F1120,'Account Map'!$A$5:$A$90,0))</f>
        <v>800</v>
      </c>
    </row>
    <row r="1121">
      <c r="A1121" t="n">
        <v>424</v>
      </c>
      <c r="B1121" s="10" t="n">
        <v>46226</v>
      </c>
      <c r="C1121" t="inlineStr">
        <is>
          <t>Bill</t>
        </is>
      </c>
      <c r="D1121" t="inlineStr">
        <is>
          <t>B00226</t>
        </is>
      </c>
      <c r="E1121" t="inlineStr">
        <is>
          <t>Albert Adhesives Pty Ltd</t>
        </is>
      </c>
      <c r="F1121" t="inlineStr">
        <is>
          <t>Small tools</t>
        </is>
      </c>
      <c r="G1121" s="9" t="n">
        <v>666.6</v>
      </c>
      <c r="H1121" t="inlineStr">
        <is>
          <t>GST</t>
        </is>
      </c>
      <c r="I1121" t="inlineStr"/>
      <c r="J1121" t="inlineStr"/>
      <c r="K1121" t="str">
        <f>INDEX('Account Map'!$E$5:$E$90,MATCH(F1121,'Account Map'!$A$5:$A$90,0))</f>
        <v>474</v>
      </c>
    </row>
    <row r="1122">
      <c r="A1122" t="n">
        <v>424</v>
      </c>
      <c r="B1122" s="10" t="n">
        <v>46226</v>
      </c>
      <c r="C1122" t="inlineStr">
        <is>
          <t>Bill</t>
        </is>
      </c>
      <c r="D1122" t="inlineStr">
        <is>
          <t>B00226</t>
        </is>
      </c>
      <c r="E1122" t="inlineStr">
        <is>
          <t>Albert Adhesives Pty Ltd</t>
        </is>
      </c>
      <c r="F1122" t="inlineStr">
        <is>
          <t>GST Payable</t>
        </is>
      </c>
      <c r="G1122" s="9" t="n">
        <v>66.66</v>
      </c>
      <c r="H1122" t="inlineStr"/>
      <c r="I1122" t="inlineStr"/>
      <c r="J1122" t="inlineStr"/>
      <c r="K1122" t="str">
        <f>INDEX('Account Map'!$E$5:$E$90,MATCH(F1122,'Account Map'!$A$5:$A$90,0))</f>
        <v>820</v>
      </c>
    </row>
    <row r="1123">
      <c r="A1123" t="n">
        <v>424</v>
      </c>
      <c r="B1123" s="10" t="n">
        <v>46226</v>
      </c>
      <c r="C1123" t="inlineStr">
        <is>
          <t>Bill</t>
        </is>
      </c>
      <c r="D1123" t="inlineStr">
        <is>
          <t>B00226</t>
        </is>
      </c>
      <c r="E1123" t="inlineStr">
        <is>
          <t>Albert Adhesives Pty Ltd</t>
        </is>
      </c>
      <c r="F1123" t="inlineStr">
        <is>
          <t>Accounts Payable (A/P)</t>
        </is>
      </c>
      <c r="G1123" s="9" t="n">
        <v>-733.26</v>
      </c>
      <c r="H1123" t="inlineStr"/>
      <c r="I1123" t="inlineStr"/>
      <c r="J1123" t="inlineStr"/>
      <c r="K1123" t="str">
        <f>INDEX('Account Map'!$E$5:$E$90,MATCH(F1123,'Account Map'!$A$5:$A$90,0))</f>
        <v>800</v>
      </c>
    </row>
    <row r="1124">
      <c r="A1124" t="n">
        <v>425</v>
      </c>
      <c r="B1124" s="10" t="n">
        <v>46226</v>
      </c>
      <c r="C1124" t="inlineStr">
        <is>
          <t>Bill</t>
        </is>
      </c>
      <c r="D1124" t="inlineStr">
        <is>
          <t>B00227</t>
        </is>
      </c>
      <c r="E1124" t="inlineStr">
        <is>
          <t>TNT Express Pty Ltd</t>
        </is>
      </c>
      <c r="F1124" t="inlineStr">
        <is>
          <t>Freight &amp; cartage</t>
        </is>
      </c>
      <c r="G1124" s="9" t="n">
        <v>472.16</v>
      </c>
      <c r="H1124" t="inlineStr">
        <is>
          <t>GST</t>
        </is>
      </c>
      <c r="I1124" t="inlineStr"/>
      <c r="J1124" t="inlineStr"/>
      <c r="K1124" t="str">
        <f>INDEX('Account Map'!$E$5:$E$90,MATCH(F1124,'Account Map'!$A$5:$A$90,0))</f>
        <v>314</v>
      </c>
    </row>
    <row r="1125">
      <c r="A1125" t="n">
        <v>425</v>
      </c>
      <c r="B1125" s="10" t="n">
        <v>46226</v>
      </c>
      <c r="C1125" t="inlineStr">
        <is>
          <t>Bill</t>
        </is>
      </c>
      <c r="D1125" t="inlineStr">
        <is>
          <t>B00227</t>
        </is>
      </c>
      <c r="E1125" t="inlineStr">
        <is>
          <t>TNT Express Pty Ltd</t>
        </is>
      </c>
      <c r="F1125" t="inlineStr">
        <is>
          <t>GST Payable</t>
        </is>
      </c>
      <c r="G1125" s="9" t="n">
        <v>47.22</v>
      </c>
      <c r="H1125" t="inlineStr"/>
      <c r="I1125" t="inlineStr"/>
      <c r="J1125" t="inlineStr"/>
      <c r="K1125" t="str">
        <f>INDEX('Account Map'!$E$5:$E$90,MATCH(F1125,'Account Map'!$A$5:$A$90,0))</f>
        <v>820</v>
      </c>
    </row>
    <row r="1126">
      <c r="A1126" t="n">
        <v>425</v>
      </c>
      <c r="B1126" s="10" t="n">
        <v>46226</v>
      </c>
      <c r="C1126" t="inlineStr">
        <is>
          <t>Bill</t>
        </is>
      </c>
      <c r="D1126" t="inlineStr">
        <is>
          <t>B00227</t>
        </is>
      </c>
      <c r="E1126" t="inlineStr">
        <is>
          <t>TNT Express Pty Ltd</t>
        </is>
      </c>
      <c r="F1126" t="inlineStr">
        <is>
          <t>Accounts Payable (A/P)</t>
        </is>
      </c>
      <c r="G1126" s="9" t="n">
        <v>-519.38</v>
      </c>
      <c r="H1126" t="inlineStr"/>
      <c r="I1126" t="inlineStr"/>
      <c r="J1126" t="inlineStr"/>
      <c r="K1126" t="str">
        <f>INDEX('Account Map'!$E$5:$E$90,MATCH(F1126,'Account Map'!$A$5:$A$90,0))</f>
        <v>800</v>
      </c>
    </row>
    <row r="1127">
      <c r="A1127" t="n">
        <v>426</v>
      </c>
      <c r="B1127" s="10" t="n">
        <v>46226</v>
      </c>
      <c r="C1127" t="inlineStr">
        <is>
          <t>Bill</t>
        </is>
      </c>
      <c r="D1127" t="inlineStr">
        <is>
          <t>B00228</t>
        </is>
      </c>
      <c r="E1127" t="inlineStr">
        <is>
          <t>Meta Ads Pty Ltd</t>
        </is>
      </c>
      <c r="F1127" t="inlineStr">
        <is>
          <t>Marketing</t>
        </is>
      </c>
      <c r="G1127" s="9" t="n">
        <v>783.75</v>
      </c>
      <c r="H1127" t="inlineStr">
        <is>
          <t>GST</t>
        </is>
      </c>
      <c r="I1127" t="inlineStr"/>
      <c r="J1127" t="inlineStr"/>
      <c r="K1127" t="str">
        <f>INDEX('Account Map'!$E$5:$E$90,MATCH(F1127,'Account Map'!$A$5:$A$90,0))</f>
        <v>400</v>
      </c>
    </row>
    <row r="1128">
      <c r="A1128" t="n">
        <v>426</v>
      </c>
      <c r="B1128" s="10" t="n">
        <v>46226</v>
      </c>
      <c r="C1128" t="inlineStr">
        <is>
          <t>Bill</t>
        </is>
      </c>
      <c r="D1128" t="inlineStr">
        <is>
          <t>B00228</t>
        </is>
      </c>
      <c r="E1128" t="inlineStr">
        <is>
          <t>Meta Ads Pty Ltd</t>
        </is>
      </c>
      <c r="F1128" t="inlineStr">
        <is>
          <t>GST Payable</t>
        </is>
      </c>
      <c r="G1128" s="9" t="n">
        <v>78.38</v>
      </c>
      <c r="H1128" t="inlineStr"/>
      <c r="I1128" t="inlineStr"/>
      <c r="J1128" t="inlineStr"/>
      <c r="K1128" t="str">
        <f>INDEX('Account Map'!$E$5:$E$90,MATCH(F1128,'Account Map'!$A$5:$A$90,0))</f>
        <v>820</v>
      </c>
    </row>
    <row r="1129">
      <c r="A1129" t="n">
        <v>426</v>
      </c>
      <c r="B1129" s="10" t="n">
        <v>46226</v>
      </c>
      <c r="C1129" t="inlineStr">
        <is>
          <t>Bill</t>
        </is>
      </c>
      <c r="D1129" t="inlineStr">
        <is>
          <t>B00228</t>
        </is>
      </c>
      <c r="E1129" t="inlineStr">
        <is>
          <t>Meta Ads Pty Ltd</t>
        </is>
      </c>
      <c r="F1129" t="inlineStr">
        <is>
          <t>Accounts Payable (A/P)</t>
        </is>
      </c>
      <c r="G1129" s="9" t="n">
        <v>-862.13</v>
      </c>
      <c r="H1129" t="inlineStr"/>
      <c r="I1129" t="inlineStr"/>
      <c r="J1129" t="inlineStr"/>
      <c r="K1129" t="str">
        <f>INDEX('Account Map'!$E$5:$E$90,MATCH(F1129,'Account Map'!$A$5:$A$90,0))</f>
        <v>800</v>
      </c>
    </row>
    <row r="1130">
      <c r="A1130" t="n">
        <v>427</v>
      </c>
      <c r="B1130" s="10" t="n">
        <v>46226</v>
      </c>
      <c r="C1130" t="inlineStr">
        <is>
          <t>Bill</t>
        </is>
      </c>
      <c r="D1130" t="inlineStr">
        <is>
          <t>B00229</t>
        </is>
      </c>
      <c r="E1130" t="inlineStr">
        <is>
          <t>Kew Steel Pty Ltd</t>
        </is>
      </c>
      <c r="F1130" t="inlineStr">
        <is>
          <t>Small tools</t>
        </is>
      </c>
      <c r="G1130" s="9" t="n">
        <v>1087.59</v>
      </c>
      <c r="H1130" t="inlineStr">
        <is>
          <t>GST</t>
        </is>
      </c>
      <c r="I1130" t="inlineStr"/>
      <c r="J1130" t="inlineStr"/>
      <c r="K1130" t="str">
        <f>INDEX('Account Map'!$E$5:$E$90,MATCH(F1130,'Account Map'!$A$5:$A$90,0))</f>
        <v>474</v>
      </c>
    </row>
    <row r="1131">
      <c r="A1131" t="n">
        <v>427</v>
      </c>
      <c r="B1131" s="10" t="n">
        <v>46226</v>
      </c>
      <c r="C1131" t="inlineStr">
        <is>
          <t>Bill</t>
        </is>
      </c>
      <c r="D1131" t="inlineStr">
        <is>
          <t>B00229</t>
        </is>
      </c>
      <c r="E1131" t="inlineStr">
        <is>
          <t>Kew Steel Pty Ltd</t>
        </is>
      </c>
      <c r="F1131" t="inlineStr">
        <is>
          <t>GST Payable</t>
        </is>
      </c>
      <c r="G1131" s="9" t="n">
        <v>108.76</v>
      </c>
      <c r="H1131" t="inlineStr"/>
      <c r="I1131" t="inlineStr"/>
      <c r="J1131" t="inlineStr"/>
      <c r="K1131" t="str">
        <f>INDEX('Account Map'!$E$5:$E$90,MATCH(F1131,'Account Map'!$A$5:$A$90,0))</f>
        <v>820</v>
      </c>
    </row>
    <row r="1132">
      <c r="A1132" t="n">
        <v>427</v>
      </c>
      <c r="B1132" s="10" t="n">
        <v>46226</v>
      </c>
      <c r="C1132" t="inlineStr">
        <is>
          <t>Bill</t>
        </is>
      </c>
      <c r="D1132" t="inlineStr">
        <is>
          <t>B00229</t>
        </is>
      </c>
      <c r="E1132" t="inlineStr">
        <is>
          <t>Kew Steel Pty Ltd</t>
        </is>
      </c>
      <c r="F1132" t="inlineStr">
        <is>
          <t>Accounts Payable (A/P)</t>
        </is>
      </c>
      <c r="G1132" s="9" t="n">
        <v>-1196.35</v>
      </c>
      <c r="H1132" t="inlineStr"/>
      <c r="I1132" t="inlineStr"/>
      <c r="J1132" t="inlineStr"/>
      <c r="K1132" t="str">
        <f>INDEX('Account Map'!$E$5:$E$90,MATCH(F1132,'Account Map'!$A$5:$A$90,0))</f>
        <v>800</v>
      </c>
    </row>
    <row r="1133">
      <c r="A1133" t="n">
        <v>428</v>
      </c>
      <c r="B1133" s="10" t="n">
        <v>46226</v>
      </c>
      <c r="C1133" t="inlineStr">
        <is>
          <t>Bill</t>
        </is>
      </c>
      <c r="D1133" t="inlineStr">
        <is>
          <t>B00230</t>
        </is>
      </c>
      <c r="E1133" t="inlineStr">
        <is>
          <t>Clarke Legal</t>
        </is>
      </c>
      <c r="F1133" t="inlineStr">
        <is>
          <t>Legal fees</t>
        </is>
      </c>
      <c r="G1133" s="9" t="n">
        <v>1025.96</v>
      </c>
      <c r="H1133" t="inlineStr">
        <is>
          <t>GST</t>
        </is>
      </c>
      <c r="I1133" t="inlineStr"/>
      <c r="J1133" t="inlineStr"/>
      <c r="K1133" t="str">
        <f>INDEX('Account Map'!$E$5:$E$90,MATCH(F1133,'Account Map'!$A$5:$A$90,0))</f>
        <v>441</v>
      </c>
    </row>
    <row r="1134">
      <c r="A1134" t="n">
        <v>428</v>
      </c>
      <c r="B1134" s="10" t="n">
        <v>46226</v>
      </c>
      <c r="C1134" t="inlineStr">
        <is>
          <t>Bill</t>
        </is>
      </c>
      <c r="D1134" t="inlineStr">
        <is>
          <t>B00230</t>
        </is>
      </c>
      <c r="E1134" t="inlineStr">
        <is>
          <t>Clarke Legal</t>
        </is>
      </c>
      <c r="F1134" t="inlineStr">
        <is>
          <t>GST Payable</t>
        </is>
      </c>
      <c r="G1134" s="9" t="n">
        <v>102.6</v>
      </c>
      <c r="H1134" t="inlineStr"/>
      <c r="I1134" t="inlineStr"/>
      <c r="J1134" t="inlineStr"/>
      <c r="K1134" t="str">
        <f>INDEX('Account Map'!$E$5:$E$90,MATCH(F1134,'Account Map'!$A$5:$A$90,0))</f>
        <v>820</v>
      </c>
    </row>
    <row r="1135">
      <c r="A1135" t="n">
        <v>428</v>
      </c>
      <c r="B1135" s="10" t="n">
        <v>46226</v>
      </c>
      <c r="C1135" t="inlineStr">
        <is>
          <t>Bill</t>
        </is>
      </c>
      <c r="D1135" t="inlineStr">
        <is>
          <t>B00230</t>
        </is>
      </c>
      <c r="E1135" t="inlineStr">
        <is>
          <t>Clarke Legal</t>
        </is>
      </c>
      <c r="F1135" t="inlineStr">
        <is>
          <t>Accounts Payable (A/P)</t>
        </is>
      </c>
      <c r="G1135" s="9" t="n">
        <v>-1128.56</v>
      </c>
      <c r="H1135" t="inlineStr"/>
      <c r="I1135" t="inlineStr"/>
      <c r="J1135" t="inlineStr"/>
      <c r="K1135" t="str">
        <f>INDEX('Account Map'!$E$5:$E$90,MATCH(F1135,'Account Map'!$A$5:$A$90,0))</f>
        <v>800</v>
      </c>
    </row>
    <row r="1136">
      <c r="A1136" t="n">
        <v>429</v>
      </c>
      <c r="B1136" s="10" t="n">
        <v>46226</v>
      </c>
      <c r="C1136" t="inlineStr">
        <is>
          <t>Bill</t>
        </is>
      </c>
      <c r="D1136" t="inlineStr">
        <is>
          <t>B00231</t>
        </is>
      </c>
      <c r="E1136" t="inlineStr">
        <is>
          <t>Glenferrie Steel Pty Ltd</t>
        </is>
      </c>
      <c r="F1136" t="inlineStr">
        <is>
          <t>Small tools</t>
        </is>
      </c>
      <c r="G1136" s="9" t="n">
        <v>1311.87</v>
      </c>
      <c r="H1136" t="inlineStr">
        <is>
          <t>GST</t>
        </is>
      </c>
      <c r="I1136" t="inlineStr"/>
      <c r="J1136" t="inlineStr"/>
      <c r="K1136" t="str">
        <f>INDEX('Account Map'!$E$5:$E$90,MATCH(F1136,'Account Map'!$A$5:$A$90,0))</f>
        <v>474</v>
      </c>
    </row>
    <row r="1137">
      <c r="A1137" t="n">
        <v>429</v>
      </c>
      <c r="B1137" s="10" t="n">
        <v>46226</v>
      </c>
      <c r="C1137" t="inlineStr">
        <is>
          <t>Bill</t>
        </is>
      </c>
      <c r="D1137" t="inlineStr">
        <is>
          <t>B00231</t>
        </is>
      </c>
      <c r="E1137" t="inlineStr">
        <is>
          <t>Glenferrie Steel Pty Ltd</t>
        </is>
      </c>
      <c r="F1137" t="inlineStr">
        <is>
          <t>GST Payable</t>
        </is>
      </c>
      <c r="G1137" s="9" t="n">
        <v>131.19</v>
      </c>
      <c r="H1137" t="inlineStr"/>
      <c r="I1137" t="inlineStr"/>
      <c r="J1137" t="inlineStr"/>
      <c r="K1137" t="str">
        <f>INDEX('Account Map'!$E$5:$E$90,MATCH(F1137,'Account Map'!$A$5:$A$90,0))</f>
        <v>820</v>
      </c>
    </row>
    <row r="1138">
      <c r="A1138" t="n">
        <v>429</v>
      </c>
      <c r="B1138" s="10" t="n">
        <v>46226</v>
      </c>
      <c r="C1138" t="inlineStr">
        <is>
          <t>Bill</t>
        </is>
      </c>
      <c r="D1138" t="inlineStr">
        <is>
          <t>B00231</t>
        </is>
      </c>
      <c r="E1138" t="inlineStr">
        <is>
          <t>Glenferrie Steel Pty Ltd</t>
        </is>
      </c>
      <c r="F1138" t="inlineStr">
        <is>
          <t>Accounts Payable (A/P)</t>
        </is>
      </c>
      <c r="G1138" s="9" t="n">
        <v>-1443.06</v>
      </c>
      <c r="H1138" t="inlineStr"/>
      <c r="I1138" t="inlineStr"/>
      <c r="J1138" t="inlineStr"/>
      <c r="K1138" t="str">
        <f>INDEX('Account Map'!$E$5:$E$90,MATCH(F1138,'Account Map'!$A$5:$A$90,0))</f>
        <v>800</v>
      </c>
    </row>
    <row r="1139">
      <c r="A1139" t="n">
        <v>430</v>
      </c>
      <c r="B1139" s="10" t="n">
        <v>46226</v>
      </c>
      <c r="C1139" t="inlineStr">
        <is>
          <t>Expense</t>
        </is>
      </c>
      <c r="D1139" t="inlineStr"/>
      <c r="E1139" t="inlineStr">
        <is>
          <t>Adobe Systems</t>
        </is>
      </c>
      <c r="F1139" t="inlineStr">
        <is>
          <t>Small tools</t>
        </is>
      </c>
      <c r="G1139" s="9" t="n">
        <v>320.91</v>
      </c>
      <c r="H1139" t="inlineStr">
        <is>
          <t>GST</t>
        </is>
      </c>
      <c r="I1139" t="inlineStr"/>
      <c r="J1139" t="inlineStr"/>
      <c r="K1139" t="str">
        <f>INDEX('Account Map'!$E$5:$E$90,MATCH(F1139,'Account Map'!$A$5:$A$90,0))</f>
        <v>474</v>
      </c>
    </row>
    <row r="1140">
      <c r="A1140" t="n">
        <v>430</v>
      </c>
      <c r="B1140" s="10" t="n">
        <v>46226</v>
      </c>
      <c r="C1140" t="inlineStr">
        <is>
          <t>Expense</t>
        </is>
      </c>
      <c r="D1140" t="inlineStr"/>
      <c r="E1140" t="inlineStr">
        <is>
          <t>Adobe Systems</t>
        </is>
      </c>
      <c r="F1140" t="inlineStr">
        <is>
          <t>GST Payable</t>
        </is>
      </c>
      <c r="G1140" s="9" t="n">
        <v>32.09</v>
      </c>
      <c r="H1140" t="inlineStr"/>
      <c r="I1140" t="inlineStr"/>
      <c r="J1140" t="inlineStr"/>
      <c r="K1140" t="str">
        <f>INDEX('Account Map'!$E$5:$E$90,MATCH(F1140,'Account Map'!$A$5:$A$90,0))</f>
        <v>820</v>
      </c>
    </row>
    <row r="1141">
      <c r="A1141" t="n">
        <v>430</v>
      </c>
      <c r="B1141" s="10" t="n">
        <v>46226</v>
      </c>
      <c r="C1141" t="inlineStr">
        <is>
          <t>Expense</t>
        </is>
      </c>
      <c r="D1141" t="inlineStr"/>
      <c r="E1141" t="inlineStr">
        <is>
          <t>Adobe Systems</t>
        </is>
      </c>
      <c r="F1141" t="inlineStr">
        <is>
          <t>ANZ Business Visa</t>
        </is>
      </c>
      <c r="G1141" s="9" t="n">
        <v>-353</v>
      </c>
      <c r="H1141" t="inlineStr"/>
      <c r="I1141" t="inlineStr"/>
      <c r="J1141" t="inlineStr">
        <is>
          <t>R</t>
        </is>
      </c>
      <c r="K1141" t="str">
        <f>INDEX('Account Map'!$E$5:$E$90,MATCH(F1141,'Account Map'!$A$5:$A$90,0))</f>
        <v>092</v>
      </c>
    </row>
    <row r="1142">
      <c r="A1142" t="n">
        <v>431</v>
      </c>
      <c r="B1142" s="10" t="n">
        <v>46226</v>
      </c>
      <c r="C1142" t="inlineStr">
        <is>
          <t>Expense</t>
        </is>
      </c>
      <c r="D1142" t="inlineStr"/>
      <c r="E1142" t="inlineStr">
        <is>
          <t>Kmart</t>
        </is>
      </c>
      <c r="F1142" t="inlineStr">
        <is>
          <t>Staff amenities</t>
        </is>
      </c>
      <c r="G1142" s="9" t="n">
        <v>224.15</v>
      </c>
      <c r="H1142" t="inlineStr">
        <is>
          <t>GST</t>
        </is>
      </c>
      <c r="I1142" t="inlineStr"/>
      <c r="J1142" t="inlineStr"/>
      <c r="K1142" t="str">
        <f>INDEX('Account Map'!$E$5:$E$90,MATCH(F1142,'Account Map'!$A$5:$A$90,0))</f>
        <v>479</v>
      </c>
    </row>
    <row r="1143">
      <c r="A1143" t="n">
        <v>431</v>
      </c>
      <c r="B1143" s="10" t="n">
        <v>46226</v>
      </c>
      <c r="C1143" t="inlineStr">
        <is>
          <t>Expense</t>
        </is>
      </c>
      <c r="D1143" t="inlineStr"/>
      <c r="E1143" t="inlineStr">
        <is>
          <t>Kmart</t>
        </is>
      </c>
      <c r="F1143" t="inlineStr">
        <is>
          <t>GST Payable</t>
        </is>
      </c>
      <c r="G1143" s="9" t="n">
        <v>22.42</v>
      </c>
      <c r="H1143" t="inlineStr"/>
      <c r="I1143" t="inlineStr"/>
      <c r="J1143" t="inlineStr"/>
      <c r="K1143" t="str">
        <f>INDEX('Account Map'!$E$5:$E$90,MATCH(F1143,'Account Map'!$A$5:$A$90,0))</f>
        <v>820</v>
      </c>
    </row>
    <row r="1144">
      <c r="A1144" t="n">
        <v>431</v>
      </c>
      <c r="B1144" s="10" t="n">
        <v>46226</v>
      </c>
      <c r="C1144" t="inlineStr">
        <is>
          <t>Expense</t>
        </is>
      </c>
      <c r="D1144" t="inlineStr"/>
      <c r="E1144" t="inlineStr">
        <is>
          <t>Kmart</t>
        </is>
      </c>
      <c r="F1144" t="inlineStr">
        <is>
          <t>ANZ Business Visa</t>
        </is>
      </c>
      <c r="G1144" s="9" t="n">
        <v>-246.57</v>
      </c>
      <c r="H1144" t="inlineStr"/>
      <c r="I1144" t="inlineStr"/>
      <c r="J1144" t="inlineStr">
        <is>
          <t>R</t>
        </is>
      </c>
      <c r="K1144" t="str">
        <f>INDEX('Account Map'!$E$5:$E$90,MATCH(F1144,'Account Map'!$A$5:$A$90,0))</f>
        <v>092</v>
      </c>
    </row>
    <row r="1145">
      <c r="A1145" t="n">
        <v>432</v>
      </c>
      <c r="B1145" s="10" t="n">
        <v>46226</v>
      </c>
      <c r="C1145" t="inlineStr">
        <is>
          <t>Expense</t>
        </is>
      </c>
      <c r="D1145" t="inlineStr"/>
      <c r="E1145" t="inlineStr">
        <is>
          <t>Kmart</t>
        </is>
      </c>
      <c r="F1145" t="inlineStr">
        <is>
          <t>Motor Vehicle:Fuel</t>
        </is>
      </c>
      <c r="G1145" s="9" t="n">
        <v>373.05</v>
      </c>
      <c r="H1145" t="inlineStr">
        <is>
          <t>GST</t>
        </is>
      </c>
      <c r="I1145" t="inlineStr"/>
      <c r="J1145" t="inlineStr"/>
      <c r="K1145" t="str">
        <f>INDEX('Account Map'!$E$5:$E$90,MATCH(F1145,'Account Map'!$A$5:$A$90,0))</f>
        <v>449</v>
      </c>
    </row>
    <row r="1146">
      <c r="A1146" t="n">
        <v>432</v>
      </c>
      <c r="B1146" s="10" t="n">
        <v>46226</v>
      </c>
      <c r="C1146" t="inlineStr">
        <is>
          <t>Expense</t>
        </is>
      </c>
      <c r="D1146" t="inlineStr"/>
      <c r="E1146" t="inlineStr">
        <is>
          <t>Kmart</t>
        </is>
      </c>
      <c r="F1146" t="inlineStr">
        <is>
          <t>GST Payable</t>
        </is>
      </c>
      <c r="G1146" s="9" t="n">
        <v>37.31</v>
      </c>
      <c r="H1146" t="inlineStr"/>
      <c r="I1146" t="inlineStr"/>
      <c r="J1146" t="inlineStr"/>
      <c r="K1146" t="str">
        <f>INDEX('Account Map'!$E$5:$E$90,MATCH(F1146,'Account Map'!$A$5:$A$90,0))</f>
        <v>820</v>
      </c>
    </row>
    <row r="1147">
      <c r="A1147" t="n">
        <v>432</v>
      </c>
      <c r="B1147" s="10" t="n">
        <v>46226</v>
      </c>
      <c r="C1147" t="inlineStr">
        <is>
          <t>Expense</t>
        </is>
      </c>
      <c r="D1147" t="inlineStr"/>
      <c r="E1147" t="inlineStr">
        <is>
          <t>Kmart</t>
        </is>
      </c>
      <c r="F1147" t="inlineStr">
        <is>
          <t>ANZ Business Visa</t>
        </is>
      </c>
      <c r="G1147" s="9" t="n">
        <v>-410.36</v>
      </c>
      <c r="H1147" t="inlineStr"/>
      <c r="I1147" t="inlineStr"/>
      <c r="J1147" t="inlineStr">
        <is>
          <t>R</t>
        </is>
      </c>
      <c r="K1147" t="str">
        <f>INDEX('Account Map'!$E$5:$E$90,MATCH(F1147,'Account Map'!$A$5:$A$90,0))</f>
        <v>092</v>
      </c>
    </row>
    <row r="1148">
      <c r="A1148" t="n">
        <v>433</v>
      </c>
      <c r="B1148" s="10" t="n">
        <v>46226</v>
      </c>
      <c r="C1148" t="inlineStr">
        <is>
          <t>Payment</t>
        </is>
      </c>
      <c r="D1148" t="inlineStr"/>
      <c r="E1148" t="inlineStr">
        <is>
          <t>Albert Dental Pty Ltd</t>
        </is>
      </c>
      <c r="F1148" t="inlineStr">
        <is>
          <t>Undeposited Funds</t>
        </is>
      </c>
      <c r="G1148" s="9" t="n">
        <v>677.6</v>
      </c>
      <c r="H1148" t="inlineStr"/>
      <c r="I1148" t="inlineStr">
        <is>
          <t>Payment INV-4243</t>
        </is>
      </c>
      <c r="J1148" t="inlineStr"/>
      <c r="K1148" t="str">
        <f>INDEX('Account Map'!$E$5:$E$90,MATCH(F1148,'Account Map'!$A$5:$A$90,0))</f>
        <v>615</v>
      </c>
    </row>
    <row r="1149">
      <c r="A1149" t="n">
        <v>433</v>
      </c>
      <c r="B1149" s="10" t="n">
        <v>46226</v>
      </c>
      <c r="C1149" t="inlineStr">
        <is>
          <t>Payment</t>
        </is>
      </c>
      <c r="D1149" t="inlineStr"/>
      <c r="E1149" t="inlineStr">
        <is>
          <t>Albert Dental Pty Ltd</t>
        </is>
      </c>
      <c r="F1149" t="inlineStr">
        <is>
          <t>Accounts Receivable (A/R)</t>
        </is>
      </c>
      <c r="G1149" s="9" t="n">
        <v>-677.6</v>
      </c>
      <c r="H1149" t="inlineStr"/>
      <c r="I1149" t="inlineStr">
        <is>
          <t>Payment INV-4243</t>
        </is>
      </c>
      <c r="J1149" t="inlineStr"/>
      <c r="K1149" t="str">
        <f>INDEX('Account Map'!$E$5:$E$90,MATCH(F1149,'Account Map'!$A$5:$A$90,0))</f>
        <v>610</v>
      </c>
    </row>
    <row r="1150">
      <c r="A1150" t="n">
        <v>434</v>
      </c>
      <c r="B1150" s="10" t="n">
        <v>46226</v>
      </c>
      <c r="C1150" t="inlineStr">
        <is>
          <t>Bill Payment (Cheque)</t>
        </is>
      </c>
      <c r="D1150" t="inlineStr"/>
      <c r="E1150" t="inlineStr">
        <is>
          <t>Chapel Fasteners Pty Ltd</t>
        </is>
      </c>
      <c r="F1150" t="inlineStr">
        <is>
          <t>Accounts Payable (A/P)</t>
        </is>
      </c>
      <c r="G1150" s="9" t="n">
        <v>509.95</v>
      </c>
      <c r="H1150" t="inlineStr"/>
      <c r="I1150" t="inlineStr">
        <is>
          <t>Payment B00109</t>
        </is>
      </c>
      <c r="J1150" t="inlineStr"/>
      <c r="K1150" t="str">
        <f>INDEX('Account Map'!$E$5:$E$90,MATCH(F1150,'Account Map'!$A$5:$A$90,0))</f>
        <v>800</v>
      </c>
    </row>
    <row r="1151">
      <c r="A1151" t="n">
        <v>434</v>
      </c>
      <c r="B1151" s="10" t="n">
        <v>46226</v>
      </c>
      <c r="C1151" t="inlineStr">
        <is>
          <t>Bill Payment (Cheque)</t>
        </is>
      </c>
      <c r="D1151" t="inlineStr"/>
      <c r="E1151" t="inlineStr">
        <is>
          <t>Chapel Fasteners Pty Ltd</t>
        </is>
      </c>
      <c r="F1151" t="inlineStr">
        <is>
          <t>ANZ Business Cheque</t>
        </is>
      </c>
      <c r="G1151" s="9" t="n">
        <v>-509.95</v>
      </c>
      <c r="H1151" t="inlineStr"/>
      <c r="I1151" t="inlineStr">
        <is>
          <t>Payment B00109</t>
        </is>
      </c>
      <c r="J1151" t="inlineStr">
        <is>
          <t>R</t>
        </is>
      </c>
      <c r="K1151" t="str">
        <f>INDEX('Account Map'!$E$5:$E$90,MATCH(F1151,'Account Map'!$A$5:$A$90,0))</f>
        <v>090</v>
      </c>
    </row>
    <row r="1152">
      <c r="A1152" t="n">
        <v>435</v>
      </c>
      <c r="B1152" s="10" t="n">
        <v>46226</v>
      </c>
      <c r="C1152" t="inlineStr">
        <is>
          <t>Bill Payment (Cheque)</t>
        </is>
      </c>
      <c r="D1152" t="inlineStr"/>
      <c r="E1152" t="inlineStr">
        <is>
          <t>Northside Adhesives Pty Ltd</t>
        </is>
      </c>
      <c r="F1152" t="inlineStr">
        <is>
          <t>Accounts Payable (A/P)</t>
        </is>
      </c>
      <c r="G1152" s="9" t="n">
        <v>1350.54</v>
      </c>
      <c r="H1152" t="inlineStr"/>
      <c r="I1152" t="inlineStr">
        <is>
          <t>Payment B00126</t>
        </is>
      </c>
      <c r="J1152" t="inlineStr"/>
      <c r="K1152" t="str">
        <f>INDEX('Account Map'!$E$5:$E$90,MATCH(F1152,'Account Map'!$A$5:$A$90,0))</f>
        <v>800</v>
      </c>
    </row>
    <row r="1153">
      <c r="A1153" t="n">
        <v>435</v>
      </c>
      <c r="B1153" s="10" t="n">
        <v>46226</v>
      </c>
      <c r="C1153" t="inlineStr">
        <is>
          <t>Bill Payment (Cheque)</t>
        </is>
      </c>
      <c r="D1153" t="inlineStr"/>
      <c r="E1153" t="inlineStr">
        <is>
          <t>Northside Adhesives Pty Ltd</t>
        </is>
      </c>
      <c r="F1153" t="inlineStr">
        <is>
          <t>ANZ Business Cheque</t>
        </is>
      </c>
      <c r="G1153" s="9" t="n">
        <v>-1350.54</v>
      </c>
      <c r="H1153" t="inlineStr"/>
      <c r="I1153" t="inlineStr">
        <is>
          <t>Payment B00126</t>
        </is>
      </c>
      <c r="J1153" t="inlineStr">
        <is>
          <t>R</t>
        </is>
      </c>
      <c r="K1153" t="str">
        <f>INDEX('Account Map'!$E$5:$E$90,MATCH(F1153,'Account Map'!$A$5:$A$90,0))</f>
        <v>090</v>
      </c>
    </row>
    <row r="1154">
      <c r="A1154" t="n">
        <v>436</v>
      </c>
      <c r="B1154" s="10" t="n">
        <v>46226</v>
      </c>
      <c r="C1154" t="inlineStr">
        <is>
          <t>Bill Payment (Cheque)</t>
        </is>
      </c>
      <c r="D1154" t="inlineStr"/>
      <c r="E1154" t="inlineStr">
        <is>
          <t>Glenferrie Glass Pty Ltd</t>
        </is>
      </c>
      <c r="F1154" t="inlineStr">
        <is>
          <t>Accounts Payable (A/P)</t>
        </is>
      </c>
      <c r="G1154" s="9" t="n">
        <v>1224.39</v>
      </c>
      <c r="H1154" t="inlineStr"/>
      <c r="I1154" t="inlineStr">
        <is>
          <t>Payment B00139</t>
        </is>
      </c>
      <c r="J1154" t="inlineStr"/>
      <c r="K1154" t="str">
        <f>INDEX('Account Map'!$E$5:$E$90,MATCH(F1154,'Account Map'!$A$5:$A$90,0))</f>
        <v>800</v>
      </c>
    </row>
    <row r="1155">
      <c r="A1155" t="n">
        <v>436</v>
      </c>
      <c r="B1155" s="10" t="n">
        <v>46226</v>
      </c>
      <c r="C1155" t="inlineStr">
        <is>
          <t>Bill Payment (Cheque)</t>
        </is>
      </c>
      <c r="D1155" t="inlineStr"/>
      <c r="E1155" t="inlineStr">
        <is>
          <t>Glenferrie Glass Pty Ltd</t>
        </is>
      </c>
      <c r="F1155" t="inlineStr">
        <is>
          <t>ANZ Business Cheque</t>
        </is>
      </c>
      <c r="G1155" s="9" t="n">
        <v>-1224.39</v>
      </c>
      <c r="H1155" t="inlineStr"/>
      <c r="I1155" t="inlineStr">
        <is>
          <t>Payment B00139</t>
        </is>
      </c>
      <c r="J1155" t="inlineStr">
        <is>
          <t>R</t>
        </is>
      </c>
      <c r="K1155" t="str">
        <f>INDEX('Account Map'!$E$5:$E$90,MATCH(F1155,'Account Map'!$A$5:$A$90,0))</f>
        <v>090</v>
      </c>
    </row>
    <row r="1156">
      <c r="A1156" t="n">
        <v>437</v>
      </c>
      <c r="B1156" s="10" t="n">
        <v>46226</v>
      </c>
      <c r="C1156" t="inlineStr">
        <is>
          <t>Bill Payment (Cheque)</t>
        </is>
      </c>
      <c r="D1156" t="inlineStr"/>
      <c r="E1156" t="inlineStr">
        <is>
          <t>Camberwell Timber Pty Ltd</t>
        </is>
      </c>
      <c r="F1156" t="inlineStr">
        <is>
          <t>Accounts Payable (A/P)</t>
        </is>
      </c>
      <c r="G1156" s="9" t="n">
        <v>518.01</v>
      </c>
      <c r="H1156" t="inlineStr"/>
      <c r="I1156" t="inlineStr">
        <is>
          <t>Payment B00140</t>
        </is>
      </c>
      <c r="J1156" t="inlineStr"/>
      <c r="K1156" t="str">
        <f>INDEX('Account Map'!$E$5:$E$90,MATCH(F1156,'Account Map'!$A$5:$A$90,0))</f>
        <v>800</v>
      </c>
    </row>
    <row r="1157">
      <c r="A1157" t="n">
        <v>437</v>
      </c>
      <c r="B1157" s="10" t="n">
        <v>46226</v>
      </c>
      <c r="C1157" t="inlineStr">
        <is>
          <t>Bill Payment (Cheque)</t>
        </is>
      </c>
      <c r="D1157" t="inlineStr"/>
      <c r="E1157" t="inlineStr">
        <is>
          <t>Camberwell Timber Pty Ltd</t>
        </is>
      </c>
      <c r="F1157" t="inlineStr">
        <is>
          <t>ANZ Business Cheque</t>
        </is>
      </c>
      <c r="G1157" s="9" t="n">
        <v>-518.01</v>
      </c>
      <c r="H1157" t="inlineStr"/>
      <c r="I1157" t="inlineStr">
        <is>
          <t>Payment B00140</t>
        </is>
      </c>
      <c r="J1157" t="inlineStr">
        <is>
          <t>R</t>
        </is>
      </c>
      <c r="K1157" t="str">
        <f>INDEX('Account Map'!$E$5:$E$90,MATCH(F1157,'Account Map'!$A$5:$A$90,0))</f>
        <v>090</v>
      </c>
    </row>
    <row r="1158">
      <c r="A1158" t="n">
        <v>438</v>
      </c>
      <c r="B1158" s="10" t="n">
        <v>46226</v>
      </c>
      <c r="C1158" t="inlineStr">
        <is>
          <t>Journal Entry</t>
        </is>
      </c>
      <c r="D1158" t="inlineStr">
        <is>
          <t>PAY-2026-07-23</t>
        </is>
      </c>
      <c r="E1158" t="inlineStr">
        <is>
          <t>Fortnightly pay run</t>
        </is>
      </c>
      <c r="F1158" t="inlineStr">
        <is>
          <t>Wages &amp; salaries</t>
        </is>
      </c>
      <c r="G1158" s="9" t="n">
        <v>32237.04</v>
      </c>
      <c r="H1158" t="inlineStr"/>
      <c r="I1158" t="inlineStr"/>
      <c r="J1158" t="inlineStr"/>
      <c r="K1158" t="str">
        <f>INDEX('Account Map'!$E$5:$E$90,MATCH(F1158,'Account Map'!$A$5:$A$90,0))</f>
        <v>477</v>
      </c>
    </row>
    <row r="1159">
      <c r="A1159" t="n">
        <v>438</v>
      </c>
      <c r="B1159" s="10" t="n">
        <v>46226</v>
      </c>
      <c r="C1159" t="inlineStr">
        <is>
          <t>Journal Entry</t>
        </is>
      </c>
      <c r="D1159" t="inlineStr">
        <is>
          <t>PAY-2026-07-23</t>
        </is>
      </c>
      <c r="E1159" t="inlineStr">
        <is>
          <t>Fortnightly pay run</t>
        </is>
      </c>
      <c r="F1159" t="inlineStr">
        <is>
          <t>PAYG Withholdings Payable</t>
        </is>
      </c>
      <c r="G1159" s="9" t="n">
        <v>-6125.04</v>
      </c>
      <c r="H1159" t="inlineStr"/>
      <c r="I1159" t="inlineStr"/>
      <c r="J1159" t="inlineStr"/>
      <c r="K1159" t="str">
        <f>INDEX('Account Map'!$E$5:$E$90,MATCH(F1159,'Account Map'!$A$5:$A$90,0))</f>
        <v>825</v>
      </c>
    </row>
    <row r="1160">
      <c r="A1160" t="n">
        <v>438</v>
      </c>
      <c r="B1160" s="10" t="n">
        <v>46226</v>
      </c>
      <c r="C1160" t="inlineStr">
        <is>
          <t>Journal Entry</t>
        </is>
      </c>
      <c r="D1160" t="inlineStr">
        <is>
          <t>PAY-2026-07-23</t>
        </is>
      </c>
      <c r="E1160" t="inlineStr">
        <is>
          <t>Fortnightly pay run</t>
        </is>
      </c>
      <c r="F1160" t="inlineStr">
        <is>
          <t>ANZ Business Cheque</t>
        </is>
      </c>
      <c r="G1160" s="9" t="n">
        <v>-26112</v>
      </c>
      <c r="H1160" t="inlineStr"/>
      <c r="I1160" t="inlineStr"/>
      <c r="J1160" t="inlineStr">
        <is>
          <t>R</t>
        </is>
      </c>
      <c r="K1160" t="str">
        <f>INDEX('Account Map'!$E$5:$E$90,MATCH(F1160,'Account Map'!$A$5:$A$90,0))</f>
        <v>090</v>
      </c>
    </row>
    <row r="1161">
      <c r="A1161" t="n">
        <v>439</v>
      </c>
      <c r="B1161" s="10" t="n">
        <v>46226</v>
      </c>
      <c r="C1161" t="inlineStr">
        <is>
          <t>Journal Entry</t>
        </is>
      </c>
      <c r="D1161" t="inlineStr">
        <is>
          <t>SUP-2026-07-23</t>
        </is>
      </c>
      <c r="E1161" t="inlineStr">
        <is>
          <t>Super accrual</t>
        </is>
      </c>
      <c r="F1161" t="inlineStr">
        <is>
          <t>Superannuation</t>
        </is>
      </c>
      <c r="G1161" s="9" t="n">
        <v>3868.44</v>
      </c>
      <c r="H1161" t="inlineStr"/>
      <c r="I1161" t="inlineStr"/>
      <c r="J1161" t="inlineStr"/>
      <c r="K1161" t="str">
        <f>INDEX('Account Map'!$E$5:$E$90,MATCH(F1161,'Account Map'!$A$5:$A$90,0))</f>
        <v>478</v>
      </c>
    </row>
    <row r="1162">
      <c r="A1162" t="n">
        <v>439</v>
      </c>
      <c r="B1162" s="10" t="n">
        <v>46226</v>
      </c>
      <c r="C1162" t="inlineStr">
        <is>
          <t>Journal Entry</t>
        </is>
      </c>
      <c r="D1162" t="inlineStr">
        <is>
          <t>SUP-2026-07-23</t>
        </is>
      </c>
      <c r="E1162" t="inlineStr">
        <is>
          <t>Super accrual</t>
        </is>
      </c>
      <c r="F1162" t="inlineStr">
        <is>
          <t>Superannuation Payable</t>
        </is>
      </c>
      <c r="G1162" s="9" t="n">
        <v>-3868.44</v>
      </c>
      <c r="H1162" t="inlineStr"/>
      <c r="I1162" t="inlineStr"/>
      <c r="J1162" t="inlineStr"/>
      <c r="K1162" t="str">
        <f>INDEX('Account Map'!$E$5:$E$90,MATCH(F1162,'Account Map'!$A$5:$A$90,0))</f>
        <v>826</v>
      </c>
    </row>
    <row r="1163">
      <c r="A1163" t="n">
        <v>440</v>
      </c>
      <c r="B1163" s="10" t="n">
        <v>46227</v>
      </c>
      <c r="C1163" t="inlineStr">
        <is>
          <t>Invoice</t>
        </is>
      </c>
      <c r="D1163" t="inlineStr">
        <is>
          <t>INV-4276</t>
        </is>
      </c>
      <c r="E1163" t="inlineStr">
        <is>
          <t>Docklands Architects Pty Ltd</t>
        </is>
      </c>
      <c r="F1163" t="inlineStr">
        <is>
          <t>Accounts Receivable (A/R)</t>
        </is>
      </c>
      <c r="G1163" s="9" t="n">
        <v>594</v>
      </c>
      <c r="H1163" t="inlineStr"/>
      <c r="I1163" t="inlineStr"/>
      <c r="J1163" t="inlineStr"/>
      <c r="K1163" t="str">
        <f>INDEX('Account Map'!$E$5:$E$90,MATCH(F1163,'Account Map'!$A$5:$A$90,0))</f>
        <v>610</v>
      </c>
    </row>
    <row r="1164">
      <c r="A1164" t="n">
        <v>440</v>
      </c>
      <c r="B1164" s="10" t="n">
        <v>46227</v>
      </c>
      <c r="C1164" t="inlineStr">
        <is>
          <t>Invoice</t>
        </is>
      </c>
      <c r="D1164" t="inlineStr">
        <is>
          <t>INV-4276</t>
        </is>
      </c>
      <c r="E1164" t="inlineStr">
        <is>
          <t>Docklands Architects Pty Ltd</t>
        </is>
      </c>
      <c r="F1164" t="inlineStr">
        <is>
          <t>Design &amp; drafting fees</t>
        </is>
      </c>
      <c r="G1164" s="9" t="n">
        <v>-540</v>
      </c>
      <c r="H1164" t="inlineStr">
        <is>
          <t>GST</t>
        </is>
      </c>
      <c r="I1164" t="inlineStr"/>
      <c r="J1164" t="inlineStr"/>
      <c r="K1164" t="str">
        <f>INDEX('Account Map'!$E$5:$E$90,MATCH(F1164,'Account Map'!$A$5:$A$90,0))</f>
        <v>203</v>
      </c>
    </row>
    <row r="1165">
      <c r="A1165" t="n">
        <v>440</v>
      </c>
      <c r="B1165" s="10" t="n">
        <v>46227</v>
      </c>
      <c r="C1165" t="inlineStr">
        <is>
          <t>Invoice</t>
        </is>
      </c>
      <c r="D1165" t="inlineStr">
        <is>
          <t>INV-4276</t>
        </is>
      </c>
      <c r="E1165" t="inlineStr">
        <is>
          <t>Docklands Architects Pty Ltd</t>
        </is>
      </c>
      <c r="F1165" t="inlineStr">
        <is>
          <t>GST Payable</t>
        </is>
      </c>
      <c r="G1165" s="9" t="n">
        <v>-54</v>
      </c>
      <c r="H1165" t="inlineStr"/>
      <c r="I1165" t="inlineStr"/>
      <c r="J1165" t="inlineStr"/>
      <c r="K1165" t="str">
        <f>INDEX('Account Map'!$E$5:$E$90,MATCH(F1165,'Account Map'!$A$5:$A$90,0))</f>
        <v>820</v>
      </c>
    </row>
    <row r="1166">
      <c r="A1166" t="n">
        <v>441</v>
      </c>
      <c r="B1166" s="10" t="n">
        <v>46227</v>
      </c>
      <c r="C1166" t="inlineStr">
        <is>
          <t>Invoice</t>
        </is>
      </c>
      <c r="D1166" t="inlineStr">
        <is>
          <t>INV-4277</t>
        </is>
      </c>
      <c r="E1166" t="inlineStr">
        <is>
          <t>Kew Dental</t>
        </is>
      </c>
      <c r="F1166" t="inlineStr">
        <is>
          <t>Accounts Receivable (A/R)</t>
        </is>
      </c>
      <c r="G1166" s="9" t="n">
        <v>1584</v>
      </c>
      <c r="H1166" t="inlineStr"/>
      <c r="I1166" t="inlineStr"/>
      <c r="J1166" t="inlineStr"/>
      <c r="K1166" t="str">
        <f>INDEX('Account Map'!$E$5:$E$90,MATCH(F1166,'Account Map'!$A$5:$A$90,0))</f>
        <v>610</v>
      </c>
    </row>
    <row r="1167">
      <c r="A1167" t="n">
        <v>441</v>
      </c>
      <c r="B1167" s="10" t="n">
        <v>46227</v>
      </c>
      <c r="C1167" t="inlineStr">
        <is>
          <t>Invoice</t>
        </is>
      </c>
      <c r="D1167" t="inlineStr">
        <is>
          <t>INV-4277</t>
        </is>
      </c>
      <c r="E1167" t="inlineStr">
        <is>
          <t>Kew Dental</t>
        </is>
      </c>
      <c r="F1167" t="inlineStr">
        <is>
          <t>Design &amp; drafting fees</t>
        </is>
      </c>
      <c r="G1167" s="9" t="n">
        <v>-1440</v>
      </c>
      <c r="H1167" t="inlineStr">
        <is>
          <t>GST</t>
        </is>
      </c>
      <c r="I1167" t="inlineStr"/>
      <c r="J1167" t="inlineStr"/>
      <c r="K1167" t="str">
        <f>INDEX('Account Map'!$E$5:$E$90,MATCH(F1167,'Account Map'!$A$5:$A$90,0))</f>
        <v>203</v>
      </c>
    </row>
    <row r="1168">
      <c r="A1168" t="n">
        <v>441</v>
      </c>
      <c r="B1168" s="10" t="n">
        <v>46227</v>
      </c>
      <c r="C1168" t="inlineStr">
        <is>
          <t>Invoice</t>
        </is>
      </c>
      <c r="D1168" t="inlineStr">
        <is>
          <t>INV-4277</t>
        </is>
      </c>
      <c r="E1168" t="inlineStr">
        <is>
          <t>Kew Dental</t>
        </is>
      </c>
      <c r="F1168" t="inlineStr">
        <is>
          <t>GST Payable</t>
        </is>
      </c>
      <c r="G1168" s="9" t="n">
        <v>-144</v>
      </c>
      <c r="H1168" t="inlineStr"/>
      <c r="I1168" t="inlineStr"/>
      <c r="J1168" t="inlineStr"/>
      <c r="K1168" t="str">
        <f>INDEX('Account Map'!$E$5:$E$90,MATCH(F1168,'Account Map'!$A$5:$A$90,0))</f>
        <v>820</v>
      </c>
    </row>
    <row r="1169">
      <c r="A1169" t="n">
        <v>442</v>
      </c>
      <c r="B1169" s="10" t="n">
        <v>46227</v>
      </c>
      <c r="C1169" t="inlineStr">
        <is>
          <t>Invoice</t>
        </is>
      </c>
      <c r="D1169" t="inlineStr">
        <is>
          <t>INV-4278</t>
        </is>
      </c>
      <c r="E1169" t="inlineStr">
        <is>
          <t>Sydney Road Builders Pty Ltd</t>
        </is>
      </c>
      <c r="F1169" t="inlineStr">
        <is>
          <t>Accounts Receivable (A/R)</t>
        </is>
      </c>
      <c r="G1169" s="9" t="n">
        <v>908.49</v>
      </c>
      <c r="H1169" t="inlineStr"/>
      <c r="I1169" t="inlineStr"/>
      <c r="J1169" t="inlineStr"/>
      <c r="K1169" t="str">
        <f>INDEX('Account Map'!$E$5:$E$90,MATCH(F1169,'Account Map'!$A$5:$A$90,0))</f>
        <v>610</v>
      </c>
    </row>
    <row r="1170">
      <c r="A1170" t="n">
        <v>442</v>
      </c>
      <c r="B1170" s="10" t="n">
        <v>46227</v>
      </c>
      <c r="C1170" t="inlineStr">
        <is>
          <t>Invoice</t>
        </is>
      </c>
      <c r="D1170" t="inlineStr">
        <is>
          <t>INV-4278</t>
        </is>
      </c>
      <c r="E1170" t="inlineStr">
        <is>
          <t>Sydney Road Builders Pty Ltd</t>
        </is>
      </c>
      <c r="F1170" t="inlineStr">
        <is>
          <t>Design &amp; drafting fees</t>
        </is>
      </c>
      <c r="G1170" s="9" t="n">
        <v>-825.9</v>
      </c>
      <c r="H1170" t="inlineStr">
        <is>
          <t>GST</t>
        </is>
      </c>
      <c r="I1170" t="inlineStr"/>
      <c r="J1170" t="inlineStr"/>
      <c r="K1170" t="str">
        <f>INDEX('Account Map'!$E$5:$E$90,MATCH(F1170,'Account Map'!$A$5:$A$90,0))</f>
        <v>203</v>
      </c>
    </row>
    <row r="1171">
      <c r="A1171" t="n">
        <v>442</v>
      </c>
      <c r="B1171" s="10" t="n">
        <v>46227</v>
      </c>
      <c r="C1171" t="inlineStr">
        <is>
          <t>Invoice</t>
        </is>
      </c>
      <c r="D1171" t="inlineStr">
        <is>
          <t>INV-4278</t>
        </is>
      </c>
      <c r="E1171" t="inlineStr">
        <is>
          <t>Sydney Road Builders Pty Ltd</t>
        </is>
      </c>
      <c r="F1171" t="inlineStr">
        <is>
          <t>GST Payable</t>
        </is>
      </c>
      <c r="G1171" s="9" t="n">
        <v>-82.59</v>
      </c>
      <c r="H1171" t="inlineStr"/>
      <c r="I1171" t="inlineStr"/>
      <c r="J1171" t="inlineStr"/>
      <c r="K1171" t="str">
        <f>INDEX('Account Map'!$E$5:$E$90,MATCH(F1171,'Account Map'!$A$5:$A$90,0))</f>
        <v>820</v>
      </c>
    </row>
    <row r="1172">
      <c r="A1172" t="n">
        <v>443</v>
      </c>
      <c r="B1172" s="10" t="n">
        <v>46227</v>
      </c>
      <c r="C1172" t="inlineStr">
        <is>
          <t>Invoice</t>
        </is>
      </c>
      <c r="D1172" t="inlineStr">
        <is>
          <t>INV-4279</t>
        </is>
      </c>
      <c r="E1172" t="inlineStr">
        <is>
          <t>Lygon Salon Pty Ltd</t>
        </is>
      </c>
      <c r="F1172" t="inlineStr">
        <is>
          <t>Accounts Receivable (A/R)</t>
        </is>
      </c>
      <c r="G1172" s="9" t="n">
        <v>1839.2</v>
      </c>
      <c r="H1172" t="inlineStr"/>
      <c r="I1172" t="inlineStr"/>
      <c r="J1172" t="inlineStr"/>
      <c r="K1172" t="str">
        <f>INDEX('Account Map'!$E$5:$E$90,MATCH(F1172,'Account Map'!$A$5:$A$90,0))</f>
        <v>610</v>
      </c>
    </row>
    <row r="1173">
      <c r="A1173" t="n">
        <v>443</v>
      </c>
      <c r="B1173" s="10" t="n">
        <v>46227</v>
      </c>
      <c r="C1173" t="inlineStr">
        <is>
          <t>Invoice</t>
        </is>
      </c>
      <c r="D1173" t="inlineStr">
        <is>
          <t>INV-4279</t>
        </is>
      </c>
      <c r="E1173" t="inlineStr">
        <is>
          <t>Lygon Salon Pty Ltd</t>
        </is>
      </c>
      <c r="F1173" t="inlineStr">
        <is>
          <t>Installation labour</t>
        </is>
      </c>
      <c r="G1173" s="9" t="n">
        <v>-1672</v>
      </c>
      <c r="H1173" t="inlineStr">
        <is>
          <t>GST</t>
        </is>
      </c>
      <c r="I1173" t="inlineStr"/>
      <c r="J1173" t="inlineStr"/>
      <c r="K1173" t="str">
        <f>INDEX('Account Map'!$E$5:$E$90,MATCH(F1173,'Account Map'!$A$5:$A$90,0))</f>
        <v>202</v>
      </c>
    </row>
    <row r="1174">
      <c r="A1174" t="n">
        <v>443</v>
      </c>
      <c r="B1174" s="10" t="n">
        <v>46227</v>
      </c>
      <c r="C1174" t="inlineStr">
        <is>
          <t>Invoice</t>
        </is>
      </c>
      <c r="D1174" t="inlineStr">
        <is>
          <t>INV-4279</t>
        </is>
      </c>
      <c r="E1174" t="inlineStr">
        <is>
          <t>Lygon Salon Pty Ltd</t>
        </is>
      </c>
      <c r="F1174" t="inlineStr">
        <is>
          <t>GST Payable</t>
        </is>
      </c>
      <c r="G1174" s="9" t="n">
        <v>-167.2</v>
      </c>
      <c r="H1174" t="inlineStr"/>
      <c r="I1174" t="inlineStr"/>
      <c r="J1174" t="inlineStr"/>
      <c r="K1174" t="str">
        <f>INDEX('Account Map'!$E$5:$E$90,MATCH(F1174,'Account Map'!$A$5:$A$90,0))</f>
        <v>820</v>
      </c>
    </row>
    <row r="1175">
      <c r="A1175" t="n">
        <v>444</v>
      </c>
      <c r="B1175" s="10" t="n">
        <v>46227</v>
      </c>
      <c r="C1175" t="inlineStr">
        <is>
          <t>Bill</t>
        </is>
      </c>
      <c r="D1175" t="inlineStr">
        <is>
          <t>B00232</t>
        </is>
      </c>
      <c r="E1175" t="inlineStr">
        <is>
          <t>Caesarstone Fabricators</t>
        </is>
      </c>
      <c r="F1175" t="inlineStr">
        <is>
          <t>Benchtops (outsourced)</t>
        </is>
      </c>
      <c r="G1175" s="9" t="n">
        <v>1859.21</v>
      </c>
      <c r="H1175" t="inlineStr">
        <is>
          <t>GST</t>
        </is>
      </c>
      <c r="I1175" t="inlineStr"/>
      <c r="J1175" t="inlineStr"/>
      <c r="K1175" t="str">
        <f>INDEX('Account Map'!$E$5:$E$90,MATCH(F1175,'Account Map'!$A$5:$A$90,0))</f>
        <v>312</v>
      </c>
    </row>
    <row r="1176">
      <c r="A1176" t="n">
        <v>444</v>
      </c>
      <c r="B1176" s="10" t="n">
        <v>46227</v>
      </c>
      <c r="C1176" t="inlineStr">
        <is>
          <t>Bill</t>
        </is>
      </c>
      <c r="D1176" t="inlineStr">
        <is>
          <t>B00232</t>
        </is>
      </c>
      <c r="E1176" t="inlineStr">
        <is>
          <t>Caesarstone Fabricators</t>
        </is>
      </c>
      <c r="F1176" t="inlineStr">
        <is>
          <t>GST Payable</t>
        </is>
      </c>
      <c r="G1176" s="9" t="n">
        <v>185.92</v>
      </c>
      <c r="H1176" t="inlineStr"/>
      <c r="I1176" t="inlineStr"/>
      <c r="J1176" t="inlineStr"/>
      <c r="K1176" t="str">
        <f>INDEX('Account Map'!$E$5:$E$90,MATCH(F1176,'Account Map'!$A$5:$A$90,0))</f>
        <v>820</v>
      </c>
    </row>
    <row r="1177">
      <c r="A1177" t="n">
        <v>444</v>
      </c>
      <c r="B1177" s="10" t="n">
        <v>46227</v>
      </c>
      <c r="C1177" t="inlineStr">
        <is>
          <t>Bill</t>
        </is>
      </c>
      <c r="D1177" t="inlineStr">
        <is>
          <t>B00232</t>
        </is>
      </c>
      <c r="E1177" t="inlineStr">
        <is>
          <t>Caesarstone Fabricators</t>
        </is>
      </c>
      <c r="F1177" t="inlineStr">
        <is>
          <t>Accounts Payable (A/P)</t>
        </is>
      </c>
      <c r="G1177" s="9" t="n">
        <v>-2045.13</v>
      </c>
      <c r="H1177" t="inlineStr"/>
      <c r="I1177" t="inlineStr"/>
      <c r="J1177" t="inlineStr"/>
      <c r="K1177" t="str">
        <f>INDEX('Account Map'!$E$5:$E$90,MATCH(F1177,'Account Map'!$A$5:$A$90,0))</f>
        <v>800</v>
      </c>
    </row>
    <row r="1178">
      <c r="A1178" t="n">
        <v>445</v>
      </c>
      <c r="B1178" s="10" t="n">
        <v>46227</v>
      </c>
      <c r="C1178" t="inlineStr">
        <is>
          <t>Bill</t>
        </is>
      </c>
      <c r="D1178" t="inlineStr">
        <is>
          <t>B00233</t>
        </is>
      </c>
      <c r="E1178" t="inlineStr">
        <is>
          <t>Kew Steel Pty Ltd</t>
        </is>
      </c>
      <c r="F1178" t="inlineStr">
        <is>
          <t>Small tools</t>
        </is>
      </c>
      <c r="G1178" s="9" t="n">
        <v>683.71</v>
      </c>
      <c r="H1178" t="inlineStr">
        <is>
          <t>GST</t>
        </is>
      </c>
      <c r="I1178" t="inlineStr"/>
      <c r="J1178" t="inlineStr"/>
      <c r="K1178" t="str">
        <f>INDEX('Account Map'!$E$5:$E$90,MATCH(F1178,'Account Map'!$A$5:$A$90,0))</f>
        <v>474</v>
      </c>
    </row>
    <row r="1179">
      <c r="A1179" t="n">
        <v>445</v>
      </c>
      <c r="B1179" s="10" t="n">
        <v>46227</v>
      </c>
      <c r="C1179" t="inlineStr">
        <is>
          <t>Bill</t>
        </is>
      </c>
      <c r="D1179" t="inlineStr">
        <is>
          <t>B00233</t>
        </is>
      </c>
      <c r="E1179" t="inlineStr">
        <is>
          <t>Kew Steel Pty Ltd</t>
        </is>
      </c>
      <c r="F1179" t="inlineStr">
        <is>
          <t>GST Payable</t>
        </is>
      </c>
      <c r="G1179" s="9" t="n">
        <v>68.37</v>
      </c>
      <c r="H1179" t="inlineStr"/>
      <c r="I1179" t="inlineStr"/>
      <c r="J1179" t="inlineStr"/>
      <c r="K1179" t="str">
        <f>INDEX('Account Map'!$E$5:$E$90,MATCH(F1179,'Account Map'!$A$5:$A$90,0))</f>
        <v>820</v>
      </c>
    </row>
    <row r="1180">
      <c r="A1180" t="n">
        <v>445</v>
      </c>
      <c r="B1180" s="10" t="n">
        <v>46227</v>
      </c>
      <c r="C1180" t="inlineStr">
        <is>
          <t>Bill</t>
        </is>
      </c>
      <c r="D1180" t="inlineStr">
        <is>
          <t>B00233</t>
        </is>
      </c>
      <c r="E1180" t="inlineStr">
        <is>
          <t>Kew Steel Pty Ltd</t>
        </is>
      </c>
      <c r="F1180" t="inlineStr">
        <is>
          <t>Accounts Payable (A/P)</t>
        </is>
      </c>
      <c r="G1180" s="9" t="n">
        <v>-752.08</v>
      </c>
      <c r="H1180" t="inlineStr"/>
      <c r="I1180" t="inlineStr"/>
      <c r="J1180" t="inlineStr"/>
      <c r="K1180" t="str">
        <f>INDEX('Account Map'!$E$5:$E$90,MATCH(F1180,'Account Map'!$A$5:$A$90,0))</f>
        <v>800</v>
      </c>
    </row>
    <row r="1181">
      <c r="A1181" t="n">
        <v>446</v>
      </c>
      <c r="B1181" s="10" t="n">
        <v>46227</v>
      </c>
      <c r="C1181" t="inlineStr">
        <is>
          <t>Bill</t>
        </is>
      </c>
      <c r="D1181" t="inlineStr">
        <is>
          <t>B00234</t>
        </is>
      </c>
      <c r="E1181" t="inlineStr">
        <is>
          <t>Prahran Adhesives Pty Ltd</t>
        </is>
      </c>
      <c r="F1181" t="inlineStr">
        <is>
          <t>Timber &amp; board</t>
        </is>
      </c>
      <c r="G1181" s="9" t="n">
        <v>2808.39</v>
      </c>
      <c r="H1181" t="inlineStr">
        <is>
          <t>GST</t>
        </is>
      </c>
      <c r="I1181" t="inlineStr"/>
      <c r="J1181" t="inlineStr"/>
      <c r="K1181" t="str">
        <f>INDEX('Account Map'!$E$5:$E$90,MATCH(F1181,'Account Map'!$A$5:$A$90,0))</f>
        <v>310</v>
      </c>
    </row>
    <row r="1182">
      <c r="A1182" t="n">
        <v>446</v>
      </c>
      <c r="B1182" s="10" t="n">
        <v>46227</v>
      </c>
      <c r="C1182" t="inlineStr">
        <is>
          <t>Bill</t>
        </is>
      </c>
      <c r="D1182" t="inlineStr">
        <is>
          <t>B00234</t>
        </is>
      </c>
      <c r="E1182" t="inlineStr">
        <is>
          <t>Prahran Adhesives Pty Ltd</t>
        </is>
      </c>
      <c r="F1182" t="inlineStr">
        <is>
          <t>GST Payable</t>
        </is>
      </c>
      <c r="G1182" s="9" t="n">
        <v>280.84</v>
      </c>
      <c r="H1182" t="inlineStr"/>
      <c r="I1182" t="inlineStr"/>
      <c r="J1182" t="inlineStr"/>
      <c r="K1182" t="str">
        <f>INDEX('Account Map'!$E$5:$E$90,MATCH(F1182,'Account Map'!$A$5:$A$90,0))</f>
        <v>820</v>
      </c>
    </row>
    <row r="1183">
      <c r="A1183" t="n">
        <v>446</v>
      </c>
      <c r="B1183" s="10" t="n">
        <v>46227</v>
      </c>
      <c r="C1183" t="inlineStr">
        <is>
          <t>Bill</t>
        </is>
      </c>
      <c r="D1183" t="inlineStr">
        <is>
          <t>B00234</t>
        </is>
      </c>
      <c r="E1183" t="inlineStr">
        <is>
          <t>Prahran Adhesives Pty Ltd</t>
        </is>
      </c>
      <c r="F1183" t="inlineStr">
        <is>
          <t>Accounts Payable (A/P)</t>
        </is>
      </c>
      <c r="G1183" s="9" t="n">
        <v>-3089.23</v>
      </c>
      <c r="H1183" t="inlineStr"/>
      <c r="I1183" t="inlineStr"/>
      <c r="J1183" t="inlineStr"/>
      <c r="K1183" t="str">
        <f>INDEX('Account Map'!$E$5:$E$90,MATCH(F1183,'Account Map'!$A$5:$A$90,0))</f>
        <v>800</v>
      </c>
    </row>
    <row r="1184">
      <c r="A1184" t="n">
        <v>447</v>
      </c>
      <c r="B1184" s="10" t="n">
        <v>46227</v>
      </c>
      <c r="C1184" t="inlineStr">
        <is>
          <t>Bill</t>
        </is>
      </c>
      <c r="D1184" t="inlineStr">
        <is>
          <t>B00235</t>
        </is>
      </c>
      <c r="E1184" t="inlineStr">
        <is>
          <t>Prahran Laminates Pty Ltd</t>
        </is>
      </c>
      <c r="F1184" t="inlineStr">
        <is>
          <t>Freight &amp; cartage</t>
        </is>
      </c>
      <c r="G1184" s="9" t="n">
        <v>790.9299999999999</v>
      </c>
      <c r="H1184" t="inlineStr">
        <is>
          <t>GST</t>
        </is>
      </c>
      <c r="I1184" t="inlineStr"/>
      <c r="J1184" t="inlineStr"/>
      <c r="K1184" t="str">
        <f>INDEX('Account Map'!$E$5:$E$90,MATCH(F1184,'Account Map'!$A$5:$A$90,0))</f>
        <v>314</v>
      </c>
    </row>
    <row r="1185">
      <c r="A1185" t="n">
        <v>447</v>
      </c>
      <c r="B1185" s="10" t="n">
        <v>46227</v>
      </c>
      <c r="C1185" t="inlineStr">
        <is>
          <t>Bill</t>
        </is>
      </c>
      <c r="D1185" t="inlineStr">
        <is>
          <t>B00235</t>
        </is>
      </c>
      <c r="E1185" t="inlineStr">
        <is>
          <t>Prahran Laminates Pty Ltd</t>
        </is>
      </c>
      <c r="F1185" t="inlineStr">
        <is>
          <t>GST Payable</t>
        </is>
      </c>
      <c r="G1185" s="9" t="n">
        <v>79.09</v>
      </c>
      <c r="H1185" t="inlineStr"/>
      <c r="I1185" t="inlineStr"/>
      <c r="J1185" t="inlineStr"/>
      <c r="K1185" t="str">
        <f>INDEX('Account Map'!$E$5:$E$90,MATCH(F1185,'Account Map'!$A$5:$A$90,0))</f>
        <v>820</v>
      </c>
    </row>
    <row r="1186">
      <c r="A1186" t="n">
        <v>447</v>
      </c>
      <c r="B1186" s="10" t="n">
        <v>46227</v>
      </c>
      <c r="C1186" t="inlineStr">
        <is>
          <t>Bill</t>
        </is>
      </c>
      <c r="D1186" t="inlineStr">
        <is>
          <t>B00235</t>
        </is>
      </c>
      <c r="E1186" t="inlineStr">
        <is>
          <t>Prahran Laminates Pty Ltd</t>
        </is>
      </c>
      <c r="F1186" t="inlineStr">
        <is>
          <t>Accounts Payable (A/P)</t>
        </is>
      </c>
      <c r="G1186" s="9" t="n">
        <v>-870.02</v>
      </c>
      <c r="H1186" t="inlineStr"/>
      <c r="I1186" t="inlineStr"/>
      <c r="J1186" t="inlineStr"/>
      <c r="K1186" t="str">
        <f>INDEX('Account Map'!$E$5:$E$90,MATCH(F1186,'Account Map'!$A$5:$A$90,0))</f>
        <v>800</v>
      </c>
    </row>
    <row r="1187">
      <c r="A1187" t="n">
        <v>448</v>
      </c>
      <c r="B1187" s="10" t="n">
        <v>46227</v>
      </c>
      <c r="C1187" t="inlineStr">
        <is>
          <t>Bill</t>
        </is>
      </c>
      <c r="D1187" t="inlineStr">
        <is>
          <t>B00236</t>
        </is>
      </c>
      <c r="E1187" t="inlineStr">
        <is>
          <t>Coffee Club Catering Pty Ltd</t>
        </is>
      </c>
      <c r="F1187" t="inlineStr">
        <is>
          <t>Staff amenities</t>
        </is>
      </c>
      <c r="G1187" s="9" t="n">
        <v>751.48</v>
      </c>
      <c r="H1187" t="inlineStr">
        <is>
          <t>GST</t>
        </is>
      </c>
      <c r="I1187" t="inlineStr"/>
      <c r="J1187" t="inlineStr"/>
      <c r="K1187" t="str">
        <f>INDEX('Account Map'!$E$5:$E$90,MATCH(F1187,'Account Map'!$A$5:$A$90,0))</f>
        <v>479</v>
      </c>
    </row>
    <row r="1188">
      <c r="A1188" t="n">
        <v>448</v>
      </c>
      <c r="B1188" s="10" t="n">
        <v>46227</v>
      </c>
      <c r="C1188" t="inlineStr">
        <is>
          <t>Bill</t>
        </is>
      </c>
      <c r="D1188" t="inlineStr">
        <is>
          <t>B00236</t>
        </is>
      </c>
      <c r="E1188" t="inlineStr">
        <is>
          <t>Coffee Club Catering Pty Ltd</t>
        </is>
      </c>
      <c r="F1188" t="inlineStr">
        <is>
          <t>GST Payable</t>
        </is>
      </c>
      <c r="G1188" s="9" t="n">
        <v>75.15000000000001</v>
      </c>
      <c r="H1188" t="inlineStr"/>
      <c r="I1188" t="inlineStr"/>
      <c r="J1188" t="inlineStr"/>
      <c r="K1188" t="str">
        <f>INDEX('Account Map'!$E$5:$E$90,MATCH(F1188,'Account Map'!$A$5:$A$90,0))</f>
        <v>820</v>
      </c>
    </row>
    <row r="1189">
      <c r="A1189" t="n">
        <v>448</v>
      </c>
      <c r="B1189" s="10" t="n">
        <v>46227</v>
      </c>
      <c r="C1189" t="inlineStr">
        <is>
          <t>Bill</t>
        </is>
      </c>
      <c r="D1189" t="inlineStr">
        <is>
          <t>B00236</t>
        </is>
      </c>
      <c r="E1189" t="inlineStr">
        <is>
          <t>Coffee Club Catering Pty Ltd</t>
        </is>
      </c>
      <c r="F1189" t="inlineStr">
        <is>
          <t>Accounts Payable (A/P)</t>
        </is>
      </c>
      <c r="G1189" s="9" t="n">
        <v>-826.63</v>
      </c>
      <c r="H1189" t="inlineStr"/>
      <c r="I1189" t="inlineStr"/>
      <c r="J1189" t="inlineStr"/>
      <c r="K1189" t="str">
        <f>INDEX('Account Map'!$E$5:$E$90,MATCH(F1189,'Account Map'!$A$5:$A$90,0))</f>
        <v>800</v>
      </c>
    </row>
    <row r="1190">
      <c r="A1190" t="n">
        <v>449</v>
      </c>
      <c r="B1190" s="10" t="n">
        <v>46227</v>
      </c>
      <c r="C1190" t="inlineStr">
        <is>
          <t>Bill</t>
        </is>
      </c>
      <c r="D1190" t="inlineStr">
        <is>
          <t>B00237</t>
        </is>
      </c>
      <c r="E1190" t="inlineStr">
        <is>
          <t>Smith &amp; Partners Accountants Pty Ltd</t>
        </is>
      </c>
      <c r="F1190" t="inlineStr">
        <is>
          <t>Accounting &amp; bookkeeping</t>
        </is>
      </c>
      <c r="G1190" s="9" t="n">
        <v>109.83</v>
      </c>
      <c r="H1190" t="inlineStr">
        <is>
          <t>GST</t>
        </is>
      </c>
      <c r="I1190" t="inlineStr"/>
      <c r="J1190" t="inlineStr"/>
      <c r="K1190" t="str">
        <f>INDEX('Account Map'!$E$5:$E$90,MATCH(F1190,'Account Map'!$A$5:$A$90,0))</f>
        <v>412</v>
      </c>
    </row>
    <row r="1191">
      <c r="A1191" t="n">
        <v>449</v>
      </c>
      <c r="B1191" s="10" t="n">
        <v>46227</v>
      </c>
      <c r="C1191" t="inlineStr">
        <is>
          <t>Bill</t>
        </is>
      </c>
      <c r="D1191" t="inlineStr">
        <is>
          <t>B00237</t>
        </is>
      </c>
      <c r="E1191" t="inlineStr">
        <is>
          <t>Smith &amp; Partners Accountants Pty Ltd</t>
        </is>
      </c>
      <c r="F1191" t="inlineStr">
        <is>
          <t>GST Payable</t>
        </is>
      </c>
      <c r="G1191" s="9" t="n">
        <v>10.98</v>
      </c>
      <c r="H1191" t="inlineStr"/>
      <c r="I1191" t="inlineStr"/>
      <c r="J1191" t="inlineStr"/>
      <c r="K1191" t="str">
        <f>INDEX('Account Map'!$E$5:$E$90,MATCH(F1191,'Account Map'!$A$5:$A$90,0))</f>
        <v>820</v>
      </c>
    </row>
    <row r="1192">
      <c r="A1192" t="n">
        <v>449</v>
      </c>
      <c r="B1192" s="10" t="n">
        <v>46227</v>
      </c>
      <c r="C1192" t="inlineStr">
        <is>
          <t>Bill</t>
        </is>
      </c>
      <c r="D1192" t="inlineStr">
        <is>
          <t>B00237</t>
        </is>
      </c>
      <c r="E1192" t="inlineStr">
        <is>
          <t>Smith &amp; Partners Accountants Pty Ltd</t>
        </is>
      </c>
      <c r="F1192" t="inlineStr">
        <is>
          <t>Accounts Payable (A/P)</t>
        </is>
      </c>
      <c r="G1192" s="9" t="n">
        <v>-120.81</v>
      </c>
      <c r="H1192" t="inlineStr"/>
      <c r="I1192" t="inlineStr"/>
      <c r="J1192" t="inlineStr"/>
      <c r="K1192" t="str">
        <f>INDEX('Account Map'!$E$5:$E$90,MATCH(F1192,'Account Map'!$A$5:$A$90,0))</f>
        <v>800</v>
      </c>
    </row>
    <row r="1193">
      <c r="A1193" t="n">
        <v>450</v>
      </c>
      <c r="B1193" s="10" t="n">
        <v>46227</v>
      </c>
      <c r="C1193" t="inlineStr">
        <is>
          <t>Expense</t>
        </is>
      </c>
      <c r="D1193" t="inlineStr"/>
      <c r="E1193" t="inlineStr">
        <is>
          <t>Officeworks</t>
        </is>
      </c>
      <c r="F1193" t="inlineStr">
        <is>
          <t>Travel</t>
        </is>
      </c>
      <c r="G1193" s="9" t="n">
        <v>261.72</v>
      </c>
      <c r="H1193" t="inlineStr">
        <is>
          <t>GST</t>
        </is>
      </c>
      <c r="I1193" t="inlineStr"/>
      <c r="J1193" t="inlineStr"/>
      <c r="K1193" t="str">
        <f>INDEX('Account Map'!$E$5:$E$90,MATCH(F1193,'Account Map'!$A$5:$A$90,0))</f>
        <v>493</v>
      </c>
    </row>
    <row r="1194">
      <c r="A1194" t="n">
        <v>450</v>
      </c>
      <c r="B1194" s="10" t="n">
        <v>46227</v>
      </c>
      <c r="C1194" t="inlineStr">
        <is>
          <t>Expense</t>
        </is>
      </c>
      <c r="D1194" t="inlineStr"/>
      <c r="E1194" t="inlineStr">
        <is>
          <t>Officeworks</t>
        </is>
      </c>
      <c r="F1194" t="inlineStr">
        <is>
          <t>GST Payable</t>
        </is>
      </c>
      <c r="G1194" s="9" t="n">
        <v>26.17</v>
      </c>
      <c r="H1194" t="inlineStr"/>
      <c r="I1194" t="inlineStr"/>
      <c r="J1194" t="inlineStr"/>
      <c r="K1194" t="str">
        <f>INDEX('Account Map'!$E$5:$E$90,MATCH(F1194,'Account Map'!$A$5:$A$90,0))</f>
        <v>820</v>
      </c>
    </row>
    <row r="1195">
      <c r="A1195" t="n">
        <v>450</v>
      </c>
      <c r="B1195" s="10" t="n">
        <v>46227</v>
      </c>
      <c r="C1195" t="inlineStr">
        <is>
          <t>Expense</t>
        </is>
      </c>
      <c r="D1195" t="inlineStr"/>
      <c r="E1195" t="inlineStr">
        <is>
          <t>Officeworks</t>
        </is>
      </c>
      <c r="F1195" t="inlineStr">
        <is>
          <t>ANZ Business Visa</t>
        </is>
      </c>
      <c r="G1195" s="9" t="n">
        <v>-287.89</v>
      </c>
      <c r="H1195" t="inlineStr"/>
      <c r="I1195" t="inlineStr"/>
      <c r="J1195" t="inlineStr">
        <is>
          <t>R</t>
        </is>
      </c>
      <c r="K1195" t="str">
        <f>INDEX('Account Map'!$E$5:$E$90,MATCH(F1195,'Account Map'!$A$5:$A$90,0))</f>
        <v>092</v>
      </c>
    </row>
    <row r="1196">
      <c r="A1196" t="n">
        <v>451</v>
      </c>
      <c r="B1196" s="10" t="n">
        <v>46227</v>
      </c>
      <c r="C1196" t="inlineStr">
        <is>
          <t>Payment</t>
        </is>
      </c>
      <c r="D1196" t="inlineStr"/>
      <c r="E1196" t="inlineStr">
        <is>
          <t>Yarra Design Studio Pty Ltd</t>
        </is>
      </c>
      <c r="F1196" t="inlineStr">
        <is>
          <t>ANZ Business Cheque</t>
        </is>
      </c>
      <c r="G1196" s="9" t="n">
        <v>174.24</v>
      </c>
      <c r="H1196" t="inlineStr"/>
      <c r="I1196" t="inlineStr">
        <is>
          <t>Payment INV-4229</t>
        </is>
      </c>
      <c r="J1196" t="inlineStr">
        <is>
          <t>R</t>
        </is>
      </c>
      <c r="K1196" t="str">
        <f>INDEX('Account Map'!$E$5:$E$90,MATCH(F1196,'Account Map'!$A$5:$A$90,0))</f>
        <v>090</v>
      </c>
    </row>
    <row r="1197">
      <c r="A1197" t="n">
        <v>451</v>
      </c>
      <c r="B1197" s="10" t="n">
        <v>46227</v>
      </c>
      <c r="C1197" t="inlineStr">
        <is>
          <t>Payment</t>
        </is>
      </c>
      <c r="D1197" t="inlineStr"/>
      <c r="E1197" t="inlineStr">
        <is>
          <t>Yarra Design Studio Pty Ltd</t>
        </is>
      </c>
      <c r="F1197" t="inlineStr">
        <is>
          <t>Accounts Receivable (A/R)</t>
        </is>
      </c>
      <c r="G1197" s="9" t="n">
        <v>-174.24</v>
      </c>
      <c r="H1197" t="inlineStr"/>
      <c r="I1197" t="inlineStr">
        <is>
          <t>Payment INV-4229</t>
        </is>
      </c>
      <c r="J1197" t="inlineStr"/>
      <c r="K1197" t="str">
        <f>INDEX('Account Map'!$E$5:$E$90,MATCH(F1197,'Account Map'!$A$5:$A$90,0))</f>
        <v>610</v>
      </c>
    </row>
    <row r="1198">
      <c r="A1198" t="n">
        <v>452</v>
      </c>
      <c r="B1198" s="10" t="n">
        <v>46227</v>
      </c>
      <c r="C1198" t="inlineStr">
        <is>
          <t>Payment</t>
        </is>
      </c>
      <c r="D1198" t="inlineStr"/>
      <c r="E1198" t="inlineStr">
        <is>
          <t>Docklands Florist Pty Ltd</t>
        </is>
      </c>
      <c r="F1198" t="inlineStr">
        <is>
          <t>ANZ Business Cheque</t>
        </is>
      </c>
      <c r="G1198" s="9" t="n">
        <v>774.4</v>
      </c>
      <c r="H1198" t="inlineStr"/>
      <c r="I1198" t="inlineStr">
        <is>
          <t>Payment INV-4245</t>
        </is>
      </c>
      <c r="J1198" t="inlineStr">
        <is>
          <t>R</t>
        </is>
      </c>
      <c r="K1198" t="str">
        <f>INDEX('Account Map'!$E$5:$E$90,MATCH(F1198,'Account Map'!$A$5:$A$90,0))</f>
        <v>090</v>
      </c>
    </row>
    <row r="1199">
      <c r="A1199" t="n">
        <v>452</v>
      </c>
      <c r="B1199" s="10" t="n">
        <v>46227</v>
      </c>
      <c r="C1199" t="inlineStr">
        <is>
          <t>Payment</t>
        </is>
      </c>
      <c r="D1199" t="inlineStr"/>
      <c r="E1199" t="inlineStr">
        <is>
          <t>Docklands Florist Pty Ltd</t>
        </is>
      </c>
      <c r="F1199" t="inlineStr">
        <is>
          <t>Accounts Receivable (A/R)</t>
        </is>
      </c>
      <c r="G1199" s="9" t="n">
        <v>-774.4</v>
      </c>
      <c r="H1199" t="inlineStr"/>
      <c r="I1199" t="inlineStr">
        <is>
          <t>Payment INV-4245</t>
        </is>
      </c>
      <c r="J1199" t="inlineStr"/>
      <c r="K1199" t="str">
        <f>INDEX('Account Map'!$E$5:$E$90,MATCH(F1199,'Account Map'!$A$5:$A$90,0))</f>
        <v>610</v>
      </c>
    </row>
    <row r="1200">
      <c r="A1200" t="n">
        <v>453</v>
      </c>
      <c r="B1200" s="10" t="n">
        <v>46227</v>
      </c>
      <c r="C1200" t="inlineStr">
        <is>
          <t>Payment</t>
        </is>
      </c>
      <c r="D1200" t="inlineStr"/>
      <c r="E1200" t="inlineStr">
        <is>
          <t>Laneway Cafe Pty Ltd</t>
        </is>
      </c>
      <c r="F1200" t="inlineStr">
        <is>
          <t>ANZ Business Cheque</t>
        </is>
      </c>
      <c r="G1200" s="9" t="n">
        <v>12625.24</v>
      </c>
      <c r="H1200" t="inlineStr"/>
      <c r="I1200" t="inlineStr">
        <is>
          <t>Payment INV-4247</t>
        </is>
      </c>
      <c r="J1200" t="inlineStr">
        <is>
          <t>R</t>
        </is>
      </c>
      <c r="K1200" t="str">
        <f>INDEX('Account Map'!$E$5:$E$90,MATCH(F1200,'Account Map'!$A$5:$A$90,0))</f>
        <v>090</v>
      </c>
    </row>
    <row r="1201">
      <c r="A1201" t="n">
        <v>453</v>
      </c>
      <c r="B1201" s="10" t="n">
        <v>46227</v>
      </c>
      <c r="C1201" t="inlineStr">
        <is>
          <t>Payment</t>
        </is>
      </c>
      <c r="D1201" t="inlineStr"/>
      <c r="E1201" t="inlineStr">
        <is>
          <t>Laneway Cafe Pty Ltd</t>
        </is>
      </c>
      <c r="F1201" t="inlineStr">
        <is>
          <t>Accounts Receivable (A/R)</t>
        </is>
      </c>
      <c r="G1201" s="9" t="n">
        <v>-12625.24</v>
      </c>
      <c r="H1201" t="inlineStr"/>
      <c r="I1201" t="inlineStr">
        <is>
          <t>Payment INV-4247</t>
        </is>
      </c>
      <c r="J1201" t="inlineStr"/>
      <c r="K1201" t="str">
        <f>INDEX('Account Map'!$E$5:$E$90,MATCH(F1201,'Account Map'!$A$5:$A$90,0))</f>
        <v>610</v>
      </c>
    </row>
    <row r="1202">
      <c r="A1202" t="n">
        <v>454</v>
      </c>
      <c r="B1202" s="10" t="n">
        <v>46227</v>
      </c>
      <c r="C1202" t="inlineStr">
        <is>
          <t>Deposit</t>
        </is>
      </c>
      <c r="D1202" t="inlineStr"/>
      <c r="E1202" t="inlineStr"/>
      <c r="F1202" t="inlineStr">
        <is>
          <t>ANZ Business Cheque</t>
        </is>
      </c>
      <c r="G1202" s="9" t="n">
        <v>20849.07</v>
      </c>
      <c r="H1202" t="inlineStr"/>
      <c r="I1202" t="inlineStr">
        <is>
          <t>Deposit of 4 payments</t>
        </is>
      </c>
      <c r="J1202" t="inlineStr">
        <is>
          <t>R</t>
        </is>
      </c>
      <c r="K1202" t="str">
        <f>INDEX('Account Map'!$E$5:$E$90,MATCH(F1202,'Account Map'!$A$5:$A$90,0))</f>
        <v>090</v>
      </c>
    </row>
    <row r="1203">
      <c r="A1203" t="n">
        <v>454</v>
      </c>
      <c r="B1203" s="10" t="n">
        <v>46227</v>
      </c>
      <c r="C1203" t="inlineStr">
        <is>
          <t>Deposit</t>
        </is>
      </c>
      <c r="D1203" t="inlineStr"/>
      <c r="E1203" t="inlineStr"/>
      <c r="F1203" t="inlineStr">
        <is>
          <t>Undeposited Funds</t>
        </is>
      </c>
      <c r="G1203" s="9" t="n">
        <v>-20849.07</v>
      </c>
      <c r="H1203" t="inlineStr"/>
      <c r="I1203" t="inlineStr">
        <is>
          <t>Deposit of 4 payments</t>
        </is>
      </c>
      <c r="J1203" t="inlineStr"/>
      <c r="K1203" t="str">
        <f>INDEX('Account Map'!$E$5:$E$90,MATCH(F1203,'Account Map'!$A$5:$A$90,0))</f>
        <v>615</v>
      </c>
    </row>
    <row r="1204">
      <c r="A1204" t="n">
        <v>455</v>
      </c>
      <c r="B1204" s="10" t="n">
        <v>46228</v>
      </c>
      <c r="C1204" t="inlineStr">
        <is>
          <t>Payment</t>
        </is>
      </c>
      <c r="D1204" t="inlineStr"/>
      <c r="E1204" t="inlineStr">
        <is>
          <t>Sydney Road Homewares Group</t>
        </is>
      </c>
      <c r="F1204" t="inlineStr">
        <is>
          <t>ANZ Business Cheque</t>
        </is>
      </c>
      <c r="G1204" s="9" t="n">
        <v>5935.88</v>
      </c>
      <c r="H1204" t="inlineStr"/>
      <c r="I1204" t="inlineStr">
        <is>
          <t>Payment INV-4225</t>
        </is>
      </c>
      <c r="J1204" t="inlineStr">
        <is>
          <t>R</t>
        </is>
      </c>
      <c r="K1204" t="str">
        <f>INDEX('Account Map'!$E$5:$E$90,MATCH(F1204,'Account Map'!$A$5:$A$90,0))</f>
        <v>090</v>
      </c>
    </row>
    <row r="1205">
      <c r="A1205" t="n">
        <v>455</v>
      </c>
      <c r="B1205" s="10" t="n">
        <v>46228</v>
      </c>
      <c r="C1205" t="inlineStr">
        <is>
          <t>Payment</t>
        </is>
      </c>
      <c r="D1205" t="inlineStr"/>
      <c r="E1205" t="inlineStr">
        <is>
          <t>Sydney Road Homewares Group</t>
        </is>
      </c>
      <c r="F1205" t="inlineStr">
        <is>
          <t>Accounts Receivable (A/R)</t>
        </is>
      </c>
      <c r="G1205" s="9" t="n">
        <v>-5935.88</v>
      </c>
      <c r="H1205" t="inlineStr"/>
      <c r="I1205" t="inlineStr">
        <is>
          <t>Payment INV-4225</t>
        </is>
      </c>
      <c r="J1205" t="inlineStr"/>
      <c r="K1205" t="str">
        <f>INDEX('Account Map'!$E$5:$E$90,MATCH(F1205,'Account Map'!$A$5:$A$90,0))</f>
        <v>610</v>
      </c>
    </row>
    <row r="1206">
      <c r="A1206" t="n">
        <v>456</v>
      </c>
      <c r="B1206" s="10" t="n">
        <v>46228</v>
      </c>
      <c r="C1206" t="inlineStr">
        <is>
          <t>Bill Payment (Cheque)</t>
        </is>
      </c>
      <c r="D1206" t="inlineStr"/>
      <c r="E1206" t="inlineStr">
        <is>
          <t>Ironbark Joinery Supplies Pty Ltd</t>
        </is>
      </c>
      <c r="F1206" t="inlineStr">
        <is>
          <t>Accounts Payable (A/P)</t>
        </is>
      </c>
      <c r="G1206" s="9" t="n">
        <v>1509.45</v>
      </c>
      <c r="H1206" t="inlineStr"/>
      <c r="I1206" t="inlineStr">
        <is>
          <t>Payment B00100</t>
        </is>
      </c>
      <c r="J1206" t="inlineStr"/>
      <c r="K1206" t="str">
        <f>INDEX('Account Map'!$E$5:$E$90,MATCH(F1206,'Account Map'!$A$5:$A$90,0))</f>
        <v>800</v>
      </c>
    </row>
    <row r="1207">
      <c r="A1207" t="n">
        <v>456</v>
      </c>
      <c r="B1207" s="10" t="n">
        <v>46228</v>
      </c>
      <c r="C1207" t="inlineStr">
        <is>
          <t>Bill Payment (Cheque)</t>
        </is>
      </c>
      <c r="D1207" t="inlineStr"/>
      <c r="E1207" t="inlineStr">
        <is>
          <t>Ironbark Joinery Supplies Pty Ltd</t>
        </is>
      </c>
      <c r="F1207" t="inlineStr">
        <is>
          <t>ANZ Business Cheque</t>
        </is>
      </c>
      <c r="G1207" s="9" t="n">
        <v>-1509.45</v>
      </c>
      <c r="H1207" t="inlineStr"/>
      <c r="I1207" t="inlineStr">
        <is>
          <t>Payment B00100</t>
        </is>
      </c>
      <c r="J1207" t="inlineStr">
        <is>
          <t>R</t>
        </is>
      </c>
      <c r="K1207" t="str">
        <f>INDEX('Account Map'!$E$5:$E$90,MATCH(F1207,'Account Map'!$A$5:$A$90,0))</f>
        <v>090</v>
      </c>
    </row>
    <row r="1208">
      <c r="A1208" t="n">
        <v>457</v>
      </c>
      <c r="B1208" s="10" t="n">
        <v>46228</v>
      </c>
      <c r="C1208" t="inlineStr">
        <is>
          <t>Bill Payment (Cheque)</t>
        </is>
      </c>
      <c r="D1208" t="inlineStr"/>
      <c r="E1208" t="inlineStr">
        <is>
          <t>Clifton Joinery Supplies Pty Ltd</t>
        </is>
      </c>
      <c r="F1208" t="inlineStr">
        <is>
          <t>Accounts Payable (A/P)</t>
        </is>
      </c>
      <c r="G1208" s="9" t="n">
        <v>782.86</v>
      </c>
      <c r="H1208" t="inlineStr"/>
      <c r="I1208" t="inlineStr">
        <is>
          <t>Payment B00144</t>
        </is>
      </c>
      <c r="J1208" t="inlineStr"/>
      <c r="K1208" t="str">
        <f>INDEX('Account Map'!$E$5:$E$90,MATCH(F1208,'Account Map'!$A$5:$A$90,0))</f>
        <v>800</v>
      </c>
    </row>
    <row r="1209">
      <c r="A1209" t="n">
        <v>457</v>
      </c>
      <c r="B1209" s="10" t="n">
        <v>46228</v>
      </c>
      <c r="C1209" t="inlineStr">
        <is>
          <t>Bill Payment (Cheque)</t>
        </is>
      </c>
      <c r="D1209" t="inlineStr"/>
      <c r="E1209" t="inlineStr">
        <is>
          <t>Clifton Joinery Supplies Pty Ltd</t>
        </is>
      </c>
      <c r="F1209" t="inlineStr">
        <is>
          <t>ANZ Business Cheque</t>
        </is>
      </c>
      <c r="G1209" s="9" t="n">
        <v>-782.86</v>
      </c>
      <c r="H1209" t="inlineStr"/>
      <c r="I1209" t="inlineStr">
        <is>
          <t>Payment B00144</t>
        </is>
      </c>
      <c r="J1209" t="inlineStr">
        <is>
          <t>R</t>
        </is>
      </c>
      <c r="K1209" t="str">
        <f>INDEX('Account Map'!$E$5:$E$90,MATCH(F1209,'Account Map'!$A$5:$A$90,0))</f>
        <v>090</v>
      </c>
    </row>
    <row r="1210">
      <c r="A1210" t="n">
        <v>458</v>
      </c>
      <c r="B1210" s="10" t="n">
        <v>46229</v>
      </c>
      <c r="C1210" t="inlineStr">
        <is>
          <t>Payment</t>
        </is>
      </c>
      <c r="D1210" t="inlineStr"/>
      <c r="E1210" t="inlineStr">
        <is>
          <t>Albert Fashion Pty Ltd</t>
        </is>
      </c>
      <c r="F1210" t="inlineStr">
        <is>
          <t>Undeposited Funds</t>
        </is>
      </c>
      <c r="G1210" s="9" t="n">
        <v>11924.3</v>
      </c>
      <c r="H1210" t="inlineStr"/>
      <c r="I1210" t="inlineStr">
        <is>
          <t>Payment INV-4228</t>
        </is>
      </c>
      <c r="J1210" t="inlineStr"/>
      <c r="K1210" t="str">
        <f>INDEX('Account Map'!$E$5:$E$90,MATCH(F1210,'Account Map'!$A$5:$A$90,0))</f>
        <v>615</v>
      </c>
    </row>
    <row r="1211">
      <c r="A1211" t="n">
        <v>458</v>
      </c>
      <c r="B1211" s="10" t="n">
        <v>46229</v>
      </c>
      <c r="C1211" t="inlineStr">
        <is>
          <t>Payment</t>
        </is>
      </c>
      <c r="D1211" t="inlineStr"/>
      <c r="E1211" t="inlineStr">
        <is>
          <t>Albert Fashion Pty Ltd</t>
        </is>
      </c>
      <c r="F1211" t="inlineStr">
        <is>
          <t>Accounts Receivable (A/R)</t>
        </is>
      </c>
      <c r="G1211" s="9" t="n">
        <v>-11924.3</v>
      </c>
      <c r="H1211" t="inlineStr"/>
      <c r="I1211" t="inlineStr">
        <is>
          <t>Payment INV-4228</t>
        </is>
      </c>
      <c r="J1211" t="inlineStr"/>
      <c r="K1211" t="str">
        <f>INDEX('Account Map'!$E$5:$E$90,MATCH(F1211,'Account Map'!$A$5:$A$90,0))</f>
        <v>610</v>
      </c>
    </row>
    <row r="1212">
      <c r="A1212" t="n">
        <v>459</v>
      </c>
      <c r="B1212" s="10" t="n">
        <v>46229</v>
      </c>
      <c r="C1212" t="inlineStr">
        <is>
          <t>Bill Payment (Cheque)</t>
        </is>
      </c>
      <c r="D1212" t="inlineStr"/>
      <c r="E1212" t="inlineStr">
        <is>
          <t>Hawthorn Fixings Pty Ltd</t>
        </is>
      </c>
      <c r="F1212" t="inlineStr">
        <is>
          <t>Accounts Payable (A/P)</t>
        </is>
      </c>
      <c r="G1212" s="9" t="n">
        <v>1641.49</v>
      </c>
      <c r="H1212" t="inlineStr"/>
      <c r="I1212" t="inlineStr">
        <is>
          <t>Payment B00104</t>
        </is>
      </c>
      <c r="J1212" t="inlineStr"/>
      <c r="K1212" t="str">
        <f>INDEX('Account Map'!$E$5:$E$90,MATCH(F1212,'Account Map'!$A$5:$A$90,0))</f>
        <v>800</v>
      </c>
    </row>
    <row r="1213">
      <c r="A1213" t="n">
        <v>459</v>
      </c>
      <c r="B1213" s="10" t="n">
        <v>46229</v>
      </c>
      <c r="C1213" t="inlineStr">
        <is>
          <t>Bill Payment (Cheque)</t>
        </is>
      </c>
      <c r="D1213" t="inlineStr"/>
      <c r="E1213" t="inlineStr">
        <is>
          <t>Hawthorn Fixings Pty Ltd</t>
        </is>
      </c>
      <c r="F1213" t="inlineStr">
        <is>
          <t>ANZ Business Cheque</t>
        </is>
      </c>
      <c r="G1213" s="9" t="n">
        <v>-1641.49</v>
      </c>
      <c r="H1213" t="inlineStr"/>
      <c r="I1213" t="inlineStr">
        <is>
          <t>Payment B00104</t>
        </is>
      </c>
      <c r="J1213" t="inlineStr">
        <is>
          <t>R</t>
        </is>
      </c>
      <c r="K1213" t="str">
        <f>INDEX('Account Map'!$E$5:$E$90,MATCH(F1213,'Account Map'!$A$5:$A$90,0))</f>
        <v>090</v>
      </c>
    </row>
    <row r="1214">
      <c r="A1214" t="n">
        <v>460</v>
      </c>
      <c r="B1214" s="10" t="n">
        <v>46229</v>
      </c>
      <c r="C1214" t="inlineStr">
        <is>
          <t>Bill Payment (Cheque)</t>
        </is>
      </c>
      <c r="D1214" t="inlineStr"/>
      <c r="E1214" t="inlineStr">
        <is>
          <t>Northside Lighting Pty Ltd</t>
        </is>
      </c>
      <c r="F1214" t="inlineStr">
        <is>
          <t>Accounts Payable (A/P)</t>
        </is>
      </c>
      <c r="G1214" s="9" t="n">
        <v>1393.78</v>
      </c>
      <c r="H1214" t="inlineStr"/>
      <c r="I1214" t="inlineStr">
        <is>
          <t>Payment B00159</t>
        </is>
      </c>
      <c r="J1214" t="inlineStr"/>
      <c r="K1214" t="str">
        <f>INDEX('Account Map'!$E$5:$E$90,MATCH(F1214,'Account Map'!$A$5:$A$90,0))</f>
        <v>800</v>
      </c>
    </row>
    <row r="1215">
      <c r="A1215" t="n">
        <v>460</v>
      </c>
      <c r="B1215" s="10" t="n">
        <v>46229</v>
      </c>
      <c r="C1215" t="inlineStr">
        <is>
          <t>Bill Payment (Cheque)</t>
        </is>
      </c>
      <c r="D1215" t="inlineStr"/>
      <c r="E1215" t="inlineStr">
        <is>
          <t>Northside Lighting Pty Ltd</t>
        </is>
      </c>
      <c r="F1215" t="inlineStr">
        <is>
          <t>ANZ Business Cheque</t>
        </is>
      </c>
      <c r="G1215" s="9" t="n">
        <v>-1393.78</v>
      </c>
      <c r="H1215" t="inlineStr"/>
      <c r="I1215" t="inlineStr">
        <is>
          <t>Payment B00159</t>
        </is>
      </c>
      <c r="J1215" t="inlineStr">
        <is>
          <t>R</t>
        </is>
      </c>
      <c r="K1215" t="str">
        <f>INDEX('Account Map'!$E$5:$E$90,MATCH(F1215,'Account Map'!$A$5:$A$90,0))</f>
        <v>090</v>
      </c>
    </row>
    <row r="1216">
      <c r="A1216" t="n">
        <v>461</v>
      </c>
      <c r="B1216" s="10" t="n">
        <v>46230</v>
      </c>
      <c r="C1216" t="inlineStr">
        <is>
          <t>Invoice</t>
        </is>
      </c>
      <c r="D1216" t="inlineStr">
        <is>
          <t>INV-4280</t>
        </is>
      </c>
      <c r="E1216" t="inlineStr">
        <is>
          <t>Redgum Builders Pty Ltd</t>
        </is>
      </c>
      <c r="F1216" t="inlineStr">
        <is>
          <t>Accounts Receivable (A/R)</t>
        </is>
      </c>
      <c r="G1216" s="9" t="n">
        <v>20743.23</v>
      </c>
      <c r="H1216" t="inlineStr"/>
      <c r="I1216" t="inlineStr"/>
      <c r="J1216" t="inlineStr"/>
      <c r="K1216" t="str">
        <f>INDEX('Account Map'!$E$5:$E$90,MATCH(F1216,'Account Map'!$A$5:$A$90,0))</f>
        <v>610</v>
      </c>
    </row>
    <row r="1217">
      <c r="A1217" t="n">
        <v>461</v>
      </c>
      <c r="B1217" s="10" t="n">
        <v>46230</v>
      </c>
      <c r="C1217" t="inlineStr">
        <is>
          <t>Invoice</t>
        </is>
      </c>
      <c r="D1217" t="inlineStr">
        <is>
          <t>INV-4280</t>
        </is>
      </c>
      <c r="E1217" t="inlineStr">
        <is>
          <t>Redgum Builders Pty Ltd</t>
        </is>
      </c>
      <c r="F1217" t="inlineStr">
        <is>
          <t>Joinery sales</t>
        </is>
      </c>
      <c r="G1217" s="9" t="n">
        <v>-4142.78</v>
      </c>
      <c r="H1217" t="inlineStr">
        <is>
          <t>GST</t>
        </is>
      </c>
      <c r="I1217" t="inlineStr"/>
      <c r="J1217" t="inlineStr"/>
      <c r="K1217" t="str">
        <f>INDEX('Account Map'!$E$5:$E$90,MATCH(F1217,'Account Map'!$A$5:$A$90,0))</f>
        <v>200</v>
      </c>
    </row>
    <row r="1218">
      <c r="A1218" t="n">
        <v>461</v>
      </c>
      <c r="B1218" s="10" t="n">
        <v>46230</v>
      </c>
      <c r="C1218" t="inlineStr">
        <is>
          <t>Invoice</t>
        </is>
      </c>
      <c r="D1218" t="inlineStr">
        <is>
          <t>INV-4280</t>
        </is>
      </c>
      <c r="E1218" t="inlineStr">
        <is>
          <t>Redgum Builders Pty Ltd</t>
        </is>
      </c>
      <c r="F1218" t="inlineStr">
        <is>
          <t>Shopfitting contracts</t>
        </is>
      </c>
      <c r="G1218" s="9" t="n">
        <v>-14714.7</v>
      </c>
      <c r="H1218" t="inlineStr">
        <is>
          <t>GST</t>
        </is>
      </c>
      <c r="I1218" t="inlineStr"/>
      <c r="J1218" t="inlineStr"/>
      <c r="K1218" t="str">
        <f>INDEX('Account Map'!$E$5:$E$90,MATCH(F1218,'Account Map'!$A$5:$A$90,0))</f>
        <v>201</v>
      </c>
    </row>
    <row r="1219">
      <c r="A1219" t="n">
        <v>461</v>
      </c>
      <c r="B1219" s="10" t="n">
        <v>46230</v>
      </c>
      <c r="C1219" t="inlineStr">
        <is>
          <t>Invoice</t>
        </is>
      </c>
      <c r="D1219" t="inlineStr">
        <is>
          <t>INV-4280</t>
        </is>
      </c>
      <c r="E1219" t="inlineStr">
        <is>
          <t>Redgum Builders Pty Ltd</t>
        </is>
      </c>
      <c r="F1219" t="inlineStr">
        <is>
          <t>GST Payable</t>
        </is>
      </c>
      <c r="G1219" s="9" t="n">
        <v>-1885.75</v>
      </c>
      <c r="H1219" t="inlineStr"/>
      <c r="I1219" t="inlineStr"/>
      <c r="J1219" t="inlineStr"/>
      <c r="K1219" t="str">
        <f>INDEX('Account Map'!$E$5:$E$90,MATCH(F1219,'Account Map'!$A$5:$A$90,0))</f>
        <v>820</v>
      </c>
    </row>
    <row r="1220">
      <c r="A1220" t="n">
        <v>462</v>
      </c>
      <c r="B1220" s="10" t="n">
        <v>46230</v>
      </c>
      <c r="C1220" t="inlineStr">
        <is>
          <t>Invoice</t>
        </is>
      </c>
      <c r="D1220" t="inlineStr">
        <is>
          <t>INV-4281</t>
        </is>
      </c>
      <c r="E1220" t="inlineStr">
        <is>
          <t>Brunswick Bookshop Pty Ltd</t>
        </is>
      </c>
      <c r="F1220" t="inlineStr">
        <is>
          <t>Accounts Receivable (A/R)</t>
        </is>
      </c>
      <c r="G1220" s="9" t="n">
        <v>4442.43</v>
      </c>
      <c r="H1220" t="inlineStr"/>
      <c r="I1220" t="inlineStr"/>
      <c r="J1220" t="inlineStr"/>
      <c r="K1220" t="str">
        <f>INDEX('Account Map'!$E$5:$E$90,MATCH(F1220,'Account Map'!$A$5:$A$90,0))</f>
        <v>610</v>
      </c>
    </row>
    <row r="1221">
      <c r="A1221" t="n">
        <v>462</v>
      </c>
      <c r="B1221" s="10" t="n">
        <v>46230</v>
      </c>
      <c r="C1221" t="inlineStr">
        <is>
          <t>Invoice</t>
        </is>
      </c>
      <c r="D1221" t="inlineStr">
        <is>
          <t>INV-4281</t>
        </is>
      </c>
      <c r="E1221" t="inlineStr">
        <is>
          <t>Brunswick Bookshop Pty Ltd</t>
        </is>
      </c>
      <c r="F1221" t="inlineStr">
        <is>
          <t>Shopfitting contracts</t>
        </is>
      </c>
      <c r="G1221" s="9" t="n">
        <v>-4038.57</v>
      </c>
      <c r="H1221" t="inlineStr">
        <is>
          <t>GST</t>
        </is>
      </c>
      <c r="I1221" t="inlineStr"/>
      <c r="J1221" t="inlineStr"/>
      <c r="K1221" t="str">
        <f>INDEX('Account Map'!$E$5:$E$90,MATCH(F1221,'Account Map'!$A$5:$A$90,0))</f>
        <v>201</v>
      </c>
    </row>
    <row r="1222">
      <c r="A1222" t="n">
        <v>462</v>
      </c>
      <c r="B1222" s="10" t="n">
        <v>46230</v>
      </c>
      <c r="C1222" t="inlineStr">
        <is>
          <t>Invoice</t>
        </is>
      </c>
      <c r="D1222" t="inlineStr">
        <is>
          <t>INV-4281</t>
        </is>
      </c>
      <c r="E1222" t="inlineStr">
        <is>
          <t>Brunswick Bookshop Pty Ltd</t>
        </is>
      </c>
      <c r="F1222" t="inlineStr">
        <is>
          <t>GST Payable</t>
        </is>
      </c>
      <c r="G1222" s="9" t="n">
        <v>-403.86</v>
      </c>
      <c r="H1222" t="inlineStr"/>
      <c r="I1222" t="inlineStr"/>
      <c r="J1222" t="inlineStr"/>
      <c r="K1222" t="str">
        <f>INDEX('Account Map'!$E$5:$E$90,MATCH(F1222,'Account Map'!$A$5:$A$90,0))</f>
        <v>820</v>
      </c>
    </row>
    <row r="1223">
      <c r="A1223" t="n">
        <v>463</v>
      </c>
      <c r="B1223" s="10" t="n">
        <v>46230</v>
      </c>
      <c r="C1223" t="inlineStr">
        <is>
          <t>Bill</t>
        </is>
      </c>
      <c r="D1223" t="inlineStr">
        <is>
          <t>B00238</t>
        </is>
      </c>
      <c r="E1223" t="inlineStr">
        <is>
          <t>Northside Lighting Pty Ltd</t>
        </is>
      </c>
      <c r="F1223" t="inlineStr">
        <is>
          <t>Freight &amp; cartage</t>
        </is>
      </c>
      <c r="G1223" s="9" t="n">
        <v>1237.16</v>
      </c>
      <c r="H1223" t="inlineStr">
        <is>
          <t>GST</t>
        </is>
      </c>
      <c r="I1223" t="inlineStr"/>
      <c r="J1223" t="inlineStr"/>
      <c r="K1223" t="str">
        <f>INDEX('Account Map'!$E$5:$E$90,MATCH(F1223,'Account Map'!$A$5:$A$90,0))</f>
        <v>314</v>
      </c>
    </row>
    <row r="1224">
      <c r="A1224" t="n">
        <v>463</v>
      </c>
      <c r="B1224" s="10" t="n">
        <v>46230</v>
      </c>
      <c r="C1224" t="inlineStr">
        <is>
          <t>Bill</t>
        </is>
      </c>
      <c r="D1224" t="inlineStr">
        <is>
          <t>B00238</t>
        </is>
      </c>
      <c r="E1224" t="inlineStr">
        <is>
          <t>Northside Lighting Pty Ltd</t>
        </is>
      </c>
      <c r="F1224" t="inlineStr">
        <is>
          <t>GST Payable</t>
        </is>
      </c>
      <c r="G1224" s="9" t="n">
        <v>123.72</v>
      </c>
      <c r="H1224" t="inlineStr"/>
      <c r="I1224" t="inlineStr"/>
      <c r="J1224" t="inlineStr"/>
      <c r="K1224" t="str">
        <f>INDEX('Account Map'!$E$5:$E$90,MATCH(F1224,'Account Map'!$A$5:$A$90,0))</f>
        <v>820</v>
      </c>
    </row>
    <row r="1225">
      <c r="A1225" t="n">
        <v>463</v>
      </c>
      <c r="B1225" s="10" t="n">
        <v>46230</v>
      </c>
      <c r="C1225" t="inlineStr">
        <is>
          <t>Bill</t>
        </is>
      </c>
      <c r="D1225" t="inlineStr">
        <is>
          <t>B00238</t>
        </is>
      </c>
      <c r="E1225" t="inlineStr">
        <is>
          <t>Northside Lighting Pty Ltd</t>
        </is>
      </c>
      <c r="F1225" t="inlineStr">
        <is>
          <t>Accounts Payable (A/P)</t>
        </is>
      </c>
      <c r="G1225" s="9" t="n">
        <v>-1360.88</v>
      </c>
      <c r="H1225" t="inlineStr"/>
      <c r="I1225" t="inlineStr"/>
      <c r="J1225" t="inlineStr"/>
      <c r="K1225" t="str">
        <f>INDEX('Account Map'!$E$5:$E$90,MATCH(F1225,'Account Map'!$A$5:$A$90,0))</f>
        <v>800</v>
      </c>
    </row>
    <row r="1226">
      <c r="A1226" t="n">
        <v>464</v>
      </c>
      <c r="B1226" s="10" t="n">
        <v>46230</v>
      </c>
      <c r="C1226" t="inlineStr">
        <is>
          <t>Bill</t>
        </is>
      </c>
      <c r="D1226" t="inlineStr">
        <is>
          <t>B00239</t>
        </is>
      </c>
      <c r="E1226" t="inlineStr">
        <is>
          <t>Couriers Please Pty Ltd</t>
        </is>
      </c>
      <c r="F1226" t="inlineStr">
        <is>
          <t>Freight &amp; cartage</t>
        </is>
      </c>
      <c r="G1226" s="9" t="n">
        <v>541.54</v>
      </c>
      <c r="H1226" t="inlineStr">
        <is>
          <t>GST</t>
        </is>
      </c>
      <c r="I1226" t="inlineStr"/>
      <c r="J1226" t="inlineStr"/>
      <c r="K1226" t="str">
        <f>INDEX('Account Map'!$E$5:$E$90,MATCH(F1226,'Account Map'!$A$5:$A$90,0))</f>
        <v>314</v>
      </c>
    </row>
    <row r="1227">
      <c r="A1227" t="n">
        <v>464</v>
      </c>
      <c r="B1227" s="10" t="n">
        <v>46230</v>
      </c>
      <c r="C1227" t="inlineStr">
        <is>
          <t>Bill</t>
        </is>
      </c>
      <c r="D1227" t="inlineStr">
        <is>
          <t>B00239</t>
        </is>
      </c>
      <c r="E1227" t="inlineStr">
        <is>
          <t>Couriers Please Pty Ltd</t>
        </is>
      </c>
      <c r="F1227" t="inlineStr">
        <is>
          <t>GST Payable</t>
        </is>
      </c>
      <c r="G1227" s="9" t="n">
        <v>54.15</v>
      </c>
      <c r="H1227" t="inlineStr"/>
      <c r="I1227" t="inlineStr"/>
      <c r="J1227" t="inlineStr"/>
      <c r="K1227" t="str">
        <f>INDEX('Account Map'!$E$5:$E$90,MATCH(F1227,'Account Map'!$A$5:$A$90,0))</f>
        <v>820</v>
      </c>
    </row>
    <row r="1228">
      <c r="A1228" t="n">
        <v>464</v>
      </c>
      <c r="B1228" s="10" t="n">
        <v>46230</v>
      </c>
      <c r="C1228" t="inlineStr">
        <is>
          <t>Bill</t>
        </is>
      </c>
      <c r="D1228" t="inlineStr">
        <is>
          <t>B00239</t>
        </is>
      </c>
      <c r="E1228" t="inlineStr">
        <is>
          <t>Couriers Please Pty Ltd</t>
        </is>
      </c>
      <c r="F1228" t="inlineStr">
        <is>
          <t>Accounts Payable (A/P)</t>
        </is>
      </c>
      <c r="G1228" s="9" t="n">
        <v>-595.6900000000001</v>
      </c>
      <c r="H1228" t="inlineStr"/>
      <c r="I1228" t="inlineStr"/>
      <c r="J1228" t="inlineStr"/>
      <c r="K1228" t="str">
        <f>INDEX('Account Map'!$E$5:$E$90,MATCH(F1228,'Account Map'!$A$5:$A$90,0))</f>
        <v>800</v>
      </c>
    </row>
    <row r="1229">
      <c r="A1229" t="n">
        <v>465</v>
      </c>
      <c r="B1229" s="10" t="n">
        <v>46230</v>
      </c>
      <c r="C1229" t="inlineStr">
        <is>
          <t>Bill</t>
        </is>
      </c>
      <c r="D1229" t="inlineStr">
        <is>
          <t>B00240</t>
        </is>
      </c>
      <c r="E1229" t="inlineStr">
        <is>
          <t>High St Machinery Pty Ltd</t>
        </is>
      </c>
      <c r="F1229" t="inlineStr">
        <is>
          <t>Repairs &amp; maintenance</t>
        </is>
      </c>
      <c r="G1229" s="9" t="n">
        <v>386.24</v>
      </c>
      <c r="H1229" t="inlineStr">
        <is>
          <t>GST</t>
        </is>
      </c>
      <c r="I1229" t="inlineStr"/>
      <c r="J1229" t="inlineStr"/>
      <c r="K1229" t="str">
        <f>INDEX('Account Map'!$E$5:$E$90,MATCH(F1229,'Account Map'!$A$5:$A$90,0))</f>
        <v>473</v>
      </c>
    </row>
    <row r="1230">
      <c r="A1230" t="n">
        <v>465</v>
      </c>
      <c r="B1230" s="10" t="n">
        <v>46230</v>
      </c>
      <c r="C1230" t="inlineStr">
        <is>
          <t>Bill</t>
        </is>
      </c>
      <c r="D1230" t="inlineStr">
        <is>
          <t>B00240</t>
        </is>
      </c>
      <c r="E1230" t="inlineStr">
        <is>
          <t>High St Machinery Pty Ltd</t>
        </is>
      </c>
      <c r="F1230" t="inlineStr">
        <is>
          <t>GST Payable</t>
        </is>
      </c>
      <c r="G1230" s="9" t="n">
        <v>38.62</v>
      </c>
      <c r="H1230" t="inlineStr"/>
      <c r="I1230" t="inlineStr"/>
      <c r="J1230" t="inlineStr"/>
      <c r="K1230" t="str">
        <f>INDEX('Account Map'!$E$5:$E$90,MATCH(F1230,'Account Map'!$A$5:$A$90,0))</f>
        <v>820</v>
      </c>
    </row>
    <row r="1231">
      <c r="A1231" t="n">
        <v>465</v>
      </c>
      <c r="B1231" s="10" t="n">
        <v>46230</v>
      </c>
      <c r="C1231" t="inlineStr">
        <is>
          <t>Bill</t>
        </is>
      </c>
      <c r="D1231" t="inlineStr">
        <is>
          <t>B00240</t>
        </is>
      </c>
      <c r="E1231" t="inlineStr">
        <is>
          <t>High St Machinery Pty Ltd</t>
        </is>
      </c>
      <c r="F1231" t="inlineStr">
        <is>
          <t>Accounts Payable (A/P)</t>
        </is>
      </c>
      <c r="G1231" s="9" t="n">
        <v>-424.86</v>
      </c>
      <c r="H1231" t="inlineStr"/>
      <c r="I1231" t="inlineStr"/>
      <c r="J1231" t="inlineStr"/>
      <c r="K1231" t="str">
        <f>INDEX('Account Map'!$E$5:$E$90,MATCH(F1231,'Account Map'!$A$5:$A$90,0))</f>
        <v>800</v>
      </c>
    </row>
    <row r="1232">
      <c r="A1232" t="n">
        <v>466</v>
      </c>
      <c r="B1232" s="10" t="n">
        <v>46230</v>
      </c>
      <c r="C1232" t="inlineStr">
        <is>
          <t>Bill</t>
        </is>
      </c>
      <c r="D1232" t="inlineStr">
        <is>
          <t>B00241</t>
        </is>
      </c>
      <c r="E1232" t="inlineStr">
        <is>
          <t>Metro Steel Fab Pty Ltd</t>
        </is>
      </c>
      <c r="F1232" t="inlineStr">
        <is>
          <t>Subcontractors</t>
        </is>
      </c>
      <c r="G1232" s="9" t="n">
        <v>585.78</v>
      </c>
      <c r="H1232" t="inlineStr">
        <is>
          <t>GST</t>
        </is>
      </c>
      <c r="I1232" t="inlineStr"/>
      <c r="J1232" t="inlineStr"/>
      <c r="K1232" t="str">
        <f>INDEX('Account Map'!$E$5:$E$90,MATCH(F1232,'Account Map'!$A$5:$A$90,0))</f>
        <v>313</v>
      </c>
    </row>
    <row r="1233">
      <c r="A1233" t="n">
        <v>466</v>
      </c>
      <c r="B1233" s="10" t="n">
        <v>46230</v>
      </c>
      <c r="C1233" t="inlineStr">
        <is>
          <t>Bill</t>
        </is>
      </c>
      <c r="D1233" t="inlineStr">
        <is>
          <t>B00241</t>
        </is>
      </c>
      <c r="E1233" t="inlineStr">
        <is>
          <t>Metro Steel Fab Pty Ltd</t>
        </is>
      </c>
      <c r="F1233" t="inlineStr">
        <is>
          <t>GST Payable</t>
        </is>
      </c>
      <c r="G1233" s="9" t="n">
        <v>58.58</v>
      </c>
      <c r="H1233" t="inlineStr"/>
      <c r="I1233" t="inlineStr"/>
      <c r="J1233" t="inlineStr"/>
      <c r="K1233" t="str">
        <f>INDEX('Account Map'!$E$5:$E$90,MATCH(F1233,'Account Map'!$A$5:$A$90,0))</f>
        <v>820</v>
      </c>
    </row>
    <row r="1234">
      <c r="A1234" t="n">
        <v>466</v>
      </c>
      <c r="B1234" s="10" t="n">
        <v>46230</v>
      </c>
      <c r="C1234" t="inlineStr">
        <is>
          <t>Bill</t>
        </is>
      </c>
      <c r="D1234" t="inlineStr">
        <is>
          <t>B00241</t>
        </is>
      </c>
      <c r="E1234" t="inlineStr">
        <is>
          <t>Metro Steel Fab Pty Ltd</t>
        </is>
      </c>
      <c r="F1234" t="inlineStr">
        <is>
          <t>Accounts Payable (A/P)</t>
        </is>
      </c>
      <c r="G1234" s="9" t="n">
        <v>-644.36</v>
      </c>
      <c r="H1234" t="inlineStr"/>
      <c r="I1234" t="inlineStr"/>
      <c r="J1234" t="inlineStr"/>
      <c r="K1234" t="str">
        <f>INDEX('Account Map'!$E$5:$E$90,MATCH(F1234,'Account Map'!$A$5:$A$90,0))</f>
        <v>800</v>
      </c>
    </row>
    <row r="1235">
      <c r="A1235" t="n">
        <v>467</v>
      </c>
      <c r="B1235" s="10" t="n">
        <v>46230</v>
      </c>
      <c r="C1235" t="inlineStr">
        <is>
          <t>Bill</t>
        </is>
      </c>
      <c r="D1235" t="inlineStr">
        <is>
          <t>B00242</t>
        </is>
      </c>
      <c r="E1235" t="inlineStr">
        <is>
          <t>Officeworks</t>
        </is>
      </c>
      <c r="F1235" t="inlineStr">
        <is>
          <t>Office expenses</t>
        </is>
      </c>
      <c r="G1235" s="9" t="n">
        <v>558.9299999999999</v>
      </c>
      <c r="H1235" t="inlineStr">
        <is>
          <t>GST</t>
        </is>
      </c>
      <c r="I1235" t="inlineStr"/>
      <c r="J1235" t="inlineStr"/>
      <c r="K1235" t="str">
        <f>INDEX('Account Map'!$E$5:$E$90,MATCH(F1235,'Account Map'!$A$5:$A$90,0))</f>
        <v>453</v>
      </c>
    </row>
    <row r="1236">
      <c r="A1236" t="n">
        <v>467</v>
      </c>
      <c r="B1236" s="10" t="n">
        <v>46230</v>
      </c>
      <c r="C1236" t="inlineStr">
        <is>
          <t>Bill</t>
        </is>
      </c>
      <c r="D1236" t="inlineStr">
        <is>
          <t>B00242</t>
        </is>
      </c>
      <c r="E1236" t="inlineStr">
        <is>
          <t>Officeworks</t>
        </is>
      </c>
      <c r="F1236" t="inlineStr">
        <is>
          <t>GST Payable</t>
        </is>
      </c>
      <c r="G1236" s="9" t="n">
        <v>55.89</v>
      </c>
      <c r="H1236" t="inlineStr"/>
      <c r="I1236" t="inlineStr"/>
      <c r="J1236" t="inlineStr"/>
      <c r="K1236" t="str">
        <f>INDEX('Account Map'!$E$5:$E$90,MATCH(F1236,'Account Map'!$A$5:$A$90,0))</f>
        <v>820</v>
      </c>
    </row>
    <row r="1237">
      <c r="A1237" t="n">
        <v>467</v>
      </c>
      <c r="B1237" s="10" t="n">
        <v>46230</v>
      </c>
      <c r="C1237" t="inlineStr">
        <is>
          <t>Bill</t>
        </is>
      </c>
      <c r="D1237" t="inlineStr">
        <is>
          <t>B00242</t>
        </is>
      </c>
      <c r="E1237" t="inlineStr">
        <is>
          <t>Officeworks</t>
        </is>
      </c>
      <c r="F1237" t="inlineStr">
        <is>
          <t>Accounts Payable (A/P)</t>
        </is>
      </c>
      <c r="G1237" s="9" t="n">
        <v>-614.8200000000001</v>
      </c>
      <c r="H1237" t="inlineStr"/>
      <c r="I1237" t="inlineStr"/>
      <c r="J1237" t="inlineStr"/>
      <c r="K1237" t="str">
        <f>INDEX('Account Map'!$E$5:$E$90,MATCH(F1237,'Account Map'!$A$5:$A$90,0))</f>
        <v>800</v>
      </c>
    </row>
    <row r="1238">
      <c r="A1238" t="n">
        <v>468</v>
      </c>
      <c r="B1238" s="10" t="n">
        <v>46230</v>
      </c>
      <c r="C1238" t="inlineStr">
        <is>
          <t>Bill</t>
        </is>
      </c>
      <c r="D1238" t="inlineStr">
        <is>
          <t>B00243</t>
        </is>
      </c>
      <c r="E1238" t="inlineStr">
        <is>
          <t>Carlton Timber Pty Ltd</t>
        </is>
      </c>
      <c r="F1238" t="inlineStr">
        <is>
          <t>Timber &amp; board</t>
        </is>
      </c>
      <c r="G1238" s="9" t="n">
        <v>1931.73</v>
      </c>
      <c r="H1238" t="inlineStr">
        <is>
          <t>GST</t>
        </is>
      </c>
      <c r="I1238" t="inlineStr"/>
      <c r="J1238" t="inlineStr"/>
      <c r="K1238" t="str">
        <f>INDEX('Account Map'!$E$5:$E$90,MATCH(F1238,'Account Map'!$A$5:$A$90,0))</f>
        <v>310</v>
      </c>
    </row>
    <row r="1239">
      <c r="A1239" t="n">
        <v>468</v>
      </c>
      <c r="B1239" s="10" t="n">
        <v>46230</v>
      </c>
      <c r="C1239" t="inlineStr">
        <is>
          <t>Bill</t>
        </is>
      </c>
      <c r="D1239" t="inlineStr">
        <is>
          <t>B00243</t>
        </is>
      </c>
      <c r="E1239" t="inlineStr">
        <is>
          <t>Carlton Timber Pty Ltd</t>
        </is>
      </c>
      <c r="F1239" t="inlineStr">
        <is>
          <t>GST Payable</t>
        </is>
      </c>
      <c r="G1239" s="9" t="n">
        <v>193.17</v>
      </c>
      <c r="H1239" t="inlineStr"/>
      <c r="I1239" t="inlineStr"/>
      <c r="J1239" t="inlineStr"/>
      <c r="K1239" t="str">
        <f>INDEX('Account Map'!$E$5:$E$90,MATCH(F1239,'Account Map'!$A$5:$A$90,0))</f>
        <v>820</v>
      </c>
    </row>
    <row r="1240">
      <c r="A1240" t="n">
        <v>468</v>
      </c>
      <c r="B1240" s="10" t="n">
        <v>46230</v>
      </c>
      <c r="C1240" t="inlineStr">
        <is>
          <t>Bill</t>
        </is>
      </c>
      <c r="D1240" t="inlineStr">
        <is>
          <t>B00243</t>
        </is>
      </c>
      <c r="E1240" t="inlineStr">
        <is>
          <t>Carlton Timber Pty Ltd</t>
        </is>
      </c>
      <c r="F1240" t="inlineStr">
        <is>
          <t>Accounts Payable (A/P)</t>
        </is>
      </c>
      <c r="G1240" s="9" t="n">
        <v>-2124.9</v>
      </c>
      <c r="H1240" t="inlineStr"/>
      <c r="I1240" t="inlineStr"/>
      <c r="J1240" t="inlineStr"/>
      <c r="K1240" t="str">
        <f>INDEX('Account Map'!$E$5:$E$90,MATCH(F1240,'Account Map'!$A$5:$A$90,0))</f>
        <v>800</v>
      </c>
    </row>
    <row r="1241">
      <c r="A1241" t="n">
        <v>469</v>
      </c>
      <c r="B1241" s="10" t="n">
        <v>46230</v>
      </c>
      <c r="C1241" t="inlineStr">
        <is>
          <t>Expense</t>
        </is>
      </c>
      <c r="D1241" t="inlineStr"/>
      <c r="E1241" t="inlineStr">
        <is>
          <t>Australia Post</t>
        </is>
      </c>
      <c r="F1241" t="inlineStr">
        <is>
          <t>Office expenses</t>
        </is>
      </c>
      <c r="G1241" s="9" t="n">
        <v>267.26</v>
      </c>
      <c r="H1241" t="inlineStr">
        <is>
          <t>GST</t>
        </is>
      </c>
      <c r="I1241" t="inlineStr"/>
      <c r="J1241" t="inlineStr"/>
      <c r="K1241" t="str">
        <f>INDEX('Account Map'!$E$5:$E$90,MATCH(F1241,'Account Map'!$A$5:$A$90,0))</f>
        <v>453</v>
      </c>
    </row>
    <row r="1242">
      <c r="A1242" t="n">
        <v>469</v>
      </c>
      <c r="B1242" s="10" t="n">
        <v>46230</v>
      </c>
      <c r="C1242" t="inlineStr">
        <is>
          <t>Expense</t>
        </is>
      </c>
      <c r="D1242" t="inlineStr"/>
      <c r="E1242" t="inlineStr">
        <is>
          <t>Australia Post</t>
        </is>
      </c>
      <c r="F1242" t="inlineStr">
        <is>
          <t>GST Payable</t>
        </is>
      </c>
      <c r="G1242" s="9" t="n">
        <v>26.73</v>
      </c>
      <c r="H1242" t="inlineStr"/>
      <c r="I1242" t="inlineStr"/>
      <c r="J1242" t="inlineStr"/>
      <c r="K1242" t="str">
        <f>INDEX('Account Map'!$E$5:$E$90,MATCH(F1242,'Account Map'!$A$5:$A$90,0))</f>
        <v>820</v>
      </c>
    </row>
    <row r="1243">
      <c r="A1243" t="n">
        <v>469</v>
      </c>
      <c r="B1243" s="10" t="n">
        <v>46230</v>
      </c>
      <c r="C1243" t="inlineStr">
        <is>
          <t>Expense</t>
        </is>
      </c>
      <c r="D1243" t="inlineStr"/>
      <c r="E1243" t="inlineStr">
        <is>
          <t>Australia Post</t>
        </is>
      </c>
      <c r="F1243" t="inlineStr">
        <is>
          <t>ANZ Business Visa</t>
        </is>
      </c>
      <c r="G1243" s="9" t="n">
        <v>-293.99</v>
      </c>
      <c r="H1243" t="inlineStr"/>
      <c r="I1243" t="inlineStr"/>
      <c r="J1243" t="inlineStr">
        <is>
          <t>R</t>
        </is>
      </c>
      <c r="K1243" t="str">
        <f>INDEX('Account Map'!$E$5:$E$90,MATCH(F1243,'Account Map'!$A$5:$A$90,0))</f>
        <v>092</v>
      </c>
    </row>
    <row r="1244">
      <c r="A1244" t="n">
        <v>470</v>
      </c>
      <c r="B1244" s="10" t="n">
        <v>46230</v>
      </c>
      <c r="C1244" t="inlineStr">
        <is>
          <t>Payment</t>
        </is>
      </c>
      <c r="D1244" t="inlineStr"/>
      <c r="E1244" t="inlineStr">
        <is>
          <t>Clifton Gallery Pty Ltd</t>
        </is>
      </c>
      <c r="F1244" t="inlineStr">
        <is>
          <t>Undeposited Funds</t>
        </is>
      </c>
      <c r="G1244" s="9" t="n">
        <v>1987.76</v>
      </c>
      <c r="H1244" t="inlineStr"/>
      <c r="I1244" t="inlineStr">
        <is>
          <t>Payment INV-4235</t>
        </is>
      </c>
      <c r="J1244" t="inlineStr"/>
      <c r="K1244" t="str">
        <f>INDEX('Account Map'!$E$5:$E$90,MATCH(F1244,'Account Map'!$A$5:$A$90,0))</f>
        <v>615</v>
      </c>
    </row>
    <row r="1245">
      <c r="A1245" t="n">
        <v>470</v>
      </c>
      <c r="B1245" s="10" t="n">
        <v>46230</v>
      </c>
      <c r="C1245" t="inlineStr">
        <is>
          <t>Payment</t>
        </is>
      </c>
      <c r="D1245" t="inlineStr"/>
      <c r="E1245" t="inlineStr">
        <is>
          <t>Clifton Gallery Pty Ltd</t>
        </is>
      </c>
      <c r="F1245" t="inlineStr">
        <is>
          <t>Accounts Receivable (A/R)</t>
        </is>
      </c>
      <c r="G1245" s="9" t="n">
        <v>-1987.76</v>
      </c>
      <c r="H1245" t="inlineStr"/>
      <c r="I1245" t="inlineStr">
        <is>
          <t>Payment INV-4235</t>
        </is>
      </c>
      <c r="J1245" t="inlineStr"/>
      <c r="K1245" t="str">
        <f>INDEX('Account Map'!$E$5:$E$90,MATCH(F1245,'Account Map'!$A$5:$A$90,0))</f>
        <v>610</v>
      </c>
    </row>
    <row r="1246">
      <c r="A1246" t="n">
        <v>471</v>
      </c>
      <c r="B1246" s="10" t="n">
        <v>46230</v>
      </c>
      <c r="C1246" t="inlineStr">
        <is>
          <t>Payment</t>
        </is>
      </c>
      <c r="D1246" t="inlineStr"/>
      <c r="E1246" t="inlineStr">
        <is>
          <t>Kew Kitchen &amp; Bath Pty Ltd</t>
        </is>
      </c>
      <c r="F1246" t="inlineStr">
        <is>
          <t>Undeposited Funds</t>
        </is>
      </c>
      <c r="G1246" s="9" t="n">
        <v>4734.26</v>
      </c>
      <c r="H1246" t="inlineStr"/>
      <c r="I1246" t="inlineStr">
        <is>
          <t>Payment INV-4236</t>
        </is>
      </c>
      <c r="J1246" t="inlineStr"/>
      <c r="K1246" t="str">
        <f>INDEX('Account Map'!$E$5:$E$90,MATCH(F1246,'Account Map'!$A$5:$A$90,0))</f>
        <v>615</v>
      </c>
    </row>
    <row r="1247">
      <c r="A1247" t="n">
        <v>471</v>
      </c>
      <c r="B1247" s="10" t="n">
        <v>46230</v>
      </c>
      <c r="C1247" t="inlineStr">
        <is>
          <t>Payment</t>
        </is>
      </c>
      <c r="D1247" t="inlineStr"/>
      <c r="E1247" t="inlineStr">
        <is>
          <t>Kew Kitchen &amp; Bath Pty Ltd</t>
        </is>
      </c>
      <c r="F1247" t="inlineStr">
        <is>
          <t>Accounts Receivable (A/R)</t>
        </is>
      </c>
      <c r="G1247" s="9" t="n">
        <v>-4734.26</v>
      </c>
      <c r="H1247" t="inlineStr"/>
      <c r="I1247" t="inlineStr">
        <is>
          <t>Payment INV-4236</t>
        </is>
      </c>
      <c r="J1247" t="inlineStr"/>
      <c r="K1247" t="str">
        <f>INDEX('Account Map'!$E$5:$E$90,MATCH(F1247,'Account Map'!$A$5:$A$90,0))</f>
        <v>610</v>
      </c>
    </row>
    <row r="1248">
      <c r="A1248" t="n">
        <v>472</v>
      </c>
      <c r="B1248" s="10" t="n">
        <v>46230</v>
      </c>
      <c r="C1248" t="inlineStr">
        <is>
          <t>Payment</t>
        </is>
      </c>
      <c r="D1248" t="inlineStr"/>
      <c r="E1248" t="inlineStr">
        <is>
          <t>Albert Dental Pty Ltd</t>
        </is>
      </c>
      <c r="F1248" t="inlineStr">
        <is>
          <t>ANZ Business Cheque</t>
        </is>
      </c>
      <c r="G1248" s="9" t="n">
        <v>10187.69</v>
      </c>
      <c r="H1248" t="inlineStr"/>
      <c r="I1248" t="inlineStr">
        <is>
          <t>Payment INV-4238</t>
        </is>
      </c>
      <c r="J1248" t="inlineStr">
        <is>
          <t>R</t>
        </is>
      </c>
      <c r="K1248" t="str">
        <f>INDEX('Account Map'!$E$5:$E$90,MATCH(F1248,'Account Map'!$A$5:$A$90,0))</f>
        <v>090</v>
      </c>
    </row>
    <row r="1249">
      <c r="A1249" t="n">
        <v>472</v>
      </c>
      <c r="B1249" s="10" t="n">
        <v>46230</v>
      </c>
      <c r="C1249" t="inlineStr">
        <is>
          <t>Payment</t>
        </is>
      </c>
      <c r="D1249" t="inlineStr"/>
      <c r="E1249" t="inlineStr">
        <is>
          <t>Albert Dental Pty Ltd</t>
        </is>
      </c>
      <c r="F1249" t="inlineStr">
        <is>
          <t>Accounts Receivable (A/R)</t>
        </is>
      </c>
      <c r="G1249" s="9" t="n">
        <v>-10187.69</v>
      </c>
      <c r="H1249" t="inlineStr"/>
      <c r="I1249" t="inlineStr">
        <is>
          <t>Payment INV-4238</t>
        </is>
      </c>
      <c r="J1249" t="inlineStr"/>
      <c r="K1249" t="str">
        <f>INDEX('Account Map'!$E$5:$E$90,MATCH(F1249,'Account Map'!$A$5:$A$90,0))</f>
        <v>610</v>
      </c>
    </row>
    <row r="1250">
      <c r="A1250" t="n">
        <v>473</v>
      </c>
      <c r="B1250" s="10" t="n">
        <v>46230</v>
      </c>
      <c r="C1250" t="inlineStr">
        <is>
          <t>Bill Payment (Cheque)</t>
        </is>
      </c>
      <c r="D1250" t="inlineStr"/>
      <c r="E1250" t="inlineStr">
        <is>
          <t>Prahran Signs Pty Ltd</t>
        </is>
      </c>
      <c r="F1250" t="inlineStr">
        <is>
          <t>Accounts Payable (A/P)</t>
        </is>
      </c>
      <c r="G1250" s="9" t="n">
        <v>392.13</v>
      </c>
      <c r="H1250" t="inlineStr"/>
      <c r="I1250" t="inlineStr">
        <is>
          <t>Payment B00097</t>
        </is>
      </c>
      <c r="J1250" t="inlineStr"/>
      <c r="K1250" t="str">
        <f>INDEX('Account Map'!$E$5:$E$90,MATCH(F1250,'Account Map'!$A$5:$A$90,0))</f>
        <v>800</v>
      </c>
    </row>
    <row r="1251">
      <c r="A1251" t="n">
        <v>473</v>
      </c>
      <c r="B1251" s="10" t="n">
        <v>46230</v>
      </c>
      <c r="C1251" t="inlineStr">
        <is>
          <t>Bill Payment (Cheque)</t>
        </is>
      </c>
      <c r="D1251" t="inlineStr"/>
      <c r="E1251" t="inlineStr">
        <is>
          <t>Prahran Signs Pty Ltd</t>
        </is>
      </c>
      <c r="F1251" t="inlineStr">
        <is>
          <t>ANZ Business Cheque</t>
        </is>
      </c>
      <c r="G1251" s="9" t="n">
        <v>-392.13</v>
      </c>
      <c r="H1251" t="inlineStr"/>
      <c r="I1251" t="inlineStr">
        <is>
          <t>Payment B00097</t>
        </is>
      </c>
      <c r="J1251" t="inlineStr">
        <is>
          <t>R</t>
        </is>
      </c>
      <c r="K1251" t="str">
        <f>INDEX('Account Map'!$E$5:$E$90,MATCH(F1251,'Account Map'!$A$5:$A$90,0))</f>
        <v>090</v>
      </c>
    </row>
    <row r="1252">
      <c r="A1252" t="n">
        <v>474</v>
      </c>
      <c r="B1252" s="10" t="n">
        <v>46230</v>
      </c>
      <c r="C1252" t="inlineStr">
        <is>
          <t>Bill Payment (Cheque)</t>
        </is>
      </c>
      <c r="D1252" t="inlineStr"/>
      <c r="E1252" t="inlineStr">
        <is>
          <t>Carlton Machinery Pty Ltd</t>
        </is>
      </c>
      <c r="F1252" t="inlineStr">
        <is>
          <t>Accounts Payable (A/P)</t>
        </is>
      </c>
      <c r="G1252" s="9" t="n">
        <v>3172.5</v>
      </c>
      <c r="H1252" t="inlineStr"/>
      <c r="I1252" t="inlineStr">
        <is>
          <t>Payment B00141</t>
        </is>
      </c>
      <c r="J1252" t="inlineStr"/>
      <c r="K1252" t="str">
        <f>INDEX('Account Map'!$E$5:$E$90,MATCH(F1252,'Account Map'!$A$5:$A$90,0))</f>
        <v>800</v>
      </c>
    </row>
    <row r="1253">
      <c r="A1253" t="n">
        <v>474</v>
      </c>
      <c r="B1253" s="10" t="n">
        <v>46230</v>
      </c>
      <c r="C1253" t="inlineStr">
        <is>
          <t>Bill Payment (Cheque)</t>
        </is>
      </c>
      <c r="D1253" t="inlineStr"/>
      <c r="E1253" t="inlineStr">
        <is>
          <t>Carlton Machinery Pty Ltd</t>
        </is>
      </c>
      <c r="F1253" t="inlineStr">
        <is>
          <t>ANZ Business Cheque</t>
        </is>
      </c>
      <c r="G1253" s="9" t="n">
        <v>-3172.5</v>
      </c>
      <c r="H1253" t="inlineStr"/>
      <c r="I1253" t="inlineStr">
        <is>
          <t>Payment B00141</t>
        </is>
      </c>
      <c r="J1253" t="inlineStr">
        <is>
          <t>R</t>
        </is>
      </c>
      <c r="K1253" t="str">
        <f>INDEX('Account Map'!$E$5:$E$90,MATCH(F1253,'Account Map'!$A$5:$A$90,0))</f>
        <v>090</v>
      </c>
    </row>
    <row r="1254">
      <c r="A1254" t="n">
        <v>475</v>
      </c>
      <c r="B1254" s="10" t="n">
        <v>46231</v>
      </c>
      <c r="C1254" t="inlineStr">
        <is>
          <t>Invoice</t>
        </is>
      </c>
      <c r="D1254" t="inlineStr">
        <is>
          <t>INV-4282</t>
        </is>
      </c>
      <c r="E1254" t="inlineStr">
        <is>
          <t>Glenferrie Eyewear Group</t>
        </is>
      </c>
      <c r="F1254" t="inlineStr">
        <is>
          <t>Accounts Receivable (A/R)</t>
        </is>
      </c>
      <c r="G1254" s="9" t="n">
        <v>1980</v>
      </c>
      <c r="H1254" t="inlineStr"/>
      <c r="I1254" t="inlineStr"/>
      <c r="J1254" t="inlineStr"/>
      <c r="K1254" t="str">
        <f>INDEX('Account Map'!$E$5:$E$90,MATCH(F1254,'Account Map'!$A$5:$A$90,0))</f>
        <v>610</v>
      </c>
    </row>
    <row r="1255">
      <c r="A1255" t="n">
        <v>475</v>
      </c>
      <c r="B1255" s="10" t="n">
        <v>46231</v>
      </c>
      <c r="C1255" t="inlineStr">
        <is>
          <t>Invoice</t>
        </is>
      </c>
      <c r="D1255" t="inlineStr">
        <is>
          <t>INV-4282</t>
        </is>
      </c>
      <c r="E1255" t="inlineStr">
        <is>
          <t>Glenferrie Eyewear Group</t>
        </is>
      </c>
      <c r="F1255" t="inlineStr">
        <is>
          <t>Design &amp; drafting fees</t>
        </is>
      </c>
      <c r="G1255" s="9" t="n">
        <v>-1800</v>
      </c>
      <c r="H1255" t="inlineStr">
        <is>
          <t>GST</t>
        </is>
      </c>
      <c r="I1255" t="inlineStr"/>
      <c r="J1255" t="inlineStr"/>
      <c r="K1255" t="str">
        <f>INDEX('Account Map'!$E$5:$E$90,MATCH(F1255,'Account Map'!$A$5:$A$90,0))</f>
        <v>203</v>
      </c>
    </row>
    <row r="1256">
      <c r="A1256" t="n">
        <v>475</v>
      </c>
      <c r="B1256" s="10" t="n">
        <v>46231</v>
      </c>
      <c r="C1256" t="inlineStr">
        <is>
          <t>Invoice</t>
        </is>
      </c>
      <c r="D1256" t="inlineStr">
        <is>
          <t>INV-4282</t>
        </is>
      </c>
      <c r="E1256" t="inlineStr">
        <is>
          <t>Glenferrie Eyewear Group</t>
        </is>
      </c>
      <c r="F1256" t="inlineStr">
        <is>
          <t>GST Payable</t>
        </is>
      </c>
      <c r="G1256" s="9" t="n">
        <v>-180</v>
      </c>
      <c r="H1256" t="inlineStr"/>
      <c r="I1256" t="inlineStr"/>
      <c r="J1256" t="inlineStr"/>
      <c r="K1256" t="str">
        <f>INDEX('Account Map'!$E$5:$E$90,MATCH(F1256,'Account Map'!$A$5:$A$90,0))</f>
        <v>820</v>
      </c>
    </row>
    <row r="1257">
      <c r="A1257" t="n">
        <v>476</v>
      </c>
      <c r="B1257" s="10" t="n">
        <v>46231</v>
      </c>
      <c r="C1257" t="inlineStr">
        <is>
          <t>Invoice</t>
        </is>
      </c>
      <c r="D1257" t="inlineStr">
        <is>
          <t>INV-4283</t>
        </is>
      </c>
      <c r="E1257" t="inlineStr">
        <is>
          <t>Kestrel Homewares Group</t>
        </is>
      </c>
      <c r="F1257" t="inlineStr">
        <is>
          <t>Accounts Receivable (A/R)</t>
        </is>
      </c>
      <c r="G1257" s="9" t="n">
        <v>5762.92</v>
      </c>
      <c r="H1257" t="inlineStr"/>
      <c r="I1257" t="inlineStr"/>
      <c r="J1257" t="inlineStr"/>
      <c r="K1257" t="str">
        <f>INDEX('Account Map'!$E$5:$E$90,MATCH(F1257,'Account Map'!$A$5:$A$90,0))</f>
        <v>610</v>
      </c>
    </row>
    <row r="1258">
      <c r="A1258" t="n">
        <v>476</v>
      </c>
      <c r="B1258" s="10" t="n">
        <v>46231</v>
      </c>
      <c r="C1258" t="inlineStr">
        <is>
          <t>Invoice</t>
        </is>
      </c>
      <c r="D1258" t="inlineStr">
        <is>
          <t>INV-4283</t>
        </is>
      </c>
      <c r="E1258" t="inlineStr">
        <is>
          <t>Kestrel Homewares Group</t>
        </is>
      </c>
      <c r="F1258" t="inlineStr">
        <is>
          <t>Shopfitting contracts</t>
        </is>
      </c>
      <c r="G1258" s="9" t="n">
        <v>-5239.02</v>
      </c>
      <c r="H1258" t="inlineStr">
        <is>
          <t>GST</t>
        </is>
      </c>
      <c r="I1258" t="inlineStr"/>
      <c r="J1258" t="inlineStr"/>
      <c r="K1258" t="str">
        <f>INDEX('Account Map'!$E$5:$E$90,MATCH(F1258,'Account Map'!$A$5:$A$90,0))</f>
        <v>201</v>
      </c>
    </row>
    <row r="1259">
      <c r="A1259" t="n">
        <v>476</v>
      </c>
      <c r="B1259" s="10" t="n">
        <v>46231</v>
      </c>
      <c r="C1259" t="inlineStr">
        <is>
          <t>Invoice</t>
        </is>
      </c>
      <c r="D1259" t="inlineStr">
        <is>
          <t>INV-4283</t>
        </is>
      </c>
      <c r="E1259" t="inlineStr">
        <is>
          <t>Kestrel Homewares Group</t>
        </is>
      </c>
      <c r="F1259" t="inlineStr">
        <is>
          <t>GST Payable</t>
        </is>
      </c>
      <c r="G1259" s="9" t="n">
        <v>-523.9</v>
      </c>
      <c r="H1259" t="inlineStr"/>
      <c r="I1259" t="inlineStr"/>
      <c r="J1259" t="inlineStr"/>
      <c r="K1259" t="str">
        <f>INDEX('Account Map'!$E$5:$E$90,MATCH(F1259,'Account Map'!$A$5:$A$90,0))</f>
        <v>820</v>
      </c>
    </row>
    <row r="1260">
      <c r="A1260" t="n">
        <v>477</v>
      </c>
      <c r="B1260" s="10" t="n">
        <v>46231</v>
      </c>
      <c r="C1260" t="inlineStr">
        <is>
          <t>Invoice</t>
        </is>
      </c>
      <c r="D1260" t="inlineStr">
        <is>
          <t>INV-4284</t>
        </is>
      </c>
      <c r="E1260" t="inlineStr">
        <is>
          <t>Fitzroy Builders Pty Ltd</t>
        </is>
      </c>
      <c r="F1260" t="inlineStr">
        <is>
          <t>Accounts Receivable (A/R)</t>
        </is>
      </c>
      <c r="G1260" s="9" t="n">
        <v>4277.88</v>
      </c>
      <c r="H1260" t="inlineStr"/>
      <c r="I1260" t="inlineStr"/>
      <c r="J1260" t="inlineStr"/>
      <c r="K1260" t="str">
        <f>INDEX('Account Map'!$E$5:$E$90,MATCH(F1260,'Account Map'!$A$5:$A$90,0))</f>
        <v>610</v>
      </c>
    </row>
    <row r="1261">
      <c r="A1261" t="n">
        <v>477</v>
      </c>
      <c r="B1261" s="10" t="n">
        <v>46231</v>
      </c>
      <c r="C1261" t="inlineStr">
        <is>
          <t>Invoice</t>
        </is>
      </c>
      <c r="D1261" t="inlineStr">
        <is>
          <t>INV-4284</t>
        </is>
      </c>
      <c r="E1261" t="inlineStr">
        <is>
          <t>Fitzroy Builders Pty Ltd</t>
        </is>
      </c>
      <c r="F1261" t="inlineStr">
        <is>
          <t>Shopfitting contracts</t>
        </is>
      </c>
      <c r="G1261" s="9" t="n">
        <v>-3888.98</v>
      </c>
      <c r="H1261" t="inlineStr">
        <is>
          <t>GST</t>
        </is>
      </c>
      <c r="I1261" t="inlineStr"/>
      <c r="J1261" t="inlineStr"/>
      <c r="K1261" t="str">
        <f>INDEX('Account Map'!$E$5:$E$90,MATCH(F1261,'Account Map'!$A$5:$A$90,0))</f>
        <v>201</v>
      </c>
    </row>
    <row r="1262">
      <c r="A1262" t="n">
        <v>477</v>
      </c>
      <c r="B1262" s="10" t="n">
        <v>46231</v>
      </c>
      <c r="C1262" t="inlineStr">
        <is>
          <t>Invoice</t>
        </is>
      </c>
      <c r="D1262" t="inlineStr">
        <is>
          <t>INV-4284</t>
        </is>
      </c>
      <c r="E1262" t="inlineStr">
        <is>
          <t>Fitzroy Builders Pty Ltd</t>
        </is>
      </c>
      <c r="F1262" t="inlineStr">
        <is>
          <t>GST Payable</t>
        </is>
      </c>
      <c r="G1262" s="9" t="n">
        <v>-388.9</v>
      </c>
      <c r="H1262" t="inlineStr"/>
      <c r="I1262" t="inlineStr"/>
      <c r="J1262" t="inlineStr"/>
      <c r="K1262" t="str">
        <f>INDEX('Account Map'!$E$5:$E$90,MATCH(F1262,'Account Map'!$A$5:$A$90,0))</f>
        <v>820</v>
      </c>
    </row>
    <row r="1263">
      <c r="A1263" t="n">
        <v>478</v>
      </c>
      <c r="B1263" s="10" t="n">
        <v>46231</v>
      </c>
      <c r="C1263" t="inlineStr">
        <is>
          <t>Bill</t>
        </is>
      </c>
      <c r="D1263" t="inlineStr">
        <is>
          <t>B00244</t>
        </is>
      </c>
      <c r="E1263" t="inlineStr">
        <is>
          <t>Xpress Cleaning Pty Ltd</t>
        </is>
      </c>
      <c r="F1263" t="inlineStr">
        <is>
          <t>Cleaning</t>
        </is>
      </c>
      <c r="G1263" s="9" t="n">
        <v>947.52</v>
      </c>
      <c r="H1263" t="inlineStr">
        <is>
          <t>GST</t>
        </is>
      </c>
      <c r="I1263" t="inlineStr"/>
      <c r="J1263" t="inlineStr"/>
      <c r="K1263" t="str">
        <f>INDEX('Account Map'!$E$5:$E$90,MATCH(F1263,'Account Map'!$A$5:$A$90,0))</f>
        <v>408</v>
      </c>
    </row>
    <row r="1264">
      <c r="A1264" t="n">
        <v>478</v>
      </c>
      <c r="B1264" s="10" t="n">
        <v>46231</v>
      </c>
      <c r="C1264" t="inlineStr">
        <is>
          <t>Bill</t>
        </is>
      </c>
      <c r="D1264" t="inlineStr">
        <is>
          <t>B00244</t>
        </is>
      </c>
      <c r="E1264" t="inlineStr">
        <is>
          <t>Xpress Cleaning Pty Ltd</t>
        </is>
      </c>
      <c r="F1264" t="inlineStr">
        <is>
          <t>GST Payable</t>
        </is>
      </c>
      <c r="G1264" s="9" t="n">
        <v>94.75</v>
      </c>
      <c r="H1264" t="inlineStr"/>
      <c r="I1264" t="inlineStr"/>
      <c r="J1264" t="inlineStr"/>
      <c r="K1264" t="str">
        <f>INDEX('Account Map'!$E$5:$E$90,MATCH(F1264,'Account Map'!$A$5:$A$90,0))</f>
        <v>820</v>
      </c>
    </row>
    <row r="1265">
      <c r="A1265" t="n">
        <v>478</v>
      </c>
      <c r="B1265" s="10" t="n">
        <v>46231</v>
      </c>
      <c r="C1265" t="inlineStr">
        <is>
          <t>Bill</t>
        </is>
      </c>
      <c r="D1265" t="inlineStr">
        <is>
          <t>B00244</t>
        </is>
      </c>
      <c r="E1265" t="inlineStr">
        <is>
          <t>Xpress Cleaning Pty Ltd</t>
        </is>
      </c>
      <c r="F1265" t="inlineStr">
        <is>
          <t>Accounts Payable (A/P)</t>
        </is>
      </c>
      <c r="G1265" s="9" t="n">
        <v>-1042.27</v>
      </c>
      <c r="H1265" t="inlineStr"/>
      <c r="I1265" t="inlineStr"/>
      <c r="J1265" t="inlineStr"/>
      <c r="K1265" t="str">
        <f>INDEX('Account Map'!$E$5:$E$90,MATCH(F1265,'Account Map'!$A$5:$A$90,0))</f>
        <v>800</v>
      </c>
    </row>
    <row r="1266">
      <c r="A1266" t="n">
        <v>479</v>
      </c>
      <c r="B1266" s="10" t="n">
        <v>46231</v>
      </c>
      <c r="C1266" t="inlineStr">
        <is>
          <t>Bill</t>
        </is>
      </c>
      <c r="D1266" t="inlineStr">
        <is>
          <t>B00245</t>
        </is>
      </c>
      <c r="E1266" t="inlineStr">
        <is>
          <t>High St Glass Pty Ltd</t>
        </is>
      </c>
      <c r="F1266" t="inlineStr">
        <is>
          <t>Hardware &amp; fittings</t>
        </is>
      </c>
      <c r="G1266" s="9" t="n">
        <v>968.5</v>
      </c>
      <c r="H1266" t="inlineStr">
        <is>
          <t>GST</t>
        </is>
      </c>
      <c r="I1266" t="inlineStr"/>
      <c r="J1266" t="inlineStr"/>
      <c r="K1266" t="str">
        <f>INDEX('Account Map'!$E$5:$E$90,MATCH(F1266,'Account Map'!$A$5:$A$90,0))</f>
        <v>311</v>
      </c>
    </row>
    <row r="1267">
      <c r="A1267" t="n">
        <v>479</v>
      </c>
      <c r="B1267" s="10" t="n">
        <v>46231</v>
      </c>
      <c r="C1267" t="inlineStr">
        <is>
          <t>Bill</t>
        </is>
      </c>
      <c r="D1267" t="inlineStr">
        <is>
          <t>B00245</t>
        </is>
      </c>
      <c r="E1267" t="inlineStr">
        <is>
          <t>High St Glass Pty Ltd</t>
        </is>
      </c>
      <c r="F1267" t="inlineStr">
        <is>
          <t>GST Payable</t>
        </is>
      </c>
      <c r="G1267" s="9" t="n">
        <v>96.84999999999999</v>
      </c>
      <c r="H1267" t="inlineStr"/>
      <c r="I1267" t="inlineStr"/>
      <c r="J1267" t="inlineStr"/>
      <c r="K1267" t="str">
        <f>INDEX('Account Map'!$E$5:$E$90,MATCH(F1267,'Account Map'!$A$5:$A$90,0))</f>
        <v>820</v>
      </c>
    </row>
    <row r="1268">
      <c r="A1268" t="n">
        <v>479</v>
      </c>
      <c r="B1268" s="10" t="n">
        <v>46231</v>
      </c>
      <c r="C1268" t="inlineStr">
        <is>
          <t>Bill</t>
        </is>
      </c>
      <c r="D1268" t="inlineStr">
        <is>
          <t>B00245</t>
        </is>
      </c>
      <c r="E1268" t="inlineStr">
        <is>
          <t>High St Glass Pty Ltd</t>
        </is>
      </c>
      <c r="F1268" t="inlineStr">
        <is>
          <t>Accounts Payable (A/P)</t>
        </is>
      </c>
      <c r="G1268" s="9" t="n">
        <v>-1065.35</v>
      </c>
      <c r="H1268" t="inlineStr"/>
      <c r="I1268" t="inlineStr"/>
      <c r="J1268" t="inlineStr"/>
      <c r="K1268" t="str">
        <f>INDEX('Account Map'!$E$5:$E$90,MATCH(F1268,'Account Map'!$A$5:$A$90,0))</f>
        <v>800</v>
      </c>
    </row>
    <row r="1269">
      <c r="A1269" t="n">
        <v>480</v>
      </c>
      <c r="B1269" s="10" t="n">
        <v>46231</v>
      </c>
      <c r="C1269" t="inlineStr">
        <is>
          <t>Bill</t>
        </is>
      </c>
      <c r="D1269" t="inlineStr">
        <is>
          <t>B00246</t>
        </is>
      </c>
      <c r="E1269" t="inlineStr">
        <is>
          <t>City of Yarra Pty Ltd</t>
        </is>
      </c>
      <c r="F1269" t="inlineStr">
        <is>
          <t>Licences &amp; permits</t>
        </is>
      </c>
      <c r="G1269" s="9" t="n">
        <v>50.7</v>
      </c>
      <c r="H1269" t="inlineStr">
        <is>
          <t>GST</t>
        </is>
      </c>
      <c r="I1269" t="inlineStr"/>
      <c r="J1269" t="inlineStr"/>
      <c r="K1269" t="str">
        <f>INDEX('Account Map'!$E$5:$E$90,MATCH(F1269,'Account Map'!$A$5:$A$90,0))</f>
        <v>495</v>
      </c>
    </row>
    <row r="1270">
      <c r="A1270" t="n">
        <v>480</v>
      </c>
      <c r="B1270" s="10" t="n">
        <v>46231</v>
      </c>
      <c r="C1270" t="inlineStr">
        <is>
          <t>Bill</t>
        </is>
      </c>
      <c r="D1270" t="inlineStr">
        <is>
          <t>B00246</t>
        </is>
      </c>
      <c r="E1270" t="inlineStr">
        <is>
          <t>City of Yarra Pty Ltd</t>
        </is>
      </c>
      <c r="F1270" t="inlineStr">
        <is>
          <t>GST Payable</t>
        </is>
      </c>
      <c r="G1270" s="9" t="n">
        <v>5.07</v>
      </c>
      <c r="H1270" t="inlineStr"/>
      <c r="I1270" t="inlineStr"/>
      <c r="J1270" t="inlineStr"/>
      <c r="K1270" t="str">
        <f>INDEX('Account Map'!$E$5:$E$90,MATCH(F1270,'Account Map'!$A$5:$A$90,0))</f>
        <v>820</v>
      </c>
    </row>
    <row r="1271">
      <c r="A1271" t="n">
        <v>480</v>
      </c>
      <c r="B1271" s="10" t="n">
        <v>46231</v>
      </c>
      <c r="C1271" t="inlineStr">
        <is>
          <t>Bill</t>
        </is>
      </c>
      <c r="D1271" t="inlineStr">
        <is>
          <t>B00246</t>
        </is>
      </c>
      <c r="E1271" t="inlineStr">
        <is>
          <t>City of Yarra Pty Ltd</t>
        </is>
      </c>
      <c r="F1271" t="inlineStr">
        <is>
          <t>Accounts Payable (A/P)</t>
        </is>
      </c>
      <c r="G1271" s="9" t="n">
        <v>-55.77</v>
      </c>
      <c r="H1271" t="inlineStr"/>
      <c r="I1271" t="inlineStr"/>
      <c r="J1271" t="inlineStr"/>
      <c r="K1271" t="str">
        <f>INDEX('Account Map'!$E$5:$E$90,MATCH(F1271,'Account Map'!$A$5:$A$90,0))</f>
        <v>800</v>
      </c>
    </row>
    <row r="1272">
      <c r="A1272" t="n">
        <v>481</v>
      </c>
      <c r="B1272" s="10" t="n">
        <v>46231</v>
      </c>
      <c r="C1272" t="inlineStr">
        <is>
          <t>Bill</t>
        </is>
      </c>
      <c r="D1272" t="inlineStr">
        <is>
          <t>B00247</t>
        </is>
      </c>
      <c r="E1272" t="inlineStr">
        <is>
          <t>Kennards Hire Pty Ltd</t>
        </is>
      </c>
      <c r="F1272" t="inlineStr">
        <is>
          <t>Equipment hire</t>
        </is>
      </c>
      <c r="G1272" s="9" t="n">
        <v>768.53</v>
      </c>
      <c r="H1272" t="inlineStr">
        <is>
          <t>GST</t>
        </is>
      </c>
      <c r="I1272" t="inlineStr"/>
      <c r="J1272" t="inlineStr"/>
      <c r="K1272" t="str">
        <f>INDEX('Account Map'!$E$5:$E$90,MATCH(F1272,'Account Map'!$A$5:$A$90,0))</f>
        <v>315</v>
      </c>
    </row>
    <row r="1273">
      <c r="A1273" t="n">
        <v>481</v>
      </c>
      <c r="B1273" s="10" t="n">
        <v>46231</v>
      </c>
      <c r="C1273" t="inlineStr">
        <is>
          <t>Bill</t>
        </is>
      </c>
      <c r="D1273" t="inlineStr">
        <is>
          <t>B00247</t>
        </is>
      </c>
      <c r="E1273" t="inlineStr">
        <is>
          <t>Kennards Hire Pty Ltd</t>
        </is>
      </c>
      <c r="F1273" t="inlineStr">
        <is>
          <t>GST Payable</t>
        </is>
      </c>
      <c r="G1273" s="9" t="n">
        <v>76.84999999999999</v>
      </c>
      <c r="H1273" t="inlineStr"/>
      <c r="I1273" t="inlineStr"/>
      <c r="J1273" t="inlineStr"/>
      <c r="K1273" t="str">
        <f>INDEX('Account Map'!$E$5:$E$90,MATCH(F1273,'Account Map'!$A$5:$A$90,0))</f>
        <v>820</v>
      </c>
    </row>
    <row r="1274">
      <c r="A1274" t="n">
        <v>481</v>
      </c>
      <c r="B1274" s="10" t="n">
        <v>46231</v>
      </c>
      <c r="C1274" t="inlineStr">
        <is>
          <t>Bill</t>
        </is>
      </c>
      <c r="D1274" t="inlineStr">
        <is>
          <t>B00247</t>
        </is>
      </c>
      <c r="E1274" t="inlineStr">
        <is>
          <t>Kennards Hire Pty Ltd</t>
        </is>
      </c>
      <c r="F1274" t="inlineStr">
        <is>
          <t>Accounts Payable (A/P)</t>
        </is>
      </c>
      <c r="G1274" s="9" t="n">
        <v>-845.38</v>
      </c>
      <c r="H1274" t="inlineStr"/>
      <c r="I1274" t="inlineStr"/>
      <c r="J1274" t="inlineStr"/>
      <c r="K1274" t="str">
        <f>INDEX('Account Map'!$E$5:$E$90,MATCH(F1274,'Account Map'!$A$5:$A$90,0))</f>
        <v>800</v>
      </c>
    </row>
    <row r="1275">
      <c r="A1275" t="n">
        <v>482</v>
      </c>
      <c r="B1275" s="10" t="n">
        <v>46231</v>
      </c>
      <c r="C1275" t="inlineStr">
        <is>
          <t>Bill</t>
        </is>
      </c>
      <c r="D1275" t="inlineStr">
        <is>
          <t>B00248</t>
        </is>
      </c>
      <c r="E1275" t="inlineStr">
        <is>
          <t>Glenferrie Glass Pty Ltd</t>
        </is>
      </c>
      <c r="F1275" t="inlineStr">
        <is>
          <t>Small tools</t>
        </is>
      </c>
      <c r="G1275" s="9" t="n">
        <v>1179.38</v>
      </c>
      <c r="H1275" t="inlineStr">
        <is>
          <t>GST</t>
        </is>
      </c>
      <c r="I1275" t="inlineStr"/>
      <c r="J1275" t="inlineStr"/>
      <c r="K1275" t="str">
        <f>INDEX('Account Map'!$E$5:$E$90,MATCH(F1275,'Account Map'!$A$5:$A$90,0))</f>
        <v>474</v>
      </c>
    </row>
    <row r="1276">
      <c r="A1276" t="n">
        <v>482</v>
      </c>
      <c r="B1276" s="10" t="n">
        <v>46231</v>
      </c>
      <c r="C1276" t="inlineStr">
        <is>
          <t>Bill</t>
        </is>
      </c>
      <c r="D1276" t="inlineStr">
        <is>
          <t>B00248</t>
        </is>
      </c>
      <c r="E1276" t="inlineStr">
        <is>
          <t>Glenferrie Glass Pty Ltd</t>
        </is>
      </c>
      <c r="F1276" t="inlineStr">
        <is>
          <t>GST Payable</t>
        </is>
      </c>
      <c r="G1276" s="9" t="n">
        <v>117.94</v>
      </c>
      <c r="H1276" t="inlineStr"/>
      <c r="I1276" t="inlineStr"/>
      <c r="J1276" t="inlineStr"/>
      <c r="K1276" t="str">
        <f>INDEX('Account Map'!$E$5:$E$90,MATCH(F1276,'Account Map'!$A$5:$A$90,0))</f>
        <v>820</v>
      </c>
    </row>
    <row r="1277">
      <c r="A1277" t="n">
        <v>482</v>
      </c>
      <c r="B1277" s="10" t="n">
        <v>46231</v>
      </c>
      <c r="C1277" t="inlineStr">
        <is>
          <t>Bill</t>
        </is>
      </c>
      <c r="D1277" t="inlineStr">
        <is>
          <t>B00248</t>
        </is>
      </c>
      <c r="E1277" t="inlineStr">
        <is>
          <t>Glenferrie Glass Pty Ltd</t>
        </is>
      </c>
      <c r="F1277" t="inlineStr">
        <is>
          <t>Accounts Payable (A/P)</t>
        </is>
      </c>
      <c r="G1277" s="9" t="n">
        <v>-1297.32</v>
      </c>
      <c r="H1277" t="inlineStr"/>
      <c r="I1277" t="inlineStr"/>
      <c r="J1277" t="inlineStr"/>
      <c r="K1277" t="str">
        <f>INDEX('Account Map'!$E$5:$E$90,MATCH(F1277,'Account Map'!$A$5:$A$90,0))</f>
        <v>800</v>
      </c>
    </row>
    <row r="1278">
      <c r="A1278" t="n">
        <v>483</v>
      </c>
      <c r="B1278" s="10" t="n">
        <v>46231</v>
      </c>
      <c r="C1278" t="inlineStr">
        <is>
          <t>Bill</t>
        </is>
      </c>
      <c r="D1278" t="inlineStr">
        <is>
          <t>B00249</t>
        </is>
      </c>
      <c r="E1278" t="inlineStr">
        <is>
          <t>High St Glass Pty Ltd</t>
        </is>
      </c>
      <c r="F1278" t="inlineStr">
        <is>
          <t>Hardware &amp; fittings</t>
        </is>
      </c>
      <c r="G1278" s="9" t="n">
        <v>1104.32</v>
      </c>
      <c r="H1278" t="inlineStr">
        <is>
          <t>GST</t>
        </is>
      </c>
      <c r="I1278" t="inlineStr"/>
      <c r="J1278" t="inlineStr"/>
      <c r="K1278" t="str">
        <f>INDEX('Account Map'!$E$5:$E$90,MATCH(F1278,'Account Map'!$A$5:$A$90,0))</f>
        <v>311</v>
      </c>
    </row>
    <row r="1279">
      <c r="A1279" t="n">
        <v>483</v>
      </c>
      <c r="B1279" s="10" t="n">
        <v>46231</v>
      </c>
      <c r="C1279" t="inlineStr">
        <is>
          <t>Bill</t>
        </is>
      </c>
      <c r="D1279" t="inlineStr">
        <is>
          <t>B00249</t>
        </is>
      </c>
      <c r="E1279" t="inlineStr">
        <is>
          <t>High St Glass Pty Ltd</t>
        </is>
      </c>
      <c r="F1279" t="inlineStr">
        <is>
          <t>GST Payable</t>
        </is>
      </c>
      <c r="G1279" s="9" t="n">
        <v>110.43</v>
      </c>
      <c r="H1279" t="inlineStr"/>
      <c r="I1279" t="inlineStr"/>
      <c r="J1279" t="inlineStr"/>
      <c r="K1279" t="str">
        <f>INDEX('Account Map'!$E$5:$E$90,MATCH(F1279,'Account Map'!$A$5:$A$90,0))</f>
        <v>820</v>
      </c>
    </row>
    <row r="1280">
      <c r="A1280" t="n">
        <v>483</v>
      </c>
      <c r="B1280" s="10" t="n">
        <v>46231</v>
      </c>
      <c r="C1280" t="inlineStr">
        <is>
          <t>Bill</t>
        </is>
      </c>
      <c r="D1280" t="inlineStr">
        <is>
          <t>B00249</t>
        </is>
      </c>
      <c r="E1280" t="inlineStr">
        <is>
          <t>High St Glass Pty Ltd</t>
        </is>
      </c>
      <c r="F1280" t="inlineStr">
        <is>
          <t>Accounts Payable (A/P)</t>
        </is>
      </c>
      <c r="G1280" s="9" t="n">
        <v>-1214.75</v>
      </c>
      <c r="H1280" t="inlineStr"/>
      <c r="I1280" t="inlineStr"/>
      <c r="J1280" t="inlineStr"/>
      <c r="K1280" t="str">
        <f>INDEX('Account Map'!$E$5:$E$90,MATCH(F1280,'Account Map'!$A$5:$A$90,0))</f>
        <v>800</v>
      </c>
    </row>
    <row r="1281">
      <c r="A1281" t="n">
        <v>484</v>
      </c>
      <c r="B1281" s="10" t="n">
        <v>46231</v>
      </c>
      <c r="C1281" t="inlineStr">
        <is>
          <t>Expense</t>
        </is>
      </c>
      <c r="D1281" t="inlineStr"/>
      <c r="E1281" t="inlineStr">
        <is>
          <t>Adobe Systems</t>
        </is>
      </c>
      <c r="F1281" t="inlineStr">
        <is>
          <t>Small tools</t>
        </is>
      </c>
      <c r="G1281" s="9" t="n">
        <v>176.44</v>
      </c>
      <c r="H1281" t="inlineStr">
        <is>
          <t>GST</t>
        </is>
      </c>
      <c r="I1281" t="inlineStr"/>
      <c r="J1281" t="inlineStr"/>
      <c r="K1281" t="str">
        <f>INDEX('Account Map'!$E$5:$E$90,MATCH(F1281,'Account Map'!$A$5:$A$90,0))</f>
        <v>474</v>
      </c>
    </row>
    <row r="1282">
      <c r="A1282" t="n">
        <v>484</v>
      </c>
      <c r="B1282" s="10" t="n">
        <v>46231</v>
      </c>
      <c r="C1282" t="inlineStr">
        <is>
          <t>Expense</t>
        </is>
      </c>
      <c r="D1282" t="inlineStr"/>
      <c r="E1282" t="inlineStr">
        <is>
          <t>Adobe Systems</t>
        </is>
      </c>
      <c r="F1282" t="inlineStr">
        <is>
          <t>GST Payable</t>
        </is>
      </c>
      <c r="G1282" s="9" t="n">
        <v>17.64</v>
      </c>
      <c r="H1282" t="inlineStr"/>
      <c r="I1282" t="inlineStr"/>
      <c r="J1282" t="inlineStr"/>
      <c r="K1282" t="str">
        <f>INDEX('Account Map'!$E$5:$E$90,MATCH(F1282,'Account Map'!$A$5:$A$90,0))</f>
        <v>820</v>
      </c>
    </row>
    <row r="1283">
      <c r="A1283" t="n">
        <v>484</v>
      </c>
      <c r="B1283" s="10" t="n">
        <v>46231</v>
      </c>
      <c r="C1283" t="inlineStr">
        <is>
          <t>Expense</t>
        </is>
      </c>
      <c r="D1283" t="inlineStr"/>
      <c r="E1283" t="inlineStr">
        <is>
          <t>Adobe Systems</t>
        </is>
      </c>
      <c r="F1283" t="inlineStr">
        <is>
          <t>ANZ Business Visa</t>
        </is>
      </c>
      <c r="G1283" s="9" t="n">
        <v>-194.08</v>
      </c>
      <c r="H1283" t="inlineStr"/>
      <c r="I1283" t="inlineStr"/>
      <c r="J1283" t="inlineStr">
        <is>
          <t>R</t>
        </is>
      </c>
      <c r="K1283" t="str">
        <f>INDEX('Account Map'!$E$5:$E$90,MATCH(F1283,'Account Map'!$A$5:$A$90,0))</f>
        <v>092</v>
      </c>
    </row>
    <row r="1284">
      <c r="A1284" t="n">
        <v>485</v>
      </c>
      <c r="B1284" s="10" t="n">
        <v>46231</v>
      </c>
      <c r="C1284" t="inlineStr">
        <is>
          <t>Expense</t>
        </is>
      </c>
      <c r="D1284" t="inlineStr"/>
      <c r="E1284" t="inlineStr">
        <is>
          <t>Total Tools</t>
        </is>
      </c>
      <c r="F1284" t="inlineStr">
        <is>
          <t>Small tools</t>
        </is>
      </c>
      <c r="G1284" s="9" t="n">
        <v>169.45</v>
      </c>
      <c r="H1284" t="inlineStr">
        <is>
          <t>GST</t>
        </is>
      </c>
      <c r="I1284" t="inlineStr"/>
      <c r="J1284" t="inlineStr"/>
      <c r="K1284" t="str">
        <f>INDEX('Account Map'!$E$5:$E$90,MATCH(F1284,'Account Map'!$A$5:$A$90,0))</f>
        <v>474</v>
      </c>
    </row>
    <row r="1285">
      <c r="A1285" t="n">
        <v>485</v>
      </c>
      <c r="B1285" s="10" t="n">
        <v>46231</v>
      </c>
      <c r="C1285" t="inlineStr">
        <is>
          <t>Expense</t>
        </is>
      </c>
      <c r="D1285" t="inlineStr"/>
      <c r="E1285" t="inlineStr">
        <is>
          <t>Total Tools</t>
        </is>
      </c>
      <c r="F1285" t="inlineStr">
        <is>
          <t>GST Payable</t>
        </is>
      </c>
      <c r="G1285" s="9" t="n">
        <v>16.95</v>
      </c>
      <c r="H1285" t="inlineStr"/>
      <c r="I1285" t="inlineStr"/>
      <c r="J1285" t="inlineStr"/>
      <c r="K1285" t="str">
        <f>INDEX('Account Map'!$E$5:$E$90,MATCH(F1285,'Account Map'!$A$5:$A$90,0))</f>
        <v>820</v>
      </c>
    </row>
    <row r="1286">
      <c r="A1286" t="n">
        <v>485</v>
      </c>
      <c r="B1286" s="10" t="n">
        <v>46231</v>
      </c>
      <c r="C1286" t="inlineStr">
        <is>
          <t>Expense</t>
        </is>
      </c>
      <c r="D1286" t="inlineStr"/>
      <c r="E1286" t="inlineStr">
        <is>
          <t>Total Tools</t>
        </is>
      </c>
      <c r="F1286" t="inlineStr">
        <is>
          <t>ANZ Business Visa</t>
        </is>
      </c>
      <c r="G1286" s="9" t="n">
        <v>-186.4</v>
      </c>
      <c r="H1286" t="inlineStr"/>
      <c r="I1286" t="inlineStr"/>
      <c r="J1286" t="inlineStr">
        <is>
          <t>R</t>
        </is>
      </c>
      <c r="K1286" t="str">
        <f>INDEX('Account Map'!$E$5:$E$90,MATCH(F1286,'Account Map'!$A$5:$A$90,0))</f>
        <v>092</v>
      </c>
    </row>
    <row r="1287">
      <c r="A1287" t="n">
        <v>486</v>
      </c>
      <c r="B1287" s="10" t="n">
        <v>46231</v>
      </c>
      <c r="C1287" t="inlineStr">
        <is>
          <t>Expense</t>
        </is>
      </c>
      <c r="D1287" t="inlineStr"/>
      <c r="E1287" t="inlineStr">
        <is>
          <t>Total Tools</t>
        </is>
      </c>
      <c r="F1287" t="inlineStr">
        <is>
          <t>General expenses</t>
        </is>
      </c>
      <c r="G1287" s="9" t="n">
        <v>376.32</v>
      </c>
      <c r="H1287" t="inlineStr">
        <is>
          <t>GST</t>
        </is>
      </c>
      <c r="I1287" t="inlineStr"/>
      <c r="J1287" t="inlineStr"/>
      <c r="K1287" t="str">
        <f>INDEX('Account Map'!$E$5:$E$90,MATCH(F1287,'Account Map'!$A$5:$A$90,0))</f>
        <v>429</v>
      </c>
    </row>
    <row r="1288">
      <c r="A1288" t="n">
        <v>486</v>
      </c>
      <c r="B1288" s="10" t="n">
        <v>46231</v>
      </c>
      <c r="C1288" t="inlineStr">
        <is>
          <t>Expense</t>
        </is>
      </c>
      <c r="D1288" t="inlineStr"/>
      <c r="E1288" t="inlineStr">
        <is>
          <t>Total Tools</t>
        </is>
      </c>
      <c r="F1288" t="inlineStr">
        <is>
          <t>GST Payable</t>
        </is>
      </c>
      <c r="G1288" s="9" t="n">
        <v>37.63</v>
      </c>
      <c r="H1288" t="inlineStr"/>
      <c r="I1288" t="inlineStr"/>
      <c r="J1288" t="inlineStr"/>
      <c r="K1288" t="str">
        <f>INDEX('Account Map'!$E$5:$E$90,MATCH(F1288,'Account Map'!$A$5:$A$90,0))</f>
        <v>820</v>
      </c>
    </row>
    <row r="1289">
      <c r="A1289" t="n">
        <v>486</v>
      </c>
      <c r="B1289" s="10" t="n">
        <v>46231</v>
      </c>
      <c r="C1289" t="inlineStr">
        <is>
          <t>Expense</t>
        </is>
      </c>
      <c r="D1289" t="inlineStr"/>
      <c r="E1289" t="inlineStr">
        <is>
          <t>Total Tools</t>
        </is>
      </c>
      <c r="F1289" t="inlineStr">
        <is>
          <t>ANZ Business Visa</t>
        </is>
      </c>
      <c r="G1289" s="9" t="n">
        <v>-413.95</v>
      </c>
      <c r="H1289" t="inlineStr"/>
      <c r="I1289" t="inlineStr"/>
      <c r="J1289" t="inlineStr">
        <is>
          <t>R</t>
        </is>
      </c>
      <c r="K1289" t="str">
        <f>INDEX('Account Map'!$E$5:$E$90,MATCH(F1289,'Account Map'!$A$5:$A$90,0))</f>
        <v>092</v>
      </c>
    </row>
    <row r="1290">
      <c r="A1290" t="n">
        <v>487</v>
      </c>
      <c r="B1290" s="10" t="n">
        <v>46231</v>
      </c>
      <c r="C1290" t="inlineStr">
        <is>
          <t>Payment</t>
        </is>
      </c>
      <c r="D1290" t="inlineStr"/>
      <c r="E1290" t="inlineStr">
        <is>
          <t>Fitzroy Bookshop</t>
        </is>
      </c>
      <c r="F1290" t="inlineStr">
        <is>
          <t>ANZ Business Cheque</t>
        </is>
      </c>
      <c r="G1290" s="9" t="n">
        <v>15526.07</v>
      </c>
      <c r="H1290" t="inlineStr"/>
      <c r="I1290" t="inlineStr">
        <is>
          <t>Payment INV-4226</t>
        </is>
      </c>
      <c r="J1290" t="inlineStr">
        <is>
          <t>R</t>
        </is>
      </c>
      <c r="K1290" t="str">
        <f>INDEX('Account Map'!$E$5:$E$90,MATCH(F1290,'Account Map'!$A$5:$A$90,0))</f>
        <v>090</v>
      </c>
    </row>
    <row r="1291">
      <c r="A1291" t="n">
        <v>487</v>
      </c>
      <c r="B1291" s="10" t="n">
        <v>46231</v>
      </c>
      <c r="C1291" t="inlineStr">
        <is>
          <t>Payment</t>
        </is>
      </c>
      <c r="D1291" t="inlineStr"/>
      <c r="E1291" t="inlineStr">
        <is>
          <t>Fitzroy Bookshop</t>
        </is>
      </c>
      <c r="F1291" t="inlineStr">
        <is>
          <t>Accounts Receivable (A/R)</t>
        </is>
      </c>
      <c r="G1291" s="9" t="n">
        <v>-15526.07</v>
      </c>
      <c r="H1291" t="inlineStr"/>
      <c r="I1291" t="inlineStr">
        <is>
          <t>Payment INV-4226</t>
        </is>
      </c>
      <c r="J1291" t="inlineStr"/>
      <c r="K1291" t="str">
        <f>INDEX('Account Map'!$E$5:$E$90,MATCH(F1291,'Account Map'!$A$5:$A$90,0))</f>
        <v>610</v>
      </c>
    </row>
    <row r="1292">
      <c r="A1292" t="n">
        <v>488</v>
      </c>
      <c r="B1292" s="10" t="n">
        <v>46231</v>
      </c>
      <c r="C1292" t="inlineStr">
        <is>
          <t>Payment</t>
        </is>
      </c>
      <c r="D1292" t="inlineStr"/>
      <c r="E1292" t="inlineStr">
        <is>
          <t>Malvern Real Estate Pty Ltd</t>
        </is>
      </c>
      <c r="F1292" t="inlineStr">
        <is>
          <t>ANZ Business Cheque</t>
        </is>
      </c>
      <c r="G1292" s="9" t="n">
        <v>7302.41</v>
      </c>
      <c r="H1292" t="inlineStr"/>
      <c r="I1292" t="inlineStr">
        <is>
          <t>Payment INV-4240</t>
        </is>
      </c>
      <c r="J1292" t="inlineStr">
        <is>
          <t>R</t>
        </is>
      </c>
      <c r="K1292" t="str">
        <f>INDEX('Account Map'!$E$5:$E$90,MATCH(F1292,'Account Map'!$A$5:$A$90,0))</f>
        <v>090</v>
      </c>
    </row>
    <row r="1293">
      <c r="A1293" t="n">
        <v>488</v>
      </c>
      <c r="B1293" s="10" t="n">
        <v>46231</v>
      </c>
      <c r="C1293" t="inlineStr">
        <is>
          <t>Payment</t>
        </is>
      </c>
      <c r="D1293" t="inlineStr"/>
      <c r="E1293" t="inlineStr">
        <is>
          <t>Malvern Real Estate Pty Ltd</t>
        </is>
      </c>
      <c r="F1293" t="inlineStr">
        <is>
          <t>Accounts Receivable (A/R)</t>
        </is>
      </c>
      <c r="G1293" s="9" t="n">
        <v>-7302.41</v>
      </c>
      <c r="H1293" t="inlineStr"/>
      <c r="I1293" t="inlineStr">
        <is>
          <t>Payment INV-4240</t>
        </is>
      </c>
      <c r="J1293" t="inlineStr"/>
      <c r="K1293" t="str">
        <f>INDEX('Account Map'!$E$5:$E$90,MATCH(F1293,'Account Map'!$A$5:$A$90,0))</f>
        <v>610</v>
      </c>
    </row>
    <row r="1294">
      <c r="A1294" t="n">
        <v>489</v>
      </c>
      <c r="B1294" s="10" t="n">
        <v>46231</v>
      </c>
      <c r="C1294" t="inlineStr">
        <is>
          <t>Bill Payment (Cheque)</t>
        </is>
      </c>
      <c r="D1294" t="inlineStr"/>
      <c r="E1294" t="inlineStr">
        <is>
          <t>Westside Glass Pty Ltd</t>
        </is>
      </c>
      <c r="F1294" t="inlineStr">
        <is>
          <t>Accounts Payable (A/P)</t>
        </is>
      </c>
      <c r="G1294" s="9" t="n">
        <v>1676.59</v>
      </c>
      <c r="H1294" t="inlineStr"/>
      <c r="I1294" t="inlineStr">
        <is>
          <t>Payment B00106</t>
        </is>
      </c>
      <c r="J1294" t="inlineStr"/>
      <c r="K1294" t="str">
        <f>INDEX('Account Map'!$E$5:$E$90,MATCH(F1294,'Account Map'!$A$5:$A$90,0))</f>
        <v>800</v>
      </c>
    </row>
    <row r="1295">
      <c r="A1295" t="n">
        <v>489</v>
      </c>
      <c r="B1295" s="10" t="n">
        <v>46231</v>
      </c>
      <c r="C1295" t="inlineStr">
        <is>
          <t>Bill Payment (Cheque)</t>
        </is>
      </c>
      <c r="D1295" t="inlineStr"/>
      <c r="E1295" t="inlineStr">
        <is>
          <t>Westside Glass Pty Ltd</t>
        </is>
      </c>
      <c r="F1295" t="inlineStr">
        <is>
          <t>ANZ Business Cheque</t>
        </is>
      </c>
      <c r="G1295" s="9" t="n">
        <v>-1676.59</v>
      </c>
      <c r="H1295" t="inlineStr"/>
      <c r="I1295" t="inlineStr">
        <is>
          <t>Payment B00106</t>
        </is>
      </c>
      <c r="J1295" t="inlineStr">
        <is>
          <t>R</t>
        </is>
      </c>
      <c r="K1295" t="str">
        <f>INDEX('Account Map'!$E$5:$E$90,MATCH(F1295,'Account Map'!$A$5:$A$90,0))</f>
        <v>090</v>
      </c>
    </row>
    <row r="1296">
      <c r="A1296" t="n">
        <v>490</v>
      </c>
      <c r="B1296" s="10" t="n">
        <v>46231</v>
      </c>
      <c r="C1296" t="inlineStr">
        <is>
          <t>Bill Payment (Cheque)</t>
        </is>
      </c>
      <c r="D1296" t="inlineStr"/>
      <c r="E1296" t="inlineStr">
        <is>
          <t>Smith St Joinery Supplies Pty Ltd</t>
        </is>
      </c>
      <c r="F1296" t="inlineStr">
        <is>
          <t>Accounts Payable (A/P)</t>
        </is>
      </c>
      <c r="G1296" s="9" t="n">
        <v>985.13</v>
      </c>
      <c r="H1296" t="inlineStr"/>
      <c r="I1296" t="inlineStr">
        <is>
          <t>Payment B00108</t>
        </is>
      </c>
      <c r="J1296" t="inlineStr"/>
      <c r="K1296" t="str">
        <f>INDEX('Account Map'!$E$5:$E$90,MATCH(F1296,'Account Map'!$A$5:$A$90,0))</f>
        <v>800</v>
      </c>
    </row>
    <row r="1297">
      <c r="A1297" t="n">
        <v>490</v>
      </c>
      <c r="B1297" s="10" t="n">
        <v>46231</v>
      </c>
      <c r="C1297" t="inlineStr">
        <is>
          <t>Bill Payment (Cheque)</t>
        </is>
      </c>
      <c r="D1297" t="inlineStr"/>
      <c r="E1297" t="inlineStr">
        <is>
          <t>Smith St Joinery Supplies Pty Ltd</t>
        </is>
      </c>
      <c r="F1297" t="inlineStr">
        <is>
          <t>ANZ Business Cheque</t>
        </is>
      </c>
      <c r="G1297" s="9" t="n">
        <v>-985.13</v>
      </c>
      <c r="H1297" t="inlineStr"/>
      <c r="I1297" t="inlineStr">
        <is>
          <t>Payment B00108</t>
        </is>
      </c>
      <c r="J1297" t="inlineStr">
        <is>
          <t>R</t>
        </is>
      </c>
      <c r="K1297" t="str">
        <f>INDEX('Account Map'!$E$5:$E$90,MATCH(F1297,'Account Map'!$A$5:$A$90,0))</f>
        <v>090</v>
      </c>
    </row>
    <row r="1298">
      <c r="A1298" t="n">
        <v>491</v>
      </c>
      <c r="B1298" s="10" t="n">
        <v>46231</v>
      </c>
      <c r="C1298" t="inlineStr">
        <is>
          <t>Bill Payment (Cheque)</t>
        </is>
      </c>
      <c r="D1298" t="inlineStr"/>
      <c r="E1298" t="inlineStr">
        <is>
          <t>Redgum Fasteners Pty Ltd</t>
        </is>
      </c>
      <c r="F1298" t="inlineStr">
        <is>
          <t>Accounts Payable (A/P)</t>
        </is>
      </c>
      <c r="G1298" s="9" t="n">
        <v>1038.14</v>
      </c>
      <c r="H1298" t="inlineStr"/>
      <c r="I1298" t="inlineStr">
        <is>
          <t>Payment B00116</t>
        </is>
      </c>
      <c r="J1298" t="inlineStr"/>
      <c r="K1298" t="str">
        <f>INDEX('Account Map'!$E$5:$E$90,MATCH(F1298,'Account Map'!$A$5:$A$90,0))</f>
        <v>800</v>
      </c>
    </row>
    <row r="1299">
      <c r="A1299" t="n">
        <v>491</v>
      </c>
      <c r="B1299" s="10" t="n">
        <v>46231</v>
      </c>
      <c r="C1299" t="inlineStr">
        <is>
          <t>Bill Payment (Cheque)</t>
        </is>
      </c>
      <c r="D1299" t="inlineStr"/>
      <c r="E1299" t="inlineStr">
        <is>
          <t>Redgum Fasteners Pty Ltd</t>
        </is>
      </c>
      <c r="F1299" t="inlineStr">
        <is>
          <t>ANZ Business Cheque</t>
        </is>
      </c>
      <c r="G1299" s="9" t="n">
        <v>-1038.14</v>
      </c>
      <c r="H1299" t="inlineStr"/>
      <c r="I1299" t="inlineStr">
        <is>
          <t>Payment B00116</t>
        </is>
      </c>
      <c r="J1299" t="inlineStr">
        <is>
          <t>R</t>
        </is>
      </c>
      <c r="K1299" t="str">
        <f>INDEX('Account Map'!$E$5:$E$90,MATCH(F1299,'Account Map'!$A$5:$A$90,0))</f>
        <v>090</v>
      </c>
    </row>
    <row r="1300">
      <c r="A1300" t="n">
        <v>492</v>
      </c>
      <c r="B1300" s="10" t="n">
        <v>46231</v>
      </c>
      <c r="C1300" t="inlineStr">
        <is>
          <t>Bill Payment (Cheque)</t>
        </is>
      </c>
      <c r="D1300" t="inlineStr"/>
      <c r="E1300" t="inlineStr">
        <is>
          <t>Coates Hire Pty Ltd</t>
        </is>
      </c>
      <c r="F1300" t="inlineStr">
        <is>
          <t>Accounts Payable (A/P)</t>
        </is>
      </c>
      <c r="G1300" s="9" t="n">
        <v>921.88</v>
      </c>
      <c r="H1300" t="inlineStr"/>
      <c r="I1300" t="inlineStr">
        <is>
          <t>Payment B00135</t>
        </is>
      </c>
      <c r="J1300" t="inlineStr"/>
      <c r="K1300" t="str">
        <f>INDEX('Account Map'!$E$5:$E$90,MATCH(F1300,'Account Map'!$A$5:$A$90,0))</f>
        <v>800</v>
      </c>
    </row>
    <row r="1301">
      <c r="A1301" t="n">
        <v>492</v>
      </c>
      <c r="B1301" s="10" t="n">
        <v>46231</v>
      </c>
      <c r="C1301" t="inlineStr">
        <is>
          <t>Bill Payment (Cheque)</t>
        </is>
      </c>
      <c r="D1301" t="inlineStr"/>
      <c r="E1301" t="inlineStr">
        <is>
          <t>Coates Hire Pty Ltd</t>
        </is>
      </c>
      <c r="F1301" t="inlineStr">
        <is>
          <t>ANZ Business Cheque</t>
        </is>
      </c>
      <c r="G1301" s="9" t="n">
        <v>-921.88</v>
      </c>
      <c r="H1301" t="inlineStr"/>
      <c r="I1301" t="inlineStr">
        <is>
          <t>Payment B00135</t>
        </is>
      </c>
      <c r="J1301" t="inlineStr">
        <is>
          <t>R</t>
        </is>
      </c>
      <c r="K1301" t="str">
        <f>INDEX('Account Map'!$E$5:$E$90,MATCH(F1301,'Account Map'!$A$5:$A$90,0))</f>
        <v>090</v>
      </c>
    </row>
    <row r="1302">
      <c r="A1302" t="n">
        <v>493</v>
      </c>
      <c r="B1302" s="10" t="n">
        <v>46231</v>
      </c>
      <c r="C1302" t="inlineStr">
        <is>
          <t>Deposit</t>
        </is>
      </c>
      <c r="D1302" t="inlineStr"/>
      <c r="E1302" t="inlineStr"/>
      <c r="F1302" t="inlineStr">
        <is>
          <t>ANZ Business Cheque</t>
        </is>
      </c>
      <c r="G1302" s="9" t="n">
        <v>27658.93</v>
      </c>
      <c r="H1302" t="inlineStr"/>
      <c r="I1302" t="inlineStr">
        <is>
          <t>Deposit of 4 payments</t>
        </is>
      </c>
      <c r="J1302" t="inlineStr">
        <is>
          <t>R</t>
        </is>
      </c>
      <c r="K1302" t="str">
        <f>INDEX('Account Map'!$E$5:$E$90,MATCH(F1302,'Account Map'!$A$5:$A$90,0))</f>
        <v>090</v>
      </c>
    </row>
    <row r="1303">
      <c r="A1303" t="n">
        <v>493</v>
      </c>
      <c r="B1303" s="10" t="n">
        <v>46231</v>
      </c>
      <c r="C1303" t="inlineStr">
        <is>
          <t>Deposit</t>
        </is>
      </c>
      <c r="D1303" t="inlineStr"/>
      <c r="E1303" t="inlineStr"/>
      <c r="F1303" t="inlineStr">
        <is>
          <t>Undeposited Funds</t>
        </is>
      </c>
      <c r="G1303" s="9" t="n">
        <v>-27658.93</v>
      </c>
      <c r="H1303" t="inlineStr"/>
      <c r="I1303" t="inlineStr">
        <is>
          <t>Deposit of 4 payments</t>
        </is>
      </c>
      <c r="J1303" t="inlineStr"/>
      <c r="K1303" t="str">
        <f>INDEX('Account Map'!$E$5:$E$90,MATCH(F1303,'Account Map'!$A$5:$A$90,0))</f>
        <v>615</v>
      </c>
    </row>
    <row r="1304">
      <c r="A1304" t="n">
        <v>494</v>
      </c>
      <c r="B1304" s="10" t="n">
        <v>46231</v>
      </c>
      <c r="C1304" t="inlineStr">
        <is>
          <t>Expense</t>
        </is>
      </c>
      <c r="D1304" t="inlineStr"/>
      <c r="E1304" t="inlineStr">
        <is>
          <t>Westpac</t>
        </is>
      </c>
      <c r="F1304" t="inlineStr">
        <is>
          <t>Equipment loan - Westpac</t>
        </is>
      </c>
      <c r="G1304" s="9" t="n">
        <v>1879.8</v>
      </c>
      <c r="H1304" t="inlineStr"/>
      <c r="I1304" t="inlineStr"/>
      <c r="J1304" t="inlineStr"/>
      <c r="K1304" t="str">
        <f>INDEX('Account Map'!$E$5:$E$90,MATCH(F1304,'Account Map'!$A$5:$A$90,0))</f>
        <v>900</v>
      </c>
    </row>
    <row r="1305">
      <c r="A1305" t="n">
        <v>494</v>
      </c>
      <c r="B1305" s="10" t="n">
        <v>46231</v>
      </c>
      <c r="C1305" t="inlineStr">
        <is>
          <t>Expense</t>
        </is>
      </c>
      <c r="D1305" t="inlineStr"/>
      <c r="E1305" t="inlineStr">
        <is>
          <t>Westpac</t>
        </is>
      </c>
      <c r="F1305" t="inlineStr">
        <is>
          <t>Interest expense</t>
        </is>
      </c>
      <c r="G1305" s="9" t="n">
        <v>530.2</v>
      </c>
      <c r="H1305" t="inlineStr">
        <is>
          <t>GST</t>
        </is>
      </c>
      <c r="I1305" t="inlineStr"/>
      <c r="J1305" t="inlineStr"/>
      <c r="K1305" t="str">
        <f>INDEX('Account Map'!$E$5:$E$90,MATCH(F1305,'Account Map'!$A$5:$A$90,0))</f>
        <v>437</v>
      </c>
    </row>
    <row r="1306">
      <c r="A1306" t="n">
        <v>494</v>
      </c>
      <c r="B1306" s="10" t="n">
        <v>46231</v>
      </c>
      <c r="C1306" t="inlineStr">
        <is>
          <t>Expense</t>
        </is>
      </c>
      <c r="D1306" t="inlineStr"/>
      <c r="E1306" t="inlineStr">
        <is>
          <t>Westpac</t>
        </is>
      </c>
      <c r="F1306" t="inlineStr">
        <is>
          <t>ANZ Business Cheque</t>
        </is>
      </c>
      <c r="G1306" s="9" t="n">
        <v>-2410</v>
      </c>
      <c r="H1306" t="inlineStr"/>
      <c r="I1306" t="inlineStr"/>
      <c r="J1306" t="inlineStr">
        <is>
          <t>R</t>
        </is>
      </c>
      <c r="K1306" t="str">
        <f>INDEX('Account Map'!$E$5:$E$90,MATCH(F1306,'Account Map'!$A$5:$A$90,0))</f>
        <v>090</v>
      </c>
    </row>
    <row r="1307">
      <c r="A1307" t="n">
        <v>495</v>
      </c>
      <c r="B1307" s="10" t="n">
        <v>46231</v>
      </c>
      <c r="C1307" t="inlineStr">
        <is>
          <t>Expense</t>
        </is>
      </c>
      <c r="D1307" t="inlineStr"/>
      <c r="E1307" t="inlineStr">
        <is>
          <t>Toyota Finance</t>
        </is>
      </c>
      <c r="F1307" t="inlineStr">
        <is>
          <t>Vehicle finance</t>
        </is>
      </c>
      <c r="G1307" s="9" t="n">
        <v>1271.4</v>
      </c>
      <c r="H1307" t="inlineStr"/>
      <c r="I1307" t="inlineStr"/>
      <c r="J1307" t="inlineStr"/>
      <c r="K1307" t="str">
        <f>INDEX('Account Map'!$E$5:$E$90,MATCH(F1307,'Account Map'!$A$5:$A$90,0))</f>
        <v>901</v>
      </c>
    </row>
    <row r="1308">
      <c r="A1308" t="n">
        <v>495</v>
      </c>
      <c r="B1308" s="10" t="n">
        <v>46231</v>
      </c>
      <c r="C1308" t="inlineStr">
        <is>
          <t>Expense</t>
        </is>
      </c>
      <c r="D1308" t="inlineStr"/>
      <c r="E1308" t="inlineStr">
        <is>
          <t>Toyota Finance</t>
        </is>
      </c>
      <c r="F1308" t="inlineStr">
        <is>
          <t>Interest expense</t>
        </is>
      </c>
      <c r="G1308" s="9" t="n">
        <v>358.6</v>
      </c>
      <c r="H1308" t="inlineStr">
        <is>
          <t>GST</t>
        </is>
      </c>
      <c r="I1308" t="inlineStr"/>
      <c r="J1308" t="inlineStr"/>
      <c r="K1308" t="str">
        <f>INDEX('Account Map'!$E$5:$E$90,MATCH(F1308,'Account Map'!$A$5:$A$90,0))</f>
        <v>437</v>
      </c>
    </row>
    <row r="1309">
      <c r="A1309" t="n">
        <v>495</v>
      </c>
      <c r="B1309" s="10" t="n">
        <v>46231</v>
      </c>
      <c r="C1309" t="inlineStr">
        <is>
          <t>Expense</t>
        </is>
      </c>
      <c r="D1309" t="inlineStr"/>
      <c r="E1309" t="inlineStr">
        <is>
          <t>Toyota Finance</t>
        </is>
      </c>
      <c r="F1309" t="inlineStr">
        <is>
          <t>ANZ Business Cheque</t>
        </is>
      </c>
      <c r="G1309" s="9" t="n">
        <v>-1630</v>
      </c>
      <c r="H1309" t="inlineStr"/>
      <c r="I1309" t="inlineStr"/>
      <c r="J1309" t="inlineStr">
        <is>
          <t>R</t>
        </is>
      </c>
      <c r="K1309" t="str">
        <f>INDEX('Account Map'!$E$5:$E$90,MATCH(F1309,'Account Map'!$A$5:$A$90,0))</f>
        <v>090</v>
      </c>
    </row>
    <row r="1310">
      <c r="A1310" t="n">
        <v>496</v>
      </c>
      <c r="B1310" s="10" t="n">
        <v>46231</v>
      </c>
      <c r="C1310" t="inlineStr">
        <is>
          <t>Expense</t>
        </is>
      </c>
      <c r="D1310" t="inlineStr"/>
      <c r="E1310" t="inlineStr">
        <is>
          <t>ANZ</t>
        </is>
      </c>
      <c r="F1310" t="inlineStr">
        <is>
          <t>Bank fees</t>
        </is>
      </c>
      <c r="G1310" s="9" t="n">
        <v>48</v>
      </c>
      <c r="H1310" t="inlineStr">
        <is>
          <t>GST</t>
        </is>
      </c>
      <c r="I1310" t="inlineStr"/>
      <c r="J1310" t="inlineStr"/>
      <c r="K1310" t="str">
        <f>INDEX('Account Map'!$E$5:$E$90,MATCH(F1310,'Account Map'!$A$5:$A$90,0))</f>
        <v>404</v>
      </c>
    </row>
    <row r="1311">
      <c r="A1311" t="n">
        <v>496</v>
      </c>
      <c r="B1311" s="10" t="n">
        <v>46231</v>
      </c>
      <c r="C1311" t="inlineStr">
        <is>
          <t>Expense</t>
        </is>
      </c>
      <c r="D1311" t="inlineStr"/>
      <c r="E1311" t="inlineStr">
        <is>
          <t>ANZ</t>
        </is>
      </c>
      <c r="F1311" t="inlineStr">
        <is>
          <t>ANZ Business Cheque</t>
        </is>
      </c>
      <c r="G1311" s="9" t="n">
        <v>-48</v>
      </c>
      <c r="H1311" t="inlineStr"/>
      <c r="I1311" t="inlineStr"/>
      <c r="J1311" t="inlineStr">
        <is>
          <t>R</t>
        </is>
      </c>
      <c r="K1311" t="str">
        <f>INDEX('Account Map'!$E$5:$E$90,MATCH(F1311,'Account Map'!$A$5:$A$90,0))</f>
        <v>090</v>
      </c>
    </row>
    <row r="1312">
      <c r="A1312" t="n">
        <v>497</v>
      </c>
      <c r="B1312" s="10" t="n">
        <v>46231</v>
      </c>
      <c r="C1312" t="inlineStr">
        <is>
          <t>Deposit</t>
        </is>
      </c>
      <c r="D1312" t="inlineStr"/>
      <c r="E1312" t="inlineStr">
        <is>
          <t>ANZ</t>
        </is>
      </c>
      <c r="F1312" t="inlineStr">
        <is>
          <t>ANZ Online Saver</t>
        </is>
      </c>
      <c r="G1312" s="9" t="n">
        <v>540</v>
      </c>
      <c r="H1312" t="inlineStr"/>
      <c r="I1312" t="inlineStr"/>
      <c r="J1312" t="inlineStr">
        <is>
          <t>R</t>
        </is>
      </c>
      <c r="K1312" t="str">
        <f>INDEX('Account Map'!$E$5:$E$90,MATCH(F1312,'Account Map'!$A$5:$A$90,0))</f>
        <v>091</v>
      </c>
    </row>
    <row r="1313">
      <c r="A1313" t="n">
        <v>497</v>
      </c>
      <c r="B1313" s="10" t="n">
        <v>46231</v>
      </c>
      <c r="C1313" t="inlineStr">
        <is>
          <t>Deposit</t>
        </is>
      </c>
      <c r="D1313" t="inlineStr"/>
      <c r="E1313" t="inlineStr">
        <is>
          <t>ANZ</t>
        </is>
      </c>
      <c r="F1313" t="inlineStr">
        <is>
          <t>Interest income</t>
        </is>
      </c>
      <c r="G1313" s="9" t="n">
        <v>-540</v>
      </c>
      <c r="H1313" t="inlineStr">
        <is>
          <t>GST</t>
        </is>
      </c>
      <c r="I1313" t="inlineStr"/>
      <c r="J1313" t="inlineStr"/>
      <c r="K1313" t="str">
        <f>INDEX('Account Map'!$E$5:$E$90,MATCH(F1313,'Account Map'!$A$5:$A$90,0))</f>
        <v>270</v>
      </c>
    </row>
    <row r="1314">
      <c r="A1314" t="n">
        <v>498</v>
      </c>
      <c r="B1314" s="10" t="n">
        <v>46231</v>
      </c>
      <c r="C1314" t="inlineStr">
        <is>
          <t>Journal Entry</t>
        </is>
      </c>
      <c r="D1314" t="inlineStr">
        <is>
          <t>DEP-07</t>
        </is>
      </c>
      <c r="E1314" t="inlineStr"/>
      <c r="F1314" t="inlineStr">
        <is>
          <t>Depreciation</t>
        </is>
      </c>
      <c r="G1314" s="9" t="n">
        <v>4985</v>
      </c>
      <c r="H1314" t="inlineStr"/>
      <c r="I1314" t="inlineStr"/>
      <c r="J1314" t="inlineStr"/>
      <c r="K1314" t="str">
        <f>INDEX('Account Map'!$E$5:$E$90,MATCH(F1314,'Account Map'!$A$5:$A$90,0))</f>
        <v>416</v>
      </c>
    </row>
    <row r="1315">
      <c r="A1315" t="n">
        <v>498</v>
      </c>
      <c r="B1315" s="10" t="n">
        <v>46231</v>
      </c>
      <c r="C1315" t="inlineStr">
        <is>
          <t>Journal Entry</t>
        </is>
      </c>
      <c r="D1315" t="inlineStr">
        <is>
          <t>DEP-07</t>
        </is>
      </c>
      <c r="E1315" t="inlineStr"/>
      <c r="F1315" t="inlineStr">
        <is>
          <t>Plant &amp; equipment:Accumulated depreciation</t>
        </is>
      </c>
      <c r="G1315" s="9" t="n">
        <v>-2860</v>
      </c>
      <c r="H1315" t="inlineStr"/>
      <c r="I1315" t="inlineStr"/>
      <c r="J1315" t="inlineStr"/>
      <c r="K1315" t="str">
        <f>INDEX('Account Map'!$E$5:$E$90,MATCH(F1315,'Account Map'!$A$5:$A$90,0))</f>
        <v>711</v>
      </c>
    </row>
    <row r="1316">
      <c r="A1316" t="n">
        <v>498</v>
      </c>
      <c r="B1316" s="10" t="n">
        <v>46231</v>
      </c>
      <c r="C1316" t="inlineStr">
        <is>
          <t>Journal Entry</t>
        </is>
      </c>
      <c r="D1316" t="inlineStr">
        <is>
          <t>DEP-07</t>
        </is>
      </c>
      <c r="E1316" t="inlineStr"/>
      <c r="F1316" t="inlineStr">
        <is>
          <t>Motor vehicles:Accumulated depreciation</t>
        </is>
      </c>
      <c r="G1316" s="9" t="n">
        <v>-1850</v>
      </c>
      <c r="H1316" t="inlineStr"/>
      <c r="I1316" t="inlineStr"/>
      <c r="J1316" t="inlineStr"/>
      <c r="K1316" t="str">
        <f>INDEX('Account Map'!$E$5:$E$90,MATCH(F1316,'Account Map'!$A$5:$A$90,0))</f>
        <v>721</v>
      </c>
    </row>
    <row r="1317">
      <c r="A1317" t="n">
        <v>498</v>
      </c>
      <c r="B1317" s="10" t="n">
        <v>46231</v>
      </c>
      <c r="C1317" t="inlineStr">
        <is>
          <t>Journal Entry</t>
        </is>
      </c>
      <c r="D1317" t="inlineStr">
        <is>
          <t>DEP-07</t>
        </is>
      </c>
      <c r="E1317" t="inlineStr"/>
      <c r="F1317" t="inlineStr">
        <is>
          <t>Accum. depn - computers</t>
        </is>
      </c>
      <c r="G1317" s="9" t="n">
        <v>-275</v>
      </c>
      <c r="H1317" t="inlineStr"/>
      <c r="I1317" t="inlineStr"/>
      <c r="J1317" t="inlineStr"/>
      <c r="K1317" t="str">
        <f>INDEX('Account Map'!$E$5:$E$90,MATCH(F1317,'Account Map'!$A$5:$A$90,0))</f>
        <v>731</v>
      </c>
    </row>
    <row r="1318">
      <c r="A1318" t="n">
        <v>499</v>
      </c>
      <c r="B1318" s="10" t="n">
        <v>46231</v>
      </c>
      <c r="C1318" t="inlineStr">
        <is>
          <t>Cheque</t>
        </is>
      </c>
      <c r="D1318" t="inlineStr"/>
      <c r="E1318" t="inlineStr">
        <is>
          <t>Owner</t>
        </is>
      </c>
      <c r="F1318" t="inlineStr">
        <is>
          <t>Owner's drawings</t>
        </is>
      </c>
      <c r="G1318" s="9" t="n">
        <v>6000</v>
      </c>
      <c r="H1318" t="inlineStr"/>
      <c r="I1318" t="inlineStr"/>
      <c r="J1318" t="inlineStr"/>
      <c r="K1318" t="str">
        <f>INDEX('Account Map'!$E$5:$E$90,MATCH(F1318,'Account Map'!$A$5:$A$90,0))</f>
        <v>880</v>
      </c>
    </row>
    <row r="1319">
      <c r="A1319" t="n">
        <v>499</v>
      </c>
      <c r="B1319" s="10" t="n">
        <v>46231</v>
      </c>
      <c r="C1319" t="inlineStr">
        <is>
          <t>Cheque</t>
        </is>
      </c>
      <c r="D1319" t="inlineStr"/>
      <c r="E1319" t="inlineStr">
        <is>
          <t>Owner</t>
        </is>
      </c>
      <c r="F1319" t="inlineStr">
        <is>
          <t>ANZ Business Cheque</t>
        </is>
      </c>
      <c r="G1319" s="9" t="n">
        <v>-6000</v>
      </c>
      <c r="H1319" t="inlineStr"/>
      <c r="I1319" t="inlineStr"/>
      <c r="J1319" t="inlineStr">
        <is>
          <t>R</t>
        </is>
      </c>
      <c r="K1319" t="str">
        <f>INDEX('Account Map'!$E$5:$E$90,MATCH(F1319,'Account Map'!$A$5:$A$90,0))</f>
        <v>090</v>
      </c>
    </row>
    <row r="1320">
      <c r="A1320" t="n">
        <v>500</v>
      </c>
      <c r="B1320" s="10" t="n">
        <v>46231</v>
      </c>
      <c r="C1320" t="inlineStr">
        <is>
          <t>Journal Entry</t>
        </is>
      </c>
      <c r="D1320" t="inlineStr">
        <is>
          <t>RENT-07</t>
        </is>
      </c>
      <c r="E1320" t="inlineStr">
        <is>
          <t>Hilton Factory Holdings</t>
        </is>
      </c>
      <c r="F1320" t="inlineStr">
        <is>
          <t>Rent - factory</t>
        </is>
      </c>
      <c r="G1320" s="9" t="n">
        <v>9800</v>
      </c>
      <c r="H1320" t="inlineStr">
        <is>
          <t>GST</t>
        </is>
      </c>
      <c r="I1320" t="inlineStr"/>
      <c r="J1320" t="inlineStr"/>
      <c r="K1320" t="str">
        <f>INDEX('Account Map'!$E$5:$E$90,MATCH(F1320,'Account Map'!$A$5:$A$90,0))</f>
        <v>469</v>
      </c>
    </row>
    <row r="1321">
      <c r="A1321" t="n">
        <v>500</v>
      </c>
      <c r="B1321" s="10" t="n">
        <v>46231</v>
      </c>
      <c r="C1321" t="inlineStr">
        <is>
          <t>Journal Entry</t>
        </is>
      </c>
      <c r="D1321" t="inlineStr">
        <is>
          <t>RENT-07</t>
        </is>
      </c>
      <c r="E1321" t="inlineStr">
        <is>
          <t>Hilton Factory Holdings</t>
        </is>
      </c>
      <c r="F1321" t="inlineStr">
        <is>
          <t>GST Payable</t>
        </is>
      </c>
      <c r="G1321" s="9" t="n">
        <v>980</v>
      </c>
      <c r="H1321" t="inlineStr"/>
      <c r="I1321" t="inlineStr"/>
      <c r="J1321" t="inlineStr"/>
      <c r="K1321" t="str">
        <f>INDEX('Account Map'!$E$5:$E$90,MATCH(F1321,'Account Map'!$A$5:$A$90,0))</f>
        <v>820</v>
      </c>
    </row>
    <row r="1322">
      <c r="A1322" t="n">
        <v>500</v>
      </c>
      <c r="B1322" s="10" t="n">
        <v>46231</v>
      </c>
      <c r="C1322" t="inlineStr">
        <is>
          <t>Journal Entry</t>
        </is>
      </c>
      <c r="D1322" t="inlineStr">
        <is>
          <t>RENT-07</t>
        </is>
      </c>
      <c r="E1322" t="inlineStr">
        <is>
          <t>Hilton Factory Holdings</t>
        </is>
      </c>
      <c r="F1322" t="inlineStr">
        <is>
          <t>ANZ Business Cheque</t>
        </is>
      </c>
      <c r="G1322" s="9" t="n">
        <v>-10780</v>
      </c>
      <c r="H1322" t="inlineStr"/>
      <c r="I1322" t="inlineStr"/>
      <c r="J1322" t="inlineStr">
        <is>
          <t>R</t>
        </is>
      </c>
      <c r="K1322" t="str">
        <f>INDEX('Account Map'!$E$5:$E$90,MATCH(F1322,'Account Map'!$A$5:$A$90,0))</f>
        <v>090</v>
      </c>
    </row>
    <row r="1323">
      <c r="A1323" t="n">
        <v>501</v>
      </c>
      <c r="B1323" s="10" t="n">
        <v>46232</v>
      </c>
      <c r="C1323" t="inlineStr">
        <is>
          <t>Invoice</t>
        </is>
      </c>
      <c r="D1323" t="inlineStr">
        <is>
          <t>INV-4285</t>
        </is>
      </c>
      <c r="E1323" t="inlineStr">
        <is>
          <t>Bluestone Legal Pty Ltd</t>
        </is>
      </c>
      <c r="F1323" t="inlineStr">
        <is>
          <t>Accounts Receivable (A/R)</t>
        </is>
      </c>
      <c r="G1323" s="9" t="n">
        <v>1548.8</v>
      </c>
      <c r="H1323" t="inlineStr"/>
      <c r="I1323" t="inlineStr"/>
      <c r="J1323" t="inlineStr"/>
      <c r="K1323" t="str">
        <f>INDEX('Account Map'!$E$5:$E$90,MATCH(F1323,'Account Map'!$A$5:$A$90,0))</f>
        <v>610</v>
      </c>
    </row>
    <row r="1324">
      <c r="A1324" t="n">
        <v>501</v>
      </c>
      <c r="B1324" s="10" t="n">
        <v>46232</v>
      </c>
      <c r="C1324" t="inlineStr">
        <is>
          <t>Invoice</t>
        </is>
      </c>
      <c r="D1324" t="inlineStr">
        <is>
          <t>INV-4285</t>
        </is>
      </c>
      <c r="E1324" t="inlineStr">
        <is>
          <t>Bluestone Legal Pty Ltd</t>
        </is>
      </c>
      <c r="F1324" t="inlineStr">
        <is>
          <t>Installation labour</t>
        </is>
      </c>
      <c r="G1324" s="9" t="n">
        <v>-1408</v>
      </c>
      <c r="H1324" t="inlineStr">
        <is>
          <t>GST</t>
        </is>
      </c>
      <c r="I1324" t="inlineStr"/>
      <c r="J1324" t="inlineStr"/>
      <c r="K1324" t="str">
        <f>INDEX('Account Map'!$E$5:$E$90,MATCH(F1324,'Account Map'!$A$5:$A$90,0))</f>
        <v>202</v>
      </c>
    </row>
    <row r="1325">
      <c r="A1325" t="n">
        <v>501</v>
      </c>
      <c r="B1325" s="10" t="n">
        <v>46232</v>
      </c>
      <c r="C1325" t="inlineStr">
        <is>
          <t>Invoice</t>
        </is>
      </c>
      <c r="D1325" t="inlineStr">
        <is>
          <t>INV-4285</t>
        </is>
      </c>
      <c r="E1325" t="inlineStr">
        <is>
          <t>Bluestone Legal Pty Ltd</t>
        </is>
      </c>
      <c r="F1325" t="inlineStr">
        <is>
          <t>GST Payable</t>
        </is>
      </c>
      <c r="G1325" s="9" t="n">
        <v>-140.8</v>
      </c>
      <c r="H1325" t="inlineStr"/>
      <c r="I1325" t="inlineStr"/>
      <c r="J1325" t="inlineStr"/>
      <c r="K1325" t="str">
        <f>INDEX('Account Map'!$E$5:$E$90,MATCH(F1325,'Account Map'!$A$5:$A$90,0))</f>
        <v>820</v>
      </c>
    </row>
    <row r="1326">
      <c r="A1326" t="n">
        <v>502</v>
      </c>
      <c r="B1326" s="10" t="n">
        <v>46232</v>
      </c>
      <c r="C1326" t="inlineStr">
        <is>
          <t>Invoice</t>
        </is>
      </c>
      <c r="D1326" t="inlineStr">
        <is>
          <t>INV-4286</t>
        </is>
      </c>
      <c r="E1326" t="inlineStr">
        <is>
          <t>Bluestone Kitchen &amp; Bath Pty Ltd</t>
        </is>
      </c>
      <c r="F1326" t="inlineStr">
        <is>
          <t>Accounts Receivable (A/R)</t>
        </is>
      </c>
      <c r="G1326" s="9" t="n">
        <v>6439.18</v>
      </c>
      <c r="H1326" t="inlineStr"/>
      <c r="I1326" t="inlineStr"/>
      <c r="J1326" t="inlineStr"/>
      <c r="K1326" t="str">
        <f>INDEX('Account Map'!$E$5:$E$90,MATCH(F1326,'Account Map'!$A$5:$A$90,0))</f>
        <v>610</v>
      </c>
    </row>
    <row r="1327">
      <c r="A1327" t="n">
        <v>502</v>
      </c>
      <c r="B1327" s="10" t="n">
        <v>46232</v>
      </c>
      <c r="C1327" t="inlineStr">
        <is>
          <t>Invoice</t>
        </is>
      </c>
      <c r="D1327" t="inlineStr">
        <is>
          <t>INV-4286</t>
        </is>
      </c>
      <c r="E1327" t="inlineStr">
        <is>
          <t>Bluestone Kitchen &amp; Bath Pty Ltd</t>
        </is>
      </c>
      <c r="F1327" t="inlineStr">
        <is>
          <t>Shopfitting contracts</t>
        </is>
      </c>
      <c r="G1327" s="9" t="n">
        <v>-3303.73</v>
      </c>
      <c r="H1327" t="inlineStr">
        <is>
          <t>GST</t>
        </is>
      </c>
      <c r="I1327" t="inlineStr"/>
      <c r="J1327" t="inlineStr"/>
      <c r="K1327" t="str">
        <f>INDEX('Account Map'!$E$5:$E$90,MATCH(F1327,'Account Map'!$A$5:$A$90,0))</f>
        <v>201</v>
      </c>
    </row>
    <row r="1328">
      <c r="A1328" t="n">
        <v>502</v>
      </c>
      <c r="B1328" s="10" t="n">
        <v>46232</v>
      </c>
      <c r="C1328" t="inlineStr">
        <is>
          <t>Invoice</t>
        </is>
      </c>
      <c r="D1328" t="inlineStr">
        <is>
          <t>INV-4286</t>
        </is>
      </c>
      <c r="E1328" t="inlineStr">
        <is>
          <t>Bluestone Kitchen &amp; Bath Pty Ltd</t>
        </is>
      </c>
      <c r="F1328" t="inlineStr">
        <is>
          <t>Joinery sales</t>
        </is>
      </c>
      <c r="G1328" s="9" t="n">
        <v>-2550.07</v>
      </c>
      <c r="H1328" t="inlineStr">
        <is>
          <t>GST</t>
        </is>
      </c>
      <c r="I1328" t="inlineStr"/>
      <c r="J1328" t="inlineStr"/>
      <c r="K1328" t="str">
        <f>INDEX('Account Map'!$E$5:$E$90,MATCH(F1328,'Account Map'!$A$5:$A$90,0))</f>
        <v>200</v>
      </c>
    </row>
    <row r="1329">
      <c r="A1329" t="n">
        <v>502</v>
      </c>
      <c r="B1329" s="10" t="n">
        <v>46232</v>
      </c>
      <c r="C1329" t="inlineStr">
        <is>
          <t>Invoice</t>
        </is>
      </c>
      <c r="D1329" t="inlineStr">
        <is>
          <t>INV-4286</t>
        </is>
      </c>
      <c r="E1329" t="inlineStr">
        <is>
          <t>Bluestone Kitchen &amp; Bath Pty Ltd</t>
        </is>
      </c>
      <c r="F1329" t="inlineStr">
        <is>
          <t>GST Payable</t>
        </is>
      </c>
      <c r="G1329" s="9" t="n">
        <v>-585.38</v>
      </c>
      <c r="H1329" t="inlineStr"/>
      <c r="I1329" t="inlineStr"/>
      <c r="J1329" t="inlineStr"/>
      <c r="K1329" t="str">
        <f>INDEX('Account Map'!$E$5:$E$90,MATCH(F1329,'Account Map'!$A$5:$A$90,0))</f>
        <v>820</v>
      </c>
    </row>
    <row r="1330">
      <c r="A1330" t="n">
        <v>503</v>
      </c>
      <c r="B1330" s="10" t="n">
        <v>46232</v>
      </c>
      <c r="C1330" t="inlineStr">
        <is>
          <t>Invoice</t>
        </is>
      </c>
      <c r="D1330" t="inlineStr">
        <is>
          <t>INV-4287</t>
        </is>
      </c>
      <c r="E1330" t="inlineStr">
        <is>
          <t>Collins Builders</t>
        </is>
      </c>
      <c r="F1330" t="inlineStr">
        <is>
          <t>Accounts Receivable (A/R)</t>
        </is>
      </c>
      <c r="G1330" s="9" t="n">
        <v>9736.530000000001</v>
      </c>
      <c r="H1330" t="inlineStr"/>
      <c r="I1330" t="inlineStr"/>
      <c r="J1330" t="inlineStr"/>
      <c r="K1330" t="str">
        <f>INDEX('Account Map'!$E$5:$E$90,MATCH(F1330,'Account Map'!$A$5:$A$90,0))</f>
        <v>610</v>
      </c>
    </row>
    <row r="1331">
      <c r="A1331" t="n">
        <v>503</v>
      </c>
      <c r="B1331" s="10" t="n">
        <v>46232</v>
      </c>
      <c r="C1331" t="inlineStr">
        <is>
          <t>Invoice</t>
        </is>
      </c>
      <c r="D1331" t="inlineStr">
        <is>
          <t>INV-4287</t>
        </is>
      </c>
      <c r="E1331" t="inlineStr">
        <is>
          <t>Collins Builders</t>
        </is>
      </c>
      <c r="F1331" t="inlineStr">
        <is>
          <t>Shopfitting contracts</t>
        </is>
      </c>
      <c r="G1331" s="9" t="n">
        <v>-8851.389999999999</v>
      </c>
      <c r="H1331" t="inlineStr">
        <is>
          <t>GST</t>
        </is>
      </c>
      <c r="I1331" t="inlineStr"/>
      <c r="J1331" t="inlineStr"/>
      <c r="K1331" t="str">
        <f>INDEX('Account Map'!$E$5:$E$90,MATCH(F1331,'Account Map'!$A$5:$A$90,0))</f>
        <v>201</v>
      </c>
    </row>
    <row r="1332">
      <c r="A1332" t="n">
        <v>503</v>
      </c>
      <c r="B1332" s="10" t="n">
        <v>46232</v>
      </c>
      <c r="C1332" t="inlineStr">
        <is>
          <t>Invoice</t>
        </is>
      </c>
      <c r="D1332" t="inlineStr">
        <is>
          <t>INV-4287</t>
        </is>
      </c>
      <c r="E1332" t="inlineStr">
        <is>
          <t>Collins Builders</t>
        </is>
      </c>
      <c r="F1332" t="inlineStr">
        <is>
          <t>GST Payable</t>
        </is>
      </c>
      <c r="G1332" s="9" t="n">
        <v>-885.14</v>
      </c>
      <c r="H1332" t="inlineStr"/>
      <c r="I1332" t="inlineStr"/>
      <c r="J1332" t="inlineStr"/>
      <c r="K1332" t="str">
        <f>INDEX('Account Map'!$E$5:$E$90,MATCH(F1332,'Account Map'!$A$5:$A$90,0))</f>
        <v>820</v>
      </c>
    </row>
    <row r="1333">
      <c r="A1333" t="n">
        <v>504</v>
      </c>
      <c r="B1333" s="10" t="n">
        <v>46232</v>
      </c>
      <c r="C1333" t="inlineStr">
        <is>
          <t>Bill</t>
        </is>
      </c>
      <c r="D1333" t="inlineStr">
        <is>
          <t>B00250</t>
        </is>
      </c>
      <c r="E1333" t="inlineStr">
        <is>
          <t>Sydney Road Steel Pty Ltd</t>
        </is>
      </c>
      <c r="F1333" t="inlineStr">
        <is>
          <t>Subcontractors</t>
        </is>
      </c>
      <c r="G1333" s="9" t="n">
        <v>293.84</v>
      </c>
      <c r="H1333" t="inlineStr">
        <is>
          <t>GST</t>
        </is>
      </c>
      <c r="I1333" t="inlineStr"/>
      <c r="J1333" t="inlineStr"/>
      <c r="K1333" t="str">
        <f>INDEX('Account Map'!$E$5:$E$90,MATCH(F1333,'Account Map'!$A$5:$A$90,0))</f>
        <v>313</v>
      </c>
    </row>
    <row r="1334">
      <c r="A1334" t="n">
        <v>504</v>
      </c>
      <c r="B1334" s="10" t="n">
        <v>46232</v>
      </c>
      <c r="C1334" t="inlineStr">
        <is>
          <t>Bill</t>
        </is>
      </c>
      <c r="D1334" t="inlineStr">
        <is>
          <t>B00250</t>
        </is>
      </c>
      <c r="E1334" t="inlineStr">
        <is>
          <t>Sydney Road Steel Pty Ltd</t>
        </is>
      </c>
      <c r="F1334" t="inlineStr">
        <is>
          <t>GST Payable</t>
        </is>
      </c>
      <c r="G1334" s="9" t="n">
        <v>29.38</v>
      </c>
      <c r="H1334" t="inlineStr"/>
      <c r="I1334" t="inlineStr"/>
      <c r="J1334" t="inlineStr"/>
      <c r="K1334" t="str">
        <f>INDEX('Account Map'!$E$5:$E$90,MATCH(F1334,'Account Map'!$A$5:$A$90,0))</f>
        <v>820</v>
      </c>
    </row>
    <row r="1335">
      <c r="A1335" t="n">
        <v>504</v>
      </c>
      <c r="B1335" s="10" t="n">
        <v>46232</v>
      </c>
      <c r="C1335" t="inlineStr">
        <is>
          <t>Bill</t>
        </is>
      </c>
      <c r="D1335" t="inlineStr">
        <is>
          <t>B00250</t>
        </is>
      </c>
      <c r="E1335" t="inlineStr">
        <is>
          <t>Sydney Road Steel Pty Ltd</t>
        </is>
      </c>
      <c r="F1335" t="inlineStr">
        <is>
          <t>Accounts Payable (A/P)</t>
        </is>
      </c>
      <c r="G1335" s="9" t="n">
        <v>-323.22</v>
      </c>
      <c r="H1335" t="inlineStr"/>
      <c r="I1335" t="inlineStr"/>
      <c r="J1335" t="inlineStr"/>
      <c r="K1335" t="str">
        <f>INDEX('Account Map'!$E$5:$E$90,MATCH(F1335,'Account Map'!$A$5:$A$90,0))</f>
        <v>800</v>
      </c>
    </row>
    <row r="1336">
      <c r="A1336" t="n">
        <v>505</v>
      </c>
      <c r="B1336" s="10" t="n">
        <v>46232</v>
      </c>
      <c r="C1336" t="inlineStr">
        <is>
          <t>Bill</t>
        </is>
      </c>
      <c r="D1336" t="inlineStr">
        <is>
          <t>B00251</t>
        </is>
      </c>
      <c r="E1336" t="inlineStr">
        <is>
          <t>AGL Energy Pty Ltd</t>
        </is>
      </c>
      <c r="F1336" t="inlineStr">
        <is>
          <t>Electricity &amp; gas</t>
        </is>
      </c>
      <c r="G1336" s="9" t="n">
        <v>537.62</v>
      </c>
      <c r="H1336" t="inlineStr">
        <is>
          <t>GST</t>
        </is>
      </c>
      <c r="I1336" t="inlineStr"/>
      <c r="J1336" t="inlineStr"/>
      <c r="K1336" t="str">
        <f>INDEX('Account Map'!$E$5:$E$90,MATCH(F1336,'Account Map'!$A$5:$A$90,0))</f>
        <v>445</v>
      </c>
    </row>
    <row r="1337">
      <c r="A1337" t="n">
        <v>505</v>
      </c>
      <c r="B1337" s="10" t="n">
        <v>46232</v>
      </c>
      <c r="C1337" t="inlineStr">
        <is>
          <t>Bill</t>
        </is>
      </c>
      <c r="D1337" t="inlineStr">
        <is>
          <t>B00251</t>
        </is>
      </c>
      <c r="E1337" t="inlineStr">
        <is>
          <t>AGL Energy Pty Ltd</t>
        </is>
      </c>
      <c r="F1337" t="inlineStr">
        <is>
          <t>GST Payable</t>
        </is>
      </c>
      <c r="G1337" s="9" t="n">
        <v>53.76</v>
      </c>
      <c r="H1337" t="inlineStr"/>
      <c r="I1337" t="inlineStr"/>
      <c r="J1337" t="inlineStr"/>
      <c r="K1337" t="str">
        <f>INDEX('Account Map'!$E$5:$E$90,MATCH(F1337,'Account Map'!$A$5:$A$90,0))</f>
        <v>820</v>
      </c>
    </row>
    <row r="1338">
      <c r="A1338" t="n">
        <v>505</v>
      </c>
      <c r="B1338" s="10" t="n">
        <v>46232</v>
      </c>
      <c r="C1338" t="inlineStr">
        <is>
          <t>Bill</t>
        </is>
      </c>
      <c r="D1338" t="inlineStr">
        <is>
          <t>B00251</t>
        </is>
      </c>
      <c r="E1338" t="inlineStr">
        <is>
          <t>AGL Energy Pty Ltd</t>
        </is>
      </c>
      <c r="F1338" t="inlineStr">
        <is>
          <t>Accounts Payable (A/P)</t>
        </is>
      </c>
      <c r="G1338" s="9" t="n">
        <v>-591.38</v>
      </c>
      <c r="H1338" t="inlineStr"/>
      <c r="I1338" t="inlineStr"/>
      <c r="J1338" t="inlineStr"/>
      <c r="K1338" t="str">
        <f>INDEX('Account Map'!$E$5:$E$90,MATCH(F1338,'Account Map'!$A$5:$A$90,0))</f>
        <v>800</v>
      </c>
    </row>
    <row r="1339">
      <c r="A1339" t="n">
        <v>506</v>
      </c>
      <c r="B1339" s="10" t="n">
        <v>46232</v>
      </c>
      <c r="C1339" t="inlineStr">
        <is>
          <t>Bill</t>
        </is>
      </c>
      <c r="D1339" t="inlineStr">
        <is>
          <t>B00252</t>
        </is>
      </c>
      <c r="E1339" t="inlineStr">
        <is>
          <t>Albert Signs Pty Ltd</t>
        </is>
      </c>
      <c r="F1339" t="inlineStr">
        <is>
          <t>Repairs &amp; maintenance</t>
        </is>
      </c>
      <c r="G1339" s="9" t="n">
        <v>868.96</v>
      </c>
      <c r="H1339" t="inlineStr">
        <is>
          <t>GST</t>
        </is>
      </c>
      <c r="I1339" t="inlineStr"/>
      <c r="J1339" t="inlineStr"/>
      <c r="K1339" t="str">
        <f>INDEX('Account Map'!$E$5:$E$90,MATCH(F1339,'Account Map'!$A$5:$A$90,0))</f>
        <v>473</v>
      </c>
    </row>
    <row r="1340">
      <c r="A1340" t="n">
        <v>506</v>
      </c>
      <c r="B1340" s="10" t="n">
        <v>46232</v>
      </c>
      <c r="C1340" t="inlineStr">
        <is>
          <t>Bill</t>
        </is>
      </c>
      <c r="D1340" t="inlineStr">
        <is>
          <t>B00252</t>
        </is>
      </c>
      <c r="E1340" t="inlineStr">
        <is>
          <t>Albert Signs Pty Ltd</t>
        </is>
      </c>
      <c r="F1340" t="inlineStr">
        <is>
          <t>GST Payable</t>
        </is>
      </c>
      <c r="G1340" s="9" t="n">
        <v>86.90000000000001</v>
      </c>
      <c r="H1340" t="inlineStr"/>
      <c r="I1340" t="inlineStr"/>
      <c r="J1340" t="inlineStr"/>
      <c r="K1340" t="str">
        <f>INDEX('Account Map'!$E$5:$E$90,MATCH(F1340,'Account Map'!$A$5:$A$90,0))</f>
        <v>820</v>
      </c>
    </row>
    <row r="1341">
      <c r="A1341" t="n">
        <v>506</v>
      </c>
      <c r="B1341" s="10" t="n">
        <v>46232</v>
      </c>
      <c r="C1341" t="inlineStr">
        <is>
          <t>Bill</t>
        </is>
      </c>
      <c r="D1341" t="inlineStr">
        <is>
          <t>B00252</t>
        </is>
      </c>
      <c r="E1341" t="inlineStr">
        <is>
          <t>Albert Signs Pty Ltd</t>
        </is>
      </c>
      <c r="F1341" t="inlineStr">
        <is>
          <t>Accounts Payable (A/P)</t>
        </is>
      </c>
      <c r="G1341" s="9" t="n">
        <v>-955.86</v>
      </c>
      <c r="H1341" t="inlineStr"/>
      <c r="I1341" t="inlineStr"/>
      <c r="J1341" t="inlineStr"/>
      <c r="K1341" t="str">
        <f>INDEX('Account Map'!$E$5:$E$90,MATCH(F1341,'Account Map'!$A$5:$A$90,0))</f>
        <v>800</v>
      </c>
    </row>
    <row r="1342">
      <c r="A1342" t="n">
        <v>507</v>
      </c>
      <c r="B1342" s="10" t="n">
        <v>46232</v>
      </c>
      <c r="C1342" t="inlineStr">
        <is>
          <t>Bill</t>
        </is>
      </c>
      <c r="D1342" t="inlineStr">
        <is>
          <t>B00253</t>
        </is>
      </c>
      <c r="E1342" t="inlineStr">
        <is>
          <t>Kestrel Tiles Pty Ltd</t>
        </is>
      </c>
      <c r="F1342" t="inlineStr">
        <is>
          <t>Hardware &amp; fittings</t>
        </is>
      </c>
      <c r="G1342" s="9" t="n">
        <v>1167.82</v>
      </c>
      <c r="H1342" t="inlineStr">
        <is>
          <t>GST</t>
        </is>
      </c>
      <c r="I1342" t="inlineStr"/>
      <c r="J1342" t="inlineStr"/>
      <c r="K1342" t="str">
        <f>INDEX('Account Map'!$E$5:$E$90,MATCH(F1342,'Account Map'!$A$5:$A$90,0))</f>
        <v>311</v>
      </c>
    </row>
    <row r="1343">
      <c r="A1343" t="n">
        <v>507</v>
      </c>
      <c r="B1343" s="10" t="n">
        <v>46232</v>
      </c>
      <c r="C1343" t="inlineStr">
        <is>
          <t>Bill</t>
        </is>
      </c>
      <c r="D1343" t="inlineStr">
        <is>
          <t>B00253</t>
        </is>
      </c>
      <c r="E1343" t="inlineStr">
        <is>
          <t>Kestrel Tiles Pty Ltd</t>
        </is>
      </c>
      <c r="F1343" t="inlineStr">
        <is>
          <t>GST Payable</t>
        </is>
      </c>
      <c r="G1343" s="9" t="n">
        <v>116.78</v>
      </c>
      <c r="H1343" t="inlineStr"/>
      <c r="I1343" t="inlineStr"/>
      <c r="J1343" t="inlineStr"/>
      <c r="K1343" t="str">
        <f>INDEX('Account Map'!$E$5:$E$90,MATCH(F1343,'Account Map'!$A$5:$A$90,0))</f>
        <v>820</v>
      </c>
    </row>
    <row r="1344">
      <c r="A1344" t="n">
        <v>507</v>
      </c>
      <c r="B1344" s="10" t="n">
        <v>46232</v>
      </c>
      <c r="C1344" t="inlineStr">
        <is>
          <t>Bill</t>
        </is>
      </c>
      <c r="D1344" t="inlineStr">
        <is>
          <t>B00253</t>
        </is>
      </c>
      <c r="E1344" t="inlineStr">
        <is>
          <t>Kestrel Tiles Pty Ltd</t>
        </is>
      </c>
      <c r="F1344" t="inlineStr">
        <is>
          <t>Accounts Payable (A/P)</t>
        </is>
      </c>
      <c r="G1344" s="9" t="n">
        <v>-1284.6</v>
      </c>
      <c r="H1344" t="inlineStr"/>
      <c r="I1344" t="inlineStr"/>
      <c r="J1344" t="inlineStr"/>
      <c r="K1344" t="str">
        <f>INDEX('Account Map'!$E$5:$E$90,MATCH(F1344,'Account Map'!$A$5:$A$90,0))</f>
        <v>800</v>
      </c>
    </row>
    <row r="1345">
      <c r="A1345" t="n">
        <v>508</v>
      </c>
      <c r="B1345" s="10" t="n">
        <v>46232</v>
      </c>
      <c r="C1345" t="inlineStr">
        <is>
          <t>Bill</t>
        </is>
      </c>
      <c r="D1345" t="inlineStr">
        <is>
          <t>B00254</t>
        </is>
      </c>
      <c r="E1345" t="inlineStr">
        <is>
          <t>Prahran Fixings Pty Ltd</t>
        </is>
      </c>
      <c r="F1345" t="inlineStr">
        <is>
          <t>Freight &amp; cartage</t>
        </is>
      </c>
      <c r="G1345" s="9" t="n">
        <v>1448.84</v>
      </c>
      <c r="H1345" t="inlineStr">
        <is>
          <t>GST</t>
        </is>
      </c>
      <c r="I1345" t="inlineStr"/>
      <c r="J1345" t="inlineStr"/>
      <c r="K1345" t="str">
        <f>INDEX('Account Map'!$E$5:$E$90,MATCH(F1345,'Account Map'!$A$5:$A$90,0))</f>
        <v>314</v>
      </c>
    </row>
    <row r="1346">
      <c r="A1346" t="n">
        <v>508</v>
      </c>
      <c r="B1346" s="10" t="n">
        <v>46232</v>
      </c>
      <c r="C1346" t="inlineStr">
        <is>
          <t>Bill</t>
        </is>
      </c>
      <c r="D1346" t="inlineStr">
        <is>
          <t>B00254</t>
        </is>
      </c>
      <c r="E1346" t="inlineStr">
        <is>
          <t>Prahran Fixings Pty Ltd</t>
        </is>
      </c>
      <c r="F1346" t="inlineStr">
        <is>
          <t>GST Payable</t>
        </is>
      </c>
      <c r="G1346" s="9" t="n">
        <v>144.88</v>
      </c>
      <c r="H1346" t="inlineStr"/>
      <c r="I1346" t="inlineStr"/>
      <c r="J1346" t="inlineStr"/>
      <c r="K1346" t="str">
        <f>INDEX('Account Map'!$E$5:$E$90,MATCH(F1346,'Account Map'!$A$5:$A$90,0))</f>
        <v>820</v>
      </c>
    </row>
    <row r="1347">
      <c r="A1347" t="n">
        <v>508</v>
      </c>
      <c r="B1347" s="10" t="n">
        <v>46232</v>
      </c>
      <c r="C1347" t="inlineStr">
        <is>
          <t>Bill</t>
        </is>
      </c>
      <c r="D1347" t="inlineStr">
        <is>
          <t>B00254</t>
        </is>
      </c>
      <c r="E1347" t="inlineStr">
        <is>
          <t>Prahran Fixings Pty Ltd</t>
        </is>
      </c>
      <c r="F1347" t="inlineStr">
        <is>
          <t>Accounts Payable (A/P)</t>
        </is>
      </c>
      <c r="G1347" s="9" t="n">
        <v>-1593.72</v>
      </c>
      <c r="H1347" t="inlineStr"/>
      <c r="I1347" t="inlineStr"/>
      <c r="J1347" t="inlineStr"/>
      <c r="K1347" t="str">
        <f>INDEX('Account Map'!$E$5:$E$90,MATCH(F1347,'Account Map'!$A$5:$A$90,0))</f>
        <v>800</v>
      </c>
    </row>
    <row r="1348">
      <c r="A1348" t="n">
        <v>509</v>
      </c>
      <c r="B1348" s="10" t="n">
        <v>46232</v>
      </c>
      <c r="C1348" t="inlineStr">
        <is>
          <t>Bill</t>
        </is>
      </c>
      <c r="D1348" t="inlineStr">
        <is>
          <t>B00255</t>
        </is>
      </c>
      <c r="E1348" t="inlineStr">
        <is>
          <t>Clifton Machinery Pty Ltd</t>
        </is>
      </c>
      <c r="F1348" t="inlineStr">
        <is>
          <t>Repairs &amp; maintenance</t>
        </is>
      </c>
      <c r="G1348" s="9" t="n">
        <v>193.07</v>
      </c>
      <c r="H1348" t="inlineStr">
        <is>
          <t>GST</t>
        </is>
      </c>
      <c r="I1348" t="inlineStr"/>
      <c r="J1348" t="inlineStr"/>
      <c r="K1348" t="str">
        <f>INDEX('Account Map'!$E$5:$E$90,MATCH(F1348,'Account Map'!$A$5:$A$90,0))</f>
        <v>473</v>
      </c>
    </row>
    <row r="1349">
      <c r="A1349" t="n">
        <v>509</v>
      </c>
      <c r="B1349" s="10" t="n">
        <v>46232</v>
      </c>
      <c r="C1349" t="inlineStr">
        <is>
          <t>Bill</t>
        </is>
      </c>
      <c r="D1349" t="inlineStr">
        <is>
          <t>B00255</t>
        </is>
      </c>
      <c r="E1349" t="inlineStr">
        <is>
          <t>Clifton Machinery Pty Ltd</t>
        </is>
      </c>
      <c r="F1349" t="inlineStr">
        <is>
          <t>GST Payable</t>
        </is>
      </c>
      <c r="G1349" s="9" t="n">
        <v>19.31</v>
      </c>
      <c r="H1349" t="inlineStr"/>
      <c r="I1349" t="inlineStr"/>
      <c r="J1349" t="inlineStr"/>
      <c r="K1349" t="str">
        <f>INDEX('Account Map'!$E$5:$E$90,MATCH(F1349,'Account Map'!$A$5:$A$90,0))</f>
        <v>820</v>
      </c>
    </row>
    <row r="1350">
      <c r="A1350" t="n">
        <v>509</v>
      </c>
      <c r="B1350" s="10" t="n">
        <v>46232</v>
      </c>
      <c r="C1350" t="inlineStr">
        <is>
          <t>Bill</t>
        </is>
      </c>
      <c r="D1350" t="inlineStr">
        <is>
          <t>B00255</t>
        </is>
      </c>
      <c r="E1350" t="inlineStr">
        <is>
          <t>Clifton Machinery Pty Ltd</t>
        </is>
      </c>
      <c r="F1350" t="inlineStr">
        <is>
          <t>Accounts Payable (A/P)</t>
        </is>
      </c>
      <c r="G1350" s="9" t="n">
        <v>-212.38</v>
      </c>
      <c r="H1350" t="inlineStr"/>
      <c r="I1350" t="inlineStr"/>
      <c r="J1350" t="inlineStr"/>
      <c r="K1350" t="str">
        <f>INDEX('Account Map'!$E$5:$E$90,MATCH(F1350,'Account Map'!$A$5:$A$90,0))</f>
        <v>800</v>
      </c>
    </row>
    <row r="1351">
      <c r="A1351" t="n">
        <v>510</v>
      </c>
      <c r="B1351" s="10" t="n">
        <v>46232</v>
      </c>
      <c r="C1351" t="inlineStr">
        <is>
          <t>Bill</t>
        </is>
      </c>
      <c r="D1351" t="inlineStr">
        <is>
          <t>B00256</t>
        </is>
      </c>
      <c r="E1351" t="inlineStr">
        <is>
          <t>Glenferrie Lighting Pty Ltd</t>
        </is>
      </c>
      <c r="F1351" t="inlineStr">
        <is>
          <t>Freight &amp; cartage</t>
        </is>
      </c>
      <c r="G1351" s="9" t="n">
        <v>322.21</v>
      </c>
      <c r="H1351" t="inlineStr">
        <is>
          <t>GST</t>
        </is>
      </c>
      <c r="I1351" t="inlineStr"/>
      <c r="J1351" t="inlineStr"/>
      <c r="K1351" t="str">
        <f>INDEX('Account Map'!$E$5:$E$90,MATCH(F1351,'Account Map'!$A$5:$A$90,0))</f>
        <v>314</v>
      </c>
    </row>
    <row r="1352">
      <c r="A1352" t="n">
        <v>510</v>
      </c>
      <c r="B1352" s="10" t="n">
        <v>46232</v>
      </c>
      <c r="C1352" t="inlineStr">
        <is>
          <t>Bill</t>
        </is>
      </c>
      <c r="D1352" t="inlineStr">
        <is>
          <t>B00256</t>
        </is>
      </c>
      <c r="E1352" t="inlineStr">
        <is>
          <t>Glenferrie Lighting Pty Ltd</t>
        </is>
      </c>
      <c r="F1352" t="inlineStr">
        <is>
          <t>GST Payable</t>
        </is>
      </c>
      <c r="G1352" s="9" t="n">
        <v>32.22</v>
      </c>
      <c r="H1352" t="inlineStr"/>
      <c r="I1352" t="inlineStr"/>
      <c r="J1352" t="inlineStr"/>
      <c r="K1352" t="str">
        <f>INDEX('Account Map'!$E$5:$E$90,MATCH(F1352,'Account Map'!$A$5:$A$90,0))</f>
        <v>820</v>
      </c>
    </row>
    <row r="1353">
      <c r="A1353" t="n">
        <v>510</v>
      </c>
      <c r="B1353" s="10" t="n">
        <v>46232</v>
      </c>
      <c r="C1353" t="inlineStr">
        <is>
          <t>Bill</t>
        </is>
      </c>
      <c r="D1353" t="inlineStr">
        <is>
          <t>B00256</t>
        </is>
      </c>
      <c r="E1353" t="inlineStr">
        <is>
          <t>Glenferrie Lighting Pty Ltd</t>
        </is>
      </c>
      <c r="F1353" t="inlineStr">
        <is>
          <t>Accounts Payable (A/P)</t>
        </is>
      </c>
      <c r="G1353" s="9" t="n">
        <v>-354.43</v>
      </c>
      <c r="H1353" t="inlineStr"/>
      <c r="I1353" t="inlineStr"/>
      <c r="J1353" t="inlineStr"/>
      <c r="K1353" t="str">
        <f>INDEX('Account Map'!$E$5:$E$90,MATCH(F1353,'Account Map'!$A$5:$A$90,0))</f>
        <v>800</v>
      </c>
    </row>
    <row r="1354">
      <c r="A1354" t="n">
        <v>511</v>
      </c>
      <c r="B1354" s="10" t="n">
        <v>46232</v>
      </c>
      <c r="C1354" t="inlineStr">
        <is>
          <t>Bill</t>
        </is>
      </c>
      <c r="D1354" t="inlineStr">
        <is>
          <t>B00257</t>
        </is>
      </c>
      <c r="E1354" t="inlineStr">
        <is>
          <t>Metro Steel Fab Pty Ltd</t>
        </is>
      </c>
      <c r="F1354" t="inlineStr">
        <is>
          <t>Subcontractors</t>
        </is>
      </c>
      <c r="G1354" s="9" t="n">
        <v>1164.9</v>
      </c>
      <c r="H1354" t="inlineStr">
        <is>
          <t>GST</t>
        </is>
      </c>
      <c r="I1354" t="inlineStr"/>
      <c r="J1354" t="inlineStr"/>
      <c r="K1354" t="str">
        <f>INDEX('Account Map'!$E$5:$E$90,MATCH(F1354,'Account Map'!$A$5:$A$90,0))</f>
        <v>313</v>
      </c>
    </row>
    <row r="1355">
      <c r="A1355" t="n">
        <v>511</v>
      </c>
      <c r="B1355" s="10" t="n">
        <v>46232</v>
      </c>
      <c r="C1355" t="inlineStr">
        <is>
          <t>Bill</t>
        </is>
      </c>
      <c r="D1355" t="inlineStr">
        <is>
          <t>B00257</t>
        </is>
      </c>
      <c r="E1355" t="inlineStr">
        <is>
          <t>Metro Steel Fab Pty Ltd</t>
        </is>
      </c>
      <c r="F1355" t="inlineStr">
        <is>
          <t>GST Payable</t>
        </is>
      </c>
      <c r="G1355" s="9" t="n">
        <v>116.49</v>
      </c>
      <c r="H1355" t="inlineStr"/>
      <c r="I1355" t="inlineStr"/>
      <c r="J1355" t="inlineStr"/>
      <c r="K1355" t="str">
        <f>INDEX('Account Map'!$E$5:$E$90,MATCH(F1355,'Account Map'!$A$5:$A$90,0))</f>
        <v>820</v>
      </c>
    </row>
    <row r="1356">
      <c r="A1356" t="n">
        <v>511</v>
      </c>
      <c r="B1356" s="10" t="n">
        <v>46232</v>
      </c>
      <c r="C1356" t="inlineStr">
        <is>
          <t>Bill</t>
        </is>
      </c>
      <c r="D1356" t="inlineStr">
        <is>
          <t>B00257</t>
        </is>
      </c>
      <c r="E1356" t="inlineStr">
        <is>
          <t>Metro Steel Fab Pty Ltd</t>
        </is>
      </c>
      <c r="F1356" t="inlineStr">
        <is>
          <t>Accounts Payable (A/P)</t>
        </is>
      </c>
      <c r="G1356" s="9" t="n">
        <v>-1281.39</v>
      </c>
      <c r="H1356" t="inlineStr"/>
      <c r="I1356" t="inlineStr"/>
      <c r="J1356" t="inlineStr"/>
      <c r="K1356" t="str">
        <f>INDEX('Account Map'!$E$5:$E$90,MATCH(F1356,'Account Map'!$A$5:$A$90,0))</f>
        <v>800</v>
      </c>
    </row>
    <row r="1357">
      <c r="A1357" t="n">
        <v>512</v>
      </c>
      <c r="B1357" s="10" t="n">
        <v>46232</v>
      </c>
      <c r="C1357" t="inlineStr">
        <is>
          <t>Bill</t>
        </is>
      </c>
      <c r="D1357" t="inlineStr">
        <is>
          <t>B00258</t>
        </is>
      </c>
      <c r="E1357" t="inlineStr">
        <is>
          <t>Brunswick Tiles Pty Ltd</t>
        </is>
      </c>
      <c r="F1357" t="inlineStr">
        <is>
          <t>Timber &amp; board</t>
        </is>
      </c>
      <c r="G1357" s="9" t="n">
        <v>2350.58</v>
      </c>
      <c r="H1357" t="inlineStr">
        <is>
          <t>GST</t>
        </is>
      </c>
      <c r="I1357" t="inlineStr"/>
      <c r="J1357" t="inlineStr"/>
      <c r="K1357" t="str">
        <f>INDEX('Account Map'!$E$5:$E$90,MATCH(F1357,'Account Map'!$A$5:$A$90,0))</f>
        <v>310</v>
      </c>
    </row>
    <row r="1358">
      <c r="A1358" t="n">
        <v>512</v>
      </c>
      <c r="B1358" s="10" t="n">
        <v>46232</v>
      </c>
      <c r="C1358" t="inlineStr">
        <is>
          <t>Bill</t>
        </is>
      </c>
      <c r="D1358" t="inlineStr">
        <is>
          <t>B00258</t>
        </is>
      </c>
      <c r="E1358" t="inlineStr">
        <is>
          <t>Brunswick Tiles Pty Ltd</t>
        </is>
      </c>
      <c r="F1358" t="inlineStr">
        <is>
          <t>GST Payable</t>
        </is>
      </c>
      <c r="G1358" s="9" t="n">
        <v>235.06</v>
      </c>
      <c r="H1358" t="inlineStr"/>
      <c r="I1358" t="inlineStr"/>
      <c r="J1358" t="inlineStr"/>
      <c r="K1358" t="str">
        <f>INDEX('Account Map'!$E$5:$E$90,MATCH(F1358,'Account Map'!$A$5:$A$90,0))</f>
        <v>820</v>
      </c>
    </row>
    <row r="1359">
      <c r="A1359" t="n">
        <v>512</v>
      </c>
      <c r="B1359" s="10" t="n">
        <v>46232</v>
      </c>
      <c r="C1359" t="inlineStr">
        <is>
          <t>Bill</t>
        </is>
      </c>
      <c r="D1359" t="inlineStr">
        <is>
          <t>B00258</t>
        </is>
      </c>
      <c r="E1359" t="inlineStr">
        <is>
          <t>Brunswick Tiles Pty Ltd</t>
        </is>
      </c>
      <c r="F1359" t="inlineStr">
        <is>
          <t>Accounts Payable (A/P)</t>
        </is>
      </c>
      <c r="G1359" s="9" t="n">
        <v>-2585.64</v>
      </c>
      <c r="H1359" t="inlineStr"/>
      <c r="I1359" t="inlineStr"/>
      <c r="J1359" t="inlineStr"/>
      <c r="K1359" t="str">
        <f>INDEX('Account Map'!$E$5:$E$90,MATCH(F1359,'Account Map'!$A$5:$A$90,0))</f>
        <v>800</v>
      </c>
    </row>
    <row r="1360">
      <c r="A1360" t="n">
        <v>513</v>
      </c>
      <c r="B1360" s="10" t="n">
        <v>46232</v>
      </c>
      <c r="C1360" t="inlineStr">
        <is>
          <t>Expense</t>
        </is>
      </c>
      <c r="D1360" t="inlineStr"/>
      <c r="E1360" t="inlineStr">
        <is>
          <t>Google Ads</t>
        </is>
      </c>
      <c r="F1360" t="inlineStr">
        <is>
          <t>Postage</t>
        </is>
      </c>
      <c r="G1360" s="9" t="n">
        <v>137.11</v>
      </c>
      <c r="H1360" t="inlineStr">
        <is>
          <t>GST</t>
        </is>
      </c>
      <c r="I1360" t="inlineStr"/>
      <c r="J1360" t="inlineStr"/>
      <c r="K1360" t="str">
        <f>INDEX('Account Map'!$E$5:$E$90,MATCH(F1360,'Account Map'!$A$5:$A$90,0))</f>
        <v>453</v>
      </c>
    </row>
    <row r="1361">
      <c r="A1361" t="n">
        <v>513</v>
      </c>
      <c r="B1361" s="10" t="n">
        <v>46232</v>
      </c>
      <c r="C1361" t="inlineStr">
        <is>
          <t>Expense</t>
        </is>
      </c>
      <c r="D1361" t="inlineStr"/>
      <c r="E1361" t="inlineStr">
        <is>
          <t>Google Ads</t>
        </is>
      </c>
      <c r="F1361" t="inlineStr">
        <is>
          <t>GST Payable</t>
        </is>
      </c>
      <c r="G1361" s="9" t="n">
        <v>13.71</v>
      </c>
      <c r="H1361" t="inlineStr"/>
      <c r="I1361" t="inlineStr"/>
      <c r="J1361" t="inlineStr"/>
      <c r="K1361" t="str">
        <f>INDEX('Account Map'!$E$5:$E$90,MATCH(F1361,'Account Map'!$A$5:$A$90,0))</f>
        <v>820</v>
      </c>
    </row>
    <row r="1362">
      <c r="A1362" t="n">
        <v>513</v>
      </c>
      <c r="B1362" s="10" t="n">
        <v>46232</v>
      </c>
      <c r="C1362" t="inlineStr">
        <is>
          <t>Expense</t>
        </is>
      </c>
      <c r="D1362" t="inlineStr"/>
      <c r="E1362" t="inlineStr">
        <is>
          <t>Google Ads</t>
        </is>
      </c>
      <c r="F1362" t="inlineStr">
        <is>
          <t>ANZ Business Visa</t>
        </is>
      </c>
      <c r="G1362" s="9" t="n">
        <v>-150.82</v>
      </c>
      <c r="H1362" t="inlineStr"/>
      <c r="I1362" t="inlineStr"/>
      <c r="J1362" t="inlineStr">
        <is>
          <t>R</t>
        </is>
      </c>
      <c r="K1362" t="str">
        <f>INDEX('Account Map'!$E$5:$E$90,MATCH(F1362,'Account Map'!$A$5:$A$90,0))</f>
        <v>092</v>
      </c>
    </row>
    <row r="1363">
      <c r="A1363" t="n">
        <v>514</v>
      </c>
      <c r="B1363" s="10" t="n">
        <v>46232</v>
      </c>
      <c r="C1363" t="inlineStr">
        <is>
          <t>Payment</t>
        </is>
      </c>
      <c r="D1363" t="inlineStr"/>
      <c r="E1363" t="inlineStr">
        <is>
          <t>Camberwell Accountants Pty Ltd</t>
        </is>
      </c>
      <c r="F1363" t="inlineStr">
        <is>
          <t>Undeposited Funds</t>
        </is>
      </c>
      <c r="G1363" s="9" t="n">
        <v>3718.23</v>
      </c>
      <c r="H1363" t="inlineStr"/>
      <c r="I1363" t="inlineStr">
        <is>
          <t>Payment INV-4224</t>
        </is>
      </c>
      <c r="J1363" t="inlineStr"/>
      <c r="K1363" t="str">
        <f>INDEX('Account Map'!$E$5:$E$90,MATCH(F1363,'Account Map'!$A$5:$A$90,0))</f>
        <v>615</v>
      </c>
    </row>
    <row r="1364">
      <c r="A1364" t="n">
        <v>514</v>
      </c>
      <c r="B1364" s="10" t="n">
        <v>46232</v>
      </c>
      <c r="C1364" t="inlineStr">
        <is>
          <t>Payment</t>
        </is>
      </c>
      <c r="D1364" t="inlineStr"/>
      <c r="E1364" t="inlineStr">
        <is>
          <t>Camberwell Accountants Pty Ltd</t>
        </is>
      </c>
      <c r="F1364" t="inlineStr">
        <is>
          <t>Accounts Receivable (A/R)</t>
        </is>
      </c>
      <c r="G1364" s="9" t="n">
        <v>-3718.23</v>
      </c>
      <c r="H1364" t="inlineStr"/>
      <c r="I1364" t="inlineStr">
        <is>
          <t>Payment INV-4224</t>
        </is>
      </c>
      <c r="J1364" t="inlineStr"/>
      <c r="K1364" t="str">
        <f>INDEX('Account Map'!$E$5:$E$90,MATCH(F1364,'Account Map'!$A$5:$A$90,0))</f>
        <v>610</v>
      </c>
    </row>
    <row r="1365">
      <c r="A1365" t="n">
        <v>515</v>
      </c>
      <c r="B1365" s="10" t="n">
        <v>46233</v>
      </c>
      <c r="C1365" t="inlineStr">
        <is>
          <t>Deposit</t>
        </is>
      </c>
      <c r="D1365" t="inlineStr"/>
      <c r="E1365" t="inlineStr">
        <is>
          <t>Camberwell Accountants Pty Ltd</t>
        </is>
      </c>
      <c r="F1365" t="inlineStr">
        <is>
          <t>ANZ Business Cheque</t>
        </is>
      </c>
      <c r="G1365" s="9" t="n">
        <v>3718.23</v>
      </c>
      <c r="H1365" t="inlineStr"/>
      <c r="I1365" t="inlineStr">
        <is>
          <t>Bank feed: added to income</t>
        </is>
      </c>
      <c r="J1365" t="inlineStr">
        <is>
          <t>R</t>
        </is>
      </c>
      <c r="K1365" t="str">
        <f>INDEX('Account Map'!$E$5:$E$90,MATCH(F1365,'Account Map'!$A$5:$A$90,0))</f>
        <v>090</v>
      </c>
    </row>
    <row r="1366">
      <c r="A1366" t="n">
        <v>515</v>
      </c>
      <c r="B1366" s="10" t="n">
        <v>46233</v>
      </c>
      <c r="C1366" t="inlineStr">
        <is>
          <t>Deposit</t>
        </is>
      </c>
      <c r="D1366" t="inlineStr"/>
      <c r="E1366" t="inlineStr">
        <is>
          <t>Camberwell Accountants Pty Ltd</t>
        </is>
      </c>
      <c r="F1366" t="inlineStr">
        <is>
          <t>Joinery sales</t>
        </is>
      </c>
      <c r="G1366" s="9" t="n">
        <v>-3380.21</v>
      </c>
      <c r="H1366" t="inlineStr">
        <is>
          <t>GST</t>
        </is>
      </c>
      <c r="I1366" t="inlineStr">
        <is>
          <t>Bank feed: added to income</t>
        </is>
      </c>
      <c r="J1366" t="inlineStr"/>
      <c r="K1366" t="str">
        <f>INDEX('Account Map'!$E$5:$E$90,MATCH(F1366,'Account Map'!$A$5:$A$90,0))</f>
        <v>200</v>
      </c>
    </row>
    <row r="1367">
      <c r="A1367" t="n">
        <v>515</v>
      </c>
      <c r="B1367" s="10" t="n">
        <v>46233</v>
      </c>
      <c r="C1367" t="inlineStr">
        <is>
          <t>Deposit</t>
        </is>
      </c>
      <c r="D1367" t="inlineStr"/>
      <c r="E1367" t="inlineStr">
        <is>
          <t>Camberwell Accountants Pty Ltd</t>
        </is>
      </c>
      <c r="F1367" t="inlineStr">
        <is>
          <t>GST Payable</t>
        </is>
      </c>
      <c r="G1367" s="9" t="n">
        <v>-338.02</v>
      </c>
      <c r="H1367" t="inlineStr"/>
      <c r="I1367" t="inlineStr">
        <is>
          <t>Bank feed: added to income</t>
        </is>
      </c>
      <c r="J1367" t="inlineStr"/>
      <c r="K1367" t="str">
        <f>INDEX('Account Map'!$E$5:$E$90,MATCH(F1367,'Account Map'!$A$5:$A$90,0))</f>
        <v>820</v>
      </c>
    </row>
    <row r="1368">
      <c r="A1368" t="n">
        <v>516</v>
      </c>
      <c r="B1368" s="10" t="n">
        <v>46232</v>
      </c>
      <c r="C1368" t="inlineStr">
        <is>
          <t>Bill Payment (Cheque)</t>
        </is>
      </c>
      <c r="D1368" t="inlineStr"/>
      <c r="E1368" t="inlineStr">
        <is>
          <t>Albert Signs Pty Ltd</t>
        </is>
      </c>
      <c r="F1368" t="inlineStr">
        <is>
          <t>Accounts Payable (A/P)</t>
        </is>
      </c>
      <c r="G1368" s="9" t="n">
        <v>773.66</v>
      </c>
      <c r="H1368" t="inlineStr"/>
      <c r="I1368" t="inlineStr">
        <is>
          <t>Payment B00103</t>
        </is>
      </c>
      <c r="J1368" t="inlineStr"/>
      <c r="K1368" t="str">
        <f>INDEX('Account Map'!$E$5:$E$90,MATCH(F1368,'Account Map'!$A$5:$A$90,0))</f>
        <v>800</v>
      </c>
    </row>
    <row r="1369">
      <c r="A1369" t="n">
        <v>516</v>
      </c>
      <c r="B1369" s="10" t="n">
        <v>46232</v>
      </c>
      <c r="C1369" t="inlineStr">
        <is>
          <t>Bill Payment (Cheque)</t>
        </is>
      </c>
      <c r="D1369" t="inlineStr"/>
      <c r="E1369" t="inlineStr">
        <is>
          <t>Albert Signs Pty Ltd</t>
        </is>
      </c>
      <c r="F1369" t="inlineStr">
        <is>
          <t>ANZ Business Cheque</t>
        </is>
      </c>
      <c r="G1369" s="9" t="n">
        <v>-773.66</v>
      </c>
      <c r="H1369" t="inlineStr"/>
      <c r="I1369" t="inlineStr">
        <is>
          <t>Payment B00103</t>
        </is>
      </c>
      <c r="J1369" t="inlineStr">
        <is>
          <t>R</t>
        </is>
      </c>
      <c r="K1369" t="str">
        <f>INDEX('Account Map'!$E$5:$E$90,MATCH(F1369,'Account Map'!$A$5:$A$90,0))</f>
        <v>090</v>
      </c>
    </row>
    <row r="1370">
      <c r="A1370" t="n">
        <v>517</v>
      </c>
      <c r="B1370" s="10" t="n">
        <v>46232</v>
      </c>
      <c r="C1370" t="inlineStr">
        <is>
          <t>Bill Payment (Cheque)</t>
        </is>
      </c>
      <c r="D1370" t="inlineStr"/>
      <c r="E1370" t="inlineStr">
        <is>
          <t>WorkSafe Victoria</t>
        </is>
      </c>
      <c r="F1370" t="inlineStr">
        <is>
          <t>Accounts Payable (A/P)</t>
        </is>
      </c>
      <c r="G1370" s="9" t="n">
        <v>464.52</v>
      </c>
      <c r="H1370" t="inlineStr"/>
      <c r="I1370" t="inlineStr">
        <is>
          <t>Payment B00179</t>
        </is>
      </c>
      <c r="J1370" t="inlineStr"/>
      <c r="K1370" t="str">
        <f>INDEX('Account Map'!$E$5:$E$90,MATCH(F1370,'Account Map'!$A$5:$A$90,0))</f>
        <v>800</v>
      </c>
    </row>
    <row r="1371">
      <c r="A1371" t="n">
        <v>517</v>
      </c>
      <c r="B1371" s="10" t="n">
        <v>46232</v>
      </c>
      <c r="C1371" t="inlineStr">
        <is>
          <t>Bill Payment (Cheque)</t>
        </is>
      </c>
      <c r="D1371" t="inlineStr"/>
      <c r="E1371" t="inlineStr">
        <is>
          <t>WorkSafe Victoria</t>
        </is>
      </c>
      <c r="F1371" t="inlineStr">
        <is>
          <t>ANZ Business Cheque</t>
        </is>
      </c>
      <c r="G1371" s="9" t="n">
        <v>-464.52</v>
      </c>
      <c r="H1371" t="inlineStr"/>
      <c r="I1371" t="inlineStr">
        <is>
          <t>Payment B00179</t>
        </is>
      </c>
      <c r="J1371" t="inlineStr">
        <is>
          <t>R</t>
        </is>
      </c>
      <c r="K1371" t="str">
        <f>INDEX('Account Map'!$E$5:$E$90,MATCH(F1371,'Account Map'!$A$5:$A$90,0))</f>
        <v>090</v>
      </c>
    </row>
    <row r="1372">
      <c r="A1372" t="n">
        <v>518</v>
      </c>
      <c r="B1372" s="10" t="n">
        <v>46233</v>
      </c>
      <c r="C1372" t="inlineStr">
        <is>
          <t>Invoice</t>
        </is>
      </c>
      <c r="D1372" t="inlineStr">
        <is>
          <t>INV-4288</t>
        </is>
      </c>
      <c r="E1372" t="inlineStr">
        <is>
          <t>Bluestone Legal Pty Ltd</t>
        </is>
      </c>
      <c r="F1372" t="inlineStr">
        <is>
          <t>Accounts Receivable (A/R)</t>
        </is>
      </c>
      <c r="G1372" s="9" t="n">
        <v>793.6</v>
      </c>
      <c r="H1372" t="inlineStr"/>
      <c r="I1372" t="inlineStr"/>
      <c r="J1372" t="inlineStr"/>
      <c r="K1372" t="str">
        <f>INDEX('Account Map'!$E$5:$E$90,MATCH(F1372,'Account Map'!$A$5:$A$90,0))</f>
        <v>610</v>
      </c>
    </row>
    <row r="1373">
      <c r="A1373" t="n">
        <v>518</v>
      </c>
      <c r="B1373" s="10" t="n">
        <v>46233</v>
      </c>
      <c r="C1373" t="inlineStr">
        <is>
          <t>Invoice</t>
        </is>
      </c>
      <c r="D1373" t="inlineStr">
        <is>
          <t>INV-4288</t>
        </is>
      </c>
      <c r="E1373" t="inlineStr">
        <is>
          <t>Bluestone Legal Pty Ltd</t>
        </is>
      </c>
      <c r="F1373" t="inlineStr">
        <is>
          <t>Design &amp; drafting fees</t>
        </is>
      </c>
      <c r="G1373" s="9" t="n">
        <v>-721.45</v>
      </c>
      <c r="H1373" t="inlineStr">
        <is>
          <t>GST</t>
        </is>
      </c>
      <c r="I1373" t="inlineStr"/>
      <c r="J1373" t="inlineStr"/>
      <c r="K1373" t="str">
        <f>INDEX('Account Map'!$E$5:$E$90,MATCH(F1373,'Account Map'!$A$5:$A$90,0))</f>
        <v>203</v>
      </c>
    </row>
    <row r="1374">
      <c r="A1374" t="n">
        <v>518</v>
      </c>
      <c r="B1374" s="10" t="n">
        <v>46233</v>
      </c>
      <c r="C1374" t="inlineStr">
        <is>
          <t>Invoice</t>
        </is>
      </c>
      <c r="D1374" t="inlineStr">
        <is>
          <t>INV-4288</t>
        </is>
      </c>
      <c r="E1374" t="inlineStr">
        <is>
          <t>Bluestone Legal Pty Ltd</t>
        </is>
      </c>
      <c r="F1374" t="inlineStr">
        <is>
          <t>GST Payable</t>
        </is>
      </c>
      <c r="G1374" s="9" t="n">
        <v>-72.15000000000001</v>
      </c>
      <c r="H1374" t="inlineStr"/>
      <c r="I1374" t="inlineStr"/>
      <c r="J1374" t="inlineStr"/>
      <c r="K1374" t="str">
        <f>INDEX('Account Map'!$E$5:$E$90,MATCH(F1374,'Account Map'!$A$5:$A$90,0))</f>
        <v>820</v>
      </c>
    </row>
    <row r="1375">
      <c r="A1375" t="n">
        <v>519</v>
      </c>
      <c r="B1375" s="10" t="n">
        <v>46233</v>
      </c>
      <c r="C1375" t="inlineStr">
        <is>
          <t>Invoice</t>
        </is>
      </c>
      <c r="D1375" t="inlineStr">
        <is>
          <t>INV-4289</t>
        </is>
      </c>
      <c r="E1375" t="inlineStr">
        <is>
          <t>Bayside Florist Pty Ltd</t>
        </is>
      </c>
      <c r="F1375" t="inlineStr">
        <is>
          <t>Accounts Receivable (A/R)</t>
        </is>
      </c>
      <c r="G1375" s="9" t="n">
        <v>12186.9</v>
      </c>
      <c r="H1375" t="inlineStr"/>
      <c r="I1375" t="inlineStr"/>
      <c r="J1375" t="inlineStr"/>
      <c r="K1375" t="str">
        <f>INDEX('Account Map'!$E$5:$E$90,MATCH(F1375,'Account Map'!$A$5:$A$90,0))</f>
        <v>610</v>
      </c>
    </row>
    <row r="1376">
      <c r="A1376" t="n">
        <v>519</v>
      </c>
      <c r="B1376" s="10" t="n">
        <v>46233</v>
      </c>
      <c r="C1376" t="inlineStr">
        <is>
          <t>Invoice</t>
        </is>
      </c>
      <c r="D1376" t="inlineStr">
        <is>
          <t>INV-4289</t>
        </is>
      </c>
      <c r="E1376" t="inlineStr">
        <is>
          <t>Bayside Florist Pty Ltd</t>
        </is>
      </c>
      <c r="F1376" t="inlineStr">
        <is>
          <t>Design &amp; drafting fees</t>
        </is>
      </c>
      <c r="G1376" s="9" t="n">
        <v>-3600</v>
      </c>
      <c r="H1376" t="inlineStr">
        <is>
          <t>GST</t>
        </is>
      </c>
      <c r="I1376" t="inlineStr"/>
      <c r="J1376" t="inlineStr"/>
      <c r="K1376" t="str">
        <f>INDEX('Account Map'!$E$5:$E$90,MATCH(F1376,'Account Map'!$A$5:$A$90,0))</f>
        <v>203</v>
      </c>
    </row>
    <row r="1377">
      <c r="A1377" t="n">
        <v>519</v>
      </c>
      <c r="B1377" s="10" t="n">
        <v>46233</v>
      </c>
      <c r="C1377" t="inlineStr">
        <is>
          <t>Invoice</t>
        </is>
      </c>
      <c r="D1377" t="inlineStr">
        <is>
          <t>INV-4289</t>
        </is>
      </c>
      <c r="E1377" t="inlineStr">
        <is>
          <t>Bayside Florist Pty Ltd</t>
        </is>
      </c>
      <c r="F1377" t="inlineStr">
        <is>
          <t>Joinery sales</t>
        </is>
      </c>
      <c r="G1377" s="9" t="n">
        <v>-7479</v>
      </c>
      <c r="H1377" t="inlineStr">
        <is>
          <t>GST</t>
        </is>
      </c>
      <c r="I1377" t="inlineStr"/>
      <c r="J1377" t="inlineStr"/>
      <c r="K1377" t="str">
        <f>INDEX('Account Map'!$E$5:$E$90,MATCH(F1377,'Account Map'!$A$5:$A$90,0))</f>
        <v>200</v>
      </c>
    </row>
    <row r="1378">
      <c r="A1378" t="n">
        <v>519</v>
      </c>
      <c r="B1378" s="10" t="n">
        <v>46233</v>
      </c>
      <c r="C1378" t="inlineStr">
        <is>
          <t>Invoice</t>
        </is>
      </c>
      <c r="D1378" t="inlineStr">
        <is>
          <t>INV-4289</t>
        </is>
      </c>
      <c r="E1378" t="inlineStr">
        <is>
          <t>Bayside Florist Pty Ltd</t>
        </is>
      </c>
      <c r="F1378" t="inlineStr">
        <is>
          <t>GST Payable</t>
        </is>
      </c>
      <c r="G1378" s="9" t="n">
        <v>-1107.9</v>
      </c>
      <c r="H1378" t="inlineStr"/>
      <c r="I1378" t="inlineStr"/>
      <c r="J1378" t="inlineStr"/>
      <c r="K1378" t="str">
        <f>INDEX('Account Map'!$E$5:$E$90,MATCH(F1378,'Account Map'!$A$5:$A$90,0))</f>
        <v>820</v>
      </c>
    </row>
    <row r="1379">
      <c r="A1379" t="n">
        <v>520</v>
      </c>
      <c r="B1379" s="10" t="n">
        <v>46233</v>
      </c>
      <c r="C1379" t="inlineStr">
        <is>
          <t>Bill</t>
        </is>
      </c>
      <c r="D1379" t="inlineStr">
        <is>
          <t>B00259</t>
        </is>
      </c>
      <c r="E1379" t="inlineStr">
        <is>
          <t>Clifton Machinery Pty Ltd</t>
        </is>
      </c>
      <c r="F1379" t="inlineStr">
        <is>
          <t>Repairs &amp; maintenance</t>
        </is>
      </c>
      <c r="G1379" s="9" t="n">
        <v>586.6</v>
      </c>
      <c r="H1379" t="inlineStr">
        <is>
          <t>GST</t>
        </is>
      </c>
      <c r="I1379" t="inlineStr"/>
      <c r="J1379" t="inlineStr"/>
      <c r="K1379" t="str">
        <f>INDEX('Account Map'!$E$5:$E$90,MATCH(F1379,'Account Map'!$A$5:$A$90,0))</f>
        <v>473</v>
      </c>
    </row>
    <row r="1380">
      <c r="A1380" t="n">
        <v>520</v>
      </c>
      <c r="B1380" s="10" t="n">
        <v>46233</v>
      </c>
      <c r="C1380" t="inlineStr">
        <is>
          <t>Bill</t>
        </is>
      </c>
      <c r="D1380" t="inlineStr">
        <is>
          <t>B00259</t>
        </is>
      </c>
      <c r="E1380" t="inlineStr">
        <is>
          <t>Clifton Machinery Pty Ltd</t>
        </is>
      </c>
      <c r="F1380" t="inlineStr">
        <is>
          <t>GST Payable</t>
        </is>
      </c>
      <c r="G1380" s="9" t="n">
        <v>58.66</v>
      </c>
      <c r="H1380" t="inlineStr"/>
      <c r="I1380" t="inlineStr"/>
      <c r="J1380" t="inlineStr"/>
      <c r="K1380" t="str">
        <f>INDEX('Account Map'!$E$5:$E$90,MATCH(F1380,'Account Map'!$A$5:$A$90,0))</f>
        <v>820</v>
      </c>
    </row>
    <row r="1381">
      <c r="A1381" t="n">
        <v>520</v>
      </c>
      <c r="B1381" s="10" t="n">
        <v>46233</v>
      </c>
      <c r="C1381" t="inlineStr">
        <is>
          <t>Bill</t>
        </is>
      </c>
      <c r="D1381" t="inlineStr">
        <is>
          <t>B00259</t>
        </is>
      </c>
      <c r="E1381" t="inlineStr">
        <is>
          <t>Clifton Machinery Pty Ltd</t>
        </is>
      </c>
      <c r="F1381" t="inlineStr">
        <is>
          <t>Accounts Payable (A/P)</t>
        </is>
      </c>
      <c r="G1381" s="9" t="n">
        <v>-645.26</v>
      </c>
      <c r="H1381" t="inlineStr"/>
      <c r="I1381" t="inlineStr"/>
      <c r="J1381" t="inlineStr"/>
      <c r="K1381" t="str">
        <f>INDEX('Account Map'!$E$5:$E$90,MATCH(F1381,'Account Map'!$A$5:$A$90,0))</f>
        <v>800</v>
      </c>
    </row>
    <row r="1382">
      <c r="A1382" t="n">
        <v>521</v>
      </c>
      <c r="B1382" s="10" t="n">
        <v>46233</v>
      </c>
      <c r="C1382" t="inlineStr">
        <is>
          <t>Bill</t>
        </is>
      </c>
      <c r="D1382" t="inlineStr">
        <is>
          <t>B00260</t>
        </is>
      </c>
      <c r="E1382" t="inlineStr">
        <is>
          <t>Meta Ads Pty Ltd</t>
        </is>
      </c>
      <c r="F1382" t="inlineStr">
        <is>
          <t>Marketing</t>
        </is>
      </c>
      <c r="G1382" s="9" t="n">
        <v>247.44</v>
      </c>
      <c r="H1382" t="inlineStr">
        <is>
          <t>GST</t>
        </is>
      </c>
      <c r="I1382" t="inlineStr"/>
      <c r="J1382" t="inlineStr"/>
      <c r="K1382" t="str">
        <f>INDEX('Account Map'!$E$5:$E$90,MATCH(F1382,'Account Map'!$A$5:$A$90,0))</f>
        <v>400</v>
      </c>
    </row>
    <row r="1383">
      <c r="A1383" t="n">
        <v>521</v>
      </c>
      <c r="B1383" s="10" t="n">
        <v>46233</v>
      </c>
      <c r="C1383" t="inlineStr">
        <is>
          <t>Bill</t>
        </is>
      </c>
      <c r="D1383" t="inlineStr">
        <is>
          <t>B00260</t>
        </is>
      </c>
      <c r="E1383" t="inlineStr">
        <is>
          <t>Meta Ads Pty Ltd</t>
        </is>
      </c>
      <c r="F1383" t="inlineStr">
        <is>
          <t>GST Payable</t>
        </is>
      </c>
      <c r="G1383" s="9" t="n">
        <v>24.74</v>
      </c>
      <c r="H1383" t="inlineStr"/>
      <c r="I1383" t="inlineStr"/>
      <c r="J1383" t="inlineStr"/>
      <c r="K1383" t="str">
        <f>INDEX('Account Map'!$E$5:$E$90,MATCH(F1383,'Account Map'!$A$5:$A$90,0))</f>
        <v>820</v>
      </c>
    </row>
    <row r="1384">
      <c r="A1384" t="n">
        <v>521</v>
      </c>
      <c r="B1384" s="10" t="n">
        <v>46233</v>
      </c>
      <c r="C1384" t="inlineStr">
        <is>
          <t>Bill</t>
        </is>
      </c>
      <c r="D1384" t="inlineStr">
        <is>
          <t>B00260</t>
        </is>
      </c>
      <c r="E1384" t="inlineStr">
        <is>
          <t>Meta Ads Pty Ltd</t>
        </is>
      </c>
      <c r="F1384" t="inlineStr">
        <is>
          <t>Accounts Payable (A/P)</t>
        </is>
      </c>
      <c r="G1384" s="9" t="n">
        <v>-272.18</v>
      </c>
      <c r="H1384" t="inlineStr"/>
      <c r="I1384" t="inlineStr"/>
      <c r="J1384" t="inlineStr"/>
      <c r="K1384" t="str">
        <f>INDEX('Account Map'!$E$5:$E$90,MATCH(F1384,'Account Map'!$A$5:$A$90,0))</f>
        <v>800</v>
      </c>
    </row>
    <row r="1385">
      <c r="A1385" t="n">
        <v>522</v>
      </c>
      <c r="B1385" s="10" t="n">
        <v>46233</v>
      </c>
      <c r="C1385" t="inlineStr">
        <is>
          <t>Bill</t>
        </is>
      </c>
      <c r="D1385" t="inlineStr">
        <is>
          <t>B00261</t>
        </is>
      </c>
      <c r="E1385" t="inlineStr">
        <is>
          <t>Camberwell Machinery Pty Ltd</t>
        </is>
      </c>
      <c r="F1385" t="inlineStr">
        <is>
          <t>Repairs &amp; maintenance</t>
        </is>
      </c>
      <c r="G1385" s="9" t="n">
        <v>1432.83</v>
      </c>
      <c r="H1385" t="inlineStr">
        <is>
          <t>GST</t>
        </is>
      </c>
      <c r="I1385" t="inlineStr"/>
      <c r="J1385" t="inlineStr"/>
      <c r="K1385" t="str">
        <f>INDEX('Account Map'!$E$5:$E$90,MATCH(F1385,'Account Map'!$A$5:$A$90,0))</f>
        <v>473</v>
      </c>
    </row>
    <row r="1386">
      <c r="A1386" t="n">
        <v>522</v>
      </c>
      <c r="B1386" s="10" t="n">
        <v>46233</v>
      </c>
      <c r="C1386" t="inlineStr">
        <is>
          <t>Bill</t>
        </is>
      </c>
      <c r="D1386" t="inlineStr">
        <is>
          <t>B00261</t>
        </is>
      </c>
      <c r="E1386" t="inlineStr">
        <is>
          <t>Camberwell Machinery Pty Ltd</t>
        </is>
      </c>
      <c r="F1386" t="inlineStr">
        <is>
          <t>GST Payable</t>
        </is>
      </c>
      <c r="G1386" s="9" t="n">
        <v>143.28</v>
      </c>
      <c r="H1386" t="inlineStr"/>
      <c r="I1386" t="inlineStr"/>
      <c r="J1386" t="inlineStr"/>
      <c r="K1386" t="str">
        <f>INDEX('Account Map'!$E$5:$E$90,MATCH(F1386,'Account Map'!$A$5:$A$90,0))</f>
        <v>820</v>
      </c>
    </row>
    <row r="1387">
      <c r="A1387" t="n">
        <v>522</v>
      </c>
      <c r="B1387" s="10" t="n">
        <v>46233</v>
      </c>
      <c r="C1387" t="inlineStr">
        <is>
          <t>Bill</t>
        </is>
      </c>
      <c r="D1387" t="inlineStr">
        <is>
          <t>B00261</t>
        </is>
      </c>
      <c r="E1387" t="inlineStr">
        <is>
          <t>Camberwell Machinery Pty Ltd</t>
        </is>
      </c>
      <c r="F1387" t="inlineStr">
        <is>
          <t>Accounts Payable (A/P)</t>
        </is>
      </c>
      <c r="G1387" s="9" t="n">
        <v>-1576.11</v>
      </c>
      <c r="H1387" t="inlineStr"/>
      <c r="I1387" t="inlineStr"/>
      <c r="J1387" t="inlineStr"/>
      <c r="K1387" t="str">
        <f>INDEX('Account Map'!$E$5:$E$90,MATCH(F1387,'Account Map'!$A$5:$A$90,0))</f>
        <v>800</v>
      </c>
    </row>
    <row r="1388">
      <c r="A1388" t="n">
        <v>523</v>
      </c>
      <c r="B1388" s="10" t="n">
        <v>46233</v>
      </c>
      <c r="C1388" t="inlineStr">
        <is>
          <t>Bill</t>
        </is>
      </c>
      <c r="D1388" t="inlineStr">
        <is>
          <t>B00262</t>
        </is>
      </c>
      <c r="E1388" t="inlineStr">
        <is>
          <t>Coates Hire Pty Ltd</t>
        </is>
      </c>
      <c r="F1388" t="inlineStr">
        <is>
          <t>Equipment hire</t>
        </is>
      </c>
      <c r="G1388" s="9" t="n">
        <v>1388.52</v>
      </c>
      <c r="H1388" t="inlineStr">
        <is>
          <t>GST</t>
        </is>
      </c>
      <c r="I1388" t="inlineStr"/>
      <c r="J1388" t="inlineStr"/>
      <c r="K1388" t="str">
        <f>INDEX('Account Map'!$E$5:$E$90,MATCH(F1388,'Account Map'!$A$5:$A$90,0))</f>
        <v>315</v>
      </c>
    </row>
    <row r="1389">
      <c r="A1389" t="n">
        <v>523</v>
      </c>
      <c r="B1389" s="10" t="n">
        <v>46233</v>
      </c>
      <c r="C1389" t="inlineStr">
        <is>
          <t>Bill</t>
        </is>
      </c>
      <c r="D1389" t="inlineStr">
        <is>
          <t>B00262</t>
        </is>
      </c>
      <c r="E1389" t="inlineStr">
        <is>
          <t>Coates Hire Pty Ltd</t>
        </is>
      </c>
      <c r="F1389" t="inlineStr">
        <is>
          <t>GST Payable</t>
        </is>
      </c>
      <c r="G1389" s="9" t="n">
        <v>138.85</v>
      </c>
      <c r="H1389" t="inlineStr"/>
      <c r="I1389" t="inlineStr"/>
      <c r="J1389" t="inlineStr"/>
      <c r="K1389" t="str">
        <f>INDEX('Account Map'!$E$5:$E$90,MATCH(F1389,'Account Map'!$A$5:$A$90,0))</f>
        <v>820</v>
      </c>
    </row>
    <row r="1390">
      <c r="A1390" t="n">
        <v>523</v>
      </c>
      <c r="B1390" s="10" t="n">
        <v>46233</v>
      </c>
      <c r="C1390" t="inlineStr">
        <is>
          <t>Bill</t>
        </is>
      </c>
      <c r="D1390" t="inlineStr">
        <is>
          <t>B00262</t>
        </is>
      </c>
      <c r="E1390" t="inlineStr">
        <is>
          <t>Coates Hire Pty Ltd</t>
        </is>
      </c>
      <c r="F1390" t="inlineStr">
        <is>
          <t>Accounts Payable (A/P)</t>
        </is>
      </c>
      <c r="G1390" s="9" t="n">
        <v>-1527.37</v>
      </c>
      <c r="H1390" t="inlineStr"/>
      <c r="I1390" t="inlineStr"/>
      <c r="J1390" t="inlineStr"/>
      <c r="K1390" t="str">
        <f>INDEX('Account Map'!$E$5:$E$90,MATCH(F1390,'Account Map'!$A$5:$A$90,0))</f>
        <v>800</v>
      </c>
    </row>
    <row r="1391">
      <c r="A1391" t="n">
        <v>524</v>
      </c>
      <c r="B1391" s="10" t="n">
        <v>46233</v>
      </c>
      <c r="C1391" t="inlineStr">
        <is>
          <t>Bill</t>
        </is>
      </c>
      <c r="D1391" t="inlineStr">
        <is>
          <t>B00263</t>
        </is>
      </c>
      <c r="E1391" t="inlineStr">
        <is>
          <t>Clifton Machinery Pty Ltd</t>
        </is>
      </c>
      <c r="F1391" t="inlineStr">
        <is>
          <t>Repairs &amp; maintenance</t>
        </is>
      </c>
      <c r="G1391" s="9" t="n">
        <v>1299.64</v>
      </c>
      <c r="H1391" t="inlineStr">
        <is>
          <t>GST</t>
        </is>
      </c>
      <c r="I1391" t="inlineStr"/>
      <c r="J1391" t="inlineStr"/>
      <c r="K1391" t="str">
        <f>INDEX('Account Map'!$E$5:$E$90,MATCH(F1391,'Account Map'!$A$5:$A$90,0))</f>
        <v>473</v>
      </c>
    </row>
    <row r="1392">
      <c r="A1392" t="n">
        <v>524</v>
      </c>
      <c r="B1392" s="10" t="n">
        <v>46233</v>
      </c>
      <c r="C1392" t="inlineStr">
        <is>
          <t>Bill</t>
        </is>
      </c>
      <c r="D1392" t="inlineStr">
        <is>
          <t>B00263</t>
        </is>
      </c>
      <c r="E1392" t="inlineStr">
        <is>
          <t>Clifton Machinery Pty Ltd</t>
        </is>
      </c>
      <c r="F1392" t="inlineStr">
        <is>
          <t>GST Payable</t>
        </is>
      </c>
      <c r="G1392" s="9" t="n">
        <v>129.96</v>
      </c>
      <c r="H1392" t="inlineStr"/>
      <c r="I1392" t="inlineStr"/>
      <c r="J1392" t="inlineStr"/>
      <c r="K1392" t="str">
        <f>INDEX('Account Map'!$E$5:$E$90,MATCH(F1392,'Account Map'!$A$5:$A$90,0))</f>
        <v>820</v>
      </c>
    </row>
    <row r="1393">
      <c r="A1393" t="n">
        <v>524</v>
      </c>
      <c r="B1393" s="10" t="n">
        <v>46233</v>
      </c>
      <c r="C1393" t="inlineStr">
        <is>
          <t>Bill</t>
        </is>
      </c>
      <c r="D1393" t="inlineStr">
        <is>
          <t>B00263</t>
        </is>
      </c>
      <c r="E1393" t="inlineStr">
        <is>
          <t>Clifton Machinery Pty Ltd</t>
        </is>
      </c>
      <c r="F1393" t="inlineStr">
        <is>
          <t>Accounts Payable (A/P)</t>
        </is>
      </c>
      <c r="G1393" s="9" t="n">
        <v>-1429.6</v>
      </c>
      <c r="H1393" t="inlineStr"/>
      <c r="I1393" t="inlineStr"/>
      <c r="J1393" t="inlineStr"/>
      <c r="K1393" t="str">
        <f>INDEX('Account Map'!$E$5:$E$90,MATCH(F1393,'Account Map'!$A$5:$A$90,0))</f>
        <v>800</v>
      </c>
    </row>
    <row r="1394">
      <c r="A1394" t="n">
        <v>525</v>
      </c>
      <c r="B1394" s="10" t="n">
        <v>46233</v>
      </c>
      <c r="C1394" t="inlineStr">
        <is>
          <t>Expense</t>
        </is>
      </c>
      <c r="D1394" t="inlineStr"/>
      <c r="E1394" t="inlineStr">
        <is>
          <t>Australia Post</t>
        </is>
      </c>
      <c r="F1394" t="inlineStr">
        <is>
          <t>Motor Vehicle:Fuel</t>
        </is>
      </c>
      <c r="G1394" s="9" t="n">
        <v>137.51</v>
      </c>
      <c r="H1394" t="inlineStr">
        <is>
          <t>GST</t>
        </is>
      </c>
      <c r="I1394" t="inlineStr"/>
      <c r="J1394" t="inlineStr"/>
      <c r="K1394" t="str">
        <f>INDEX('Account Map'!$E$5:$E$90,MATCH(F1394,'Account Map'!$A$5:$A$90,0))</f>
        <v>449</v>
      </c>
    </row>
    <row r="1395">
      <c r="A1395" t="n">
        <v>525</v>
      </c>
      <c r="B1395" s="10" t="n">
        <v>46233</v>
      </c>
      <c r="C1395" t="inlineStr">
        <is>
          <t>Expense</t>
        </is>
      </c>
      <c r="D1395" t="inlineStr"/>
      <c r="E1395" t="inlineStr">
        <is>
          <t>Australia Post</t>
        </is>
      </c>
      <c r="F1395" t="inlineStr">
        <is>
          <t>GST Payable</t>
        </is>
      </c>
      <c r="G1395" s="9" t="n">
        <v>13.75</v>
      </c>
      <c r="H1395" t="inlineStr"/>
      <c r="I1395" t="inlineStr"/>
      <c r="J1395" t="inlineStr"/>
      <c r="K1395" t="str">
        <f>INDEX('Account Map'!$E$5:$E$90,MATCH(F1395,'Account Map'!$A$5:$A$90,0))</f>
        <v>820</v>
      </c>
    </row>
    <row r="1396">
      <c r="A1396" t="n">
        <v>525</v>
      </c>
      <c r="B1396" s="10" t="n">
        <v>46233</v>
      </c>
      <c r="C1396" t="inlineStr">
        <is>
          <t>Expense</t>
        </is>
      </c>
      <c r="D1396" t="inlineStr"/>
      <c r="E1396" t="inlineStr">
        <is>
          <t>Australia Post</t>
        </is>
      </c>
      <c r="F1396" t="inlineStr">
        <is>
          <t>ANZ Business Visa</t>
        </is>
      </c>
      <c r="G1396" s="9" t="n">
        <v>-151.26</v>
      </c>
      <c r="H1396" t="inlineStr"/>
      <c r="I1396" t="inlineStr"/>
      <c r="J1396" t="inlineStr">
        <is>
          <t>R</t>
        </is>
      </c>
      <c r="K1396" t="str">
        <f>INDEX('Account Map'!$E$5:$E$90,MATCH(F1396,'Account Map'!$A$5:$A$90,0))</f>
        <v>092</v>
      </c>
    </row>
    <row r="1397">
      <c r="A1397" t="n">
        <v>526</v>
      </c>
      <c r="B1397" s="10" t="n">
        <v>46233</v>
      </c>
      <c r="C1397" t="inlineStr">
        <is>
          <t>Payment</t>
        </is>
      </c>
      <c r="D1397" t="inlineStr"/>
      <c r="E1397" t="inlineStr">
        <is>
          <t>High St Bakery Group</t>
        </is>
      </c>
      <c r="F1397" t="inlineStr">
        <is>
          <t>Undeposited Funds</t>
        </is>
      </c>
      <c r="G1397" s="9" t="n">
        <v>1307.06</v>
      </c>
      <c r="H1397" t="inlineStr"/>
      <c r="I1397" t="inlineStr">
        <is>
          <t>Payment INV-4263</t>
        </is>
      </c>
      <c r="J1397" t="inlineStr"/>
      <c r="K1397" t="str">
        <f>INDEX('Account Map'!$E$5:$E$90,MATCH(F1397,'Account Map'!$A$5:$A$90,0))</f>
        <v>615</v>
      </c>
    </row>
    <row r="1398">
      <c r="A1398" t="n">
        <v>526</v>
      </c>
      <c r="B1398" s="10" t="n">
        <v>46233</v>
      </c>
      <c r="C1398" t="inlineStr">
        <is>
          <t>Payment</t>
        </is>
      </c>
      <c r="D1398" t="inlineStr"/>
      <c r="E1398" t="inlineStr">
        <is>
          <t>High St Bakery Group</t>
        </is>
      </c>
      <c r="F1398" t="inlineStr">
        <is>
          <t>Accounts Receivable (A/R)</t>
        </is>
      </c>
      <c r="G1398" s="9" t="n">
        <v>-1307.06</v>
      </c>
      <c r="H1398" t="inlineStr"/>
      <c r="I1398" t="inlineStr">
        <is>
          <t>Payment INV-4263</t>
        </is>
      </c>
      <c r="J1398" t="inlineStr"/>
      <c r="K1398" t="str">
        <f>INDEX('Account Map'!$E$5:$E$90,MATCH(F1398,'Account Map'!$A$5:$A$90,0))</f>
        <v>610</v>
      </c>
    </row>
    <row r="1399">
      <c r="A1399" t="n">
        <v>527</v>
      </c>
      <c r="B1399" s="10" t="n">
        <v>46233</v>
      </c>
      <c r="C1399" t="inlineStr">
        <is>
          <t>Bill Payment (Cheque)</t>
        </is>
      </c>
      <c r="D1399" t="inlineStr"/>
      <c r="E1399" t="inlineStr">
        <is>
          <t>Elm Tiles Pty Ltd</t>
        </is>
      </c>
      <c r="F1399" t="inlineStr">
        <is>
          <t>Accounts Payable (A/P)</t>
        </is>
      </c>
      <c r="G1399" s="9" t="n">
        <v>3404.95</v>
      </c>
      <c r="H1399" t="inlineStr"/>
      <c r="I1399" t="inlineStr">
        <is>
          <t>Payment B00110</t>
        </is>
      </c>
      <c r="J1399" t="inlineStr"/>
      <c r="K1399" t="str">
        <f>INDEX('Account Map'!$E$5:$E$90,MATCH(F1399,'Account Map'!$A$5:$A$90,0))</f>
        <v>800</v>
      </c>
    </row>
    <row r="1400">
      <c r="A1400" t="n">
        <v>527</v>
      </c>
      <c r="B1400" s="10" t="n">
        <v>46233</v>
      </c>
      <c r="C1400" t="inlineStr">
        <is>
          <t>Bill Payment (Cheque)</t>
        </is>
      </c>
      <c r="D1400" t="inlineStr"/>
      <c r="E1400" t="inlineStr">
        <is>
          <t>Elm Tiles Pty Ltd</t>
        </is>
      </c>
      <c r="F1400" t="inlineStr">
        <is>
          <t>ANZ Business Cheque</t>
        </is>
      </c>
      <c r="G1400" s="9" t="n">
        <v>-3404.95</v>
      </c>
      <c r="H1400" t="inlineStr"/>
      <c r="I1400" t="inlineStr">
        <is>
          <t>Payment B00110</t>
        </is>
      </c>
      <c r="J1400" t="inlineStr">
        <is>
          <t>R</t>
        </is>
      </c>
      <c r="K1400" t="str">
        <f>INDEX('Account Map'!$E$5:$E$90,MATCH(F1400,'Account Map'!$A$5:$A$90,0))</f>
        <v>090</v>
      </c>
    </row>
    <row r="1401">
      <c r="A1401" t="n">
        <v>528</v>
      </c>
      <c r="B1401" s="10" t="n">
        <v>46233</v>
      </c>
      <c r="C1401" t="inlineStr">
        <is>
          <t>Bill Payment (Cheque)</t>
        </is>
      </c>
      <c r="D1401" t="inlineStr"/>
      <c r="E1401" t="inlineStr">
        <is>
          <t>TAFE Victoria Pty Ltd</t>
        </is>
      </c>
      <c r="F1401" t="inlineStr">
        <is>
          <t>Accounts Payable (A/P)</t>
        </is>
      </c>
      <c r="G1401" s="9" t="n">
        <v>1051.96</v>
      </c>
      <c r="H1401" t="inlineStr"/>
      <c r="I1401" t="inlineStr">
        <is>
          <t>Payment B00128</t>
        </is>
      </c>
      <c r="J1401" t="inlineStr"/>
      <c r="K1401" t="str">
        <f>INDEX('Account Map'!$E$5:$E$90,MATCH(F1401,'Account Map'!$A$5:$A$90,0))</f>
        <v>800</v>
      </c>
    </row>
    <row r="1402">
      <c r="A1402" t="n">
        <v>528</v>
      </c>
      <c r="B1402" s="10" t="n">
        <v>46233</v>
      </c>
      <c r="C1402" t="inlineStr">
        <is>
          <t>Bill Payment (Cheque)</t>
        </is>
      </c>
      <c r="D1402" t="inlineStr"/>
      <c r="E1402" t="inlineStr">
        <is>
          <t>TAFE Victoria Pty Ltd</t>
        </is>
      </c>
      <c r="F1402" t="inlineStr">
        <is>
          <t>ANZ Business Cheque</t>
        </is>
      </c>
      <c r="G1402" s="9" t="n">
        <v>-1051.96</v>
      </c>
      <c r="H1402" t="inlineStr"/>
      <c r="I1402" t="inlineStr">
        <is>
          <t>Payment B00128</t>
        </is>
      </c>
      <c r="J1402" t="inlineStr">
        <is>
          <t>R</t>
        </is>
      </c>
      <c r="K1402" t="str">
        <f>INDEX('Account Map'!$E$5:$E$90,MATCH(F1402,'Account Map'!$A$5:$A$90,0))</f>
        <v>090</v>
      </c>
    </row>
    <row r="1403">
      <c r="A1403" t="n">
        <v>529</v>
      </c>
      <c r="B1403" s="10" t="n">
        <v>46233</v>
      </c>
      <c r="C1403" t="inlineStr">
        <is>
          <t>Bill Payment (Cheque)</t>
        </is>
      </c>
      <c r="D1403" t="inlineStr"/>
      <c r="E1403" t="inlineStr">
        <is>
          <t>Aussie Broadband</t>
        </is>
      </c>
      <c r="F1403" t="inlineStr">
        <is>
          <t>Accounts Payable (A/P)</t>
        </is>
      </c>
      <c r="G1403" s="9" t="n">
        <v>753.26</v>
      </c>
      <c r="H1403" t="inlineStr"/>
      <c r="I1403" t="inlineStr">
        <is>
          <t>Payment B00151</t>
        </is>
      </c>
      <c r="J1403" t="inlineStr"/>
      <c r="K1403" t="str">
        <f>INDEX('Account Map'!$E$5:$E$90,MATCH(F1403,'Account Map'!$A$5:$A$90,0))</f>
        <v>800</v>
      </c>
    </row>
    <row r="1404">
      <c r="A1404" t="n">
        <v>529</v>
      </c>
      <c r="B1404" s="10" t="n">
        <v>46233</v>
      </c>
      <c r="C1404" t="inlineStr">
        <is>
          <t>Bill Payment (Cheque)</t>
        </is>
      </c>
      <c r="D1404" t="inlineStr"/>
      <c r="E1404" t="inlineStr">
        <is>
          <t>Aussie Broadband</t>
        </is>
      </c>
      <c r="F1404" t="inlineStr">
        <is>
          <t>ANZ Business Cheque</t>
        </is>
      </c>
      <c r="G1404" s="9" t="n">
        <v>-753.26</v>
      </c>
      <c r="H1404" t="inlineStr"/>
      <c r="I1404" t="inlineStr">
        <is>
          <t>Payment B00151</t>
        </is>
      </c>
      <c r="J1404" t="inlineStr">
        <is>
          <t>R</t>
        </is>
      </c>
      <c r="K1404" t="str">
        <f>INDEX('Account Map'!$E$5:$E$90,MATCH(F1404,'Account Map'!$A$5:$A$90,0))</f>
        <v>090</v>
      </c>
    </row>
    <row r="1405">
      <c r="A1405" t="n">
        <v>530</v>
      </c>
      <c r="B1405" s="10" t="n">
        <v>46233</v>
      </c>
      <c r="C1405" t="inlineStr">
        <is>
          <t>Bill Payment (Cheque)</t>
        </is>
      </c>
      <c r="D1405" t="inlineStr"/>
      <c r="E1405" t="inlineStr">
        <is>
          <t>Clarke Legal</t>
        </is>
      </c>
      <c r="F1405" t="inlineStr">
        <is>
          <t>Accounts Payable (A/P)</t>
        </is>
      </c>
      <c r="G1405" s="9" t="n">
        <v>559.49</v>
      </c>
      <c r="H1405" t="inlineStr"/>
      <c r="I1405" t="inlineStr">
        <is>
          <t>Payment B00152</t>
        </is>
      </c>
      <c r="J1405" t="inlineStr"/>
      <c r="K1405" t="str">
        <f>INDEX('Account Map'!$E$5:$E$90,MATCH(F1405,'Account Map'!$A$5:$A$90,0))</f>
        <v>800</v>
      </c>
    </row>
    <row r="1406">
      <c r="A1406" t="n">
        <v>530</v>
      </c>
      <c r="B1406" s="10" t="n">
        <v>46233</v>
      </c>
      <c r="C1406" t="inlineStr">
        <is>
          <t>Bill Payment (Cheque)</t>
        </is>
      </c>
      <c r="D1406" t="inlineStr"/>
      <c r="E1406" t="inlineStr">
        <is>
          <t>Clarke Legal</t>
        </is>
      </c>
      <c r="F1406" t="inlineStr">
        <is>
          <t>ANZ Business Cheque</t>
        </is>
      </c>
      <c r="G1406" s="9" t="n">
        <v>-559.49</v>
      </c>
      <c r="H1406" t="inlineStr"/>
      <c r="I1406" t="inlineStr">
        <is>
          <t>Payment B00152</t>
        </is>
      </c>
      <c r="J1406" t="inlineStr">
        <is>
          <t>R</t>
        </is>
      </c>
      <c r="K1406" t="str">
        <f>INDEX('Account Map'!$E$5:$E$90,MATCH(F1406,'Account Map'!$A$5:$A$90,0))</f>
        <v>090</v>
      </c>
    </row>
    <row r="1407">
      <c r="A1407" t="n">
        <v>531</v>
      </c>
      <c r="B1407" s="10" t="n">
        <v>46233</v>
      </c>
      <c r="C1407" t="inlineStr">
        <is>
          <t>Bill Payment (Cheque)</t>
        </is>
      </c>
      <c r="D1407" t="inlineStr"/>
      <c r="E1407" t="inlineStr">
        <is>
          <t>Coffee Club Catering Pty Ltd</t>
        </is>
      </c>
      <c r="F1407" t="inlineStr">
        <is>
          <t>Accounts Payable (A/P)</t>
        </is>
      </c>
      <c r="G1407" s="9" t="n">
        <v>548.22</v>
      </c>
      <c r="H1407" t="inlineStr"/>
      <c r="I1407" t="inlineStr">
        <is>
          <t>Payment B00153</t>
        </is>
      </c>
      <c r="J1407" t="inlineStr"/>
      <c r="K1407" t="str">
        <f>INDEX('Account Map'!$E$5:$E$90,MATCH(F1407,'Account Map'!$A$5:$A$90,0))</f>
        <v>800</v>
      </c>
    </row>
    <row r="1408">
      <c r="A1408" t="n">
        <v>531</v>
      </c>
      <c r="B1408" s="10" t="n">
        <v>46233</v>
      </c>
      <c r="C1408" t="inlineStr">
        <is>
          <t>Bill Payment (Cheque)</t>
        </is>
      </c>
      <c r="D1408" t="inlineStr"/>
      <c r="E1408" t="inlineStr">
        <is>
          <t>Coffee Club Catering Pty Ltd</t>
        </is>
      </c>
      <c r="F1408" t="inlineStr">
        <is>
          <t>ANZ Business Cheque</t>
        </is>
      </c>
      <c r="G1408" s="9" t="n">
        <v>-548.22</v>
      </c>
      <c r="H1408" t="inlineStr"/>
      <c r="I1408" t="inlineStr">
        <is>
          <t>Payment B00153</t>
        </is>
      </c>
      <c r="J1408" t="inlineStr">
        <is>
          <t>R</t>
        </is>
      </c>
      <c r="K1408" t="str">
        <f>INDEX('Account Map'!$E$5:$E$90,MATCH(F1408,'Account Map'!$A$5:$A$90,0))</f>
        <v>090</v>
      </c>
    </row>
    <row r="1409">
      <c r="A1409" t="n">
        <v>532</v>
      </c>
      <c r="B1409" s="10" t="n">
        <v>46233</v>
      </c>
      <c r="C1409" t="inlineStr">
        <is>
          <t>Bill Payment (Cheque)</t>
        </is>
      </c>
      <c r="D1409" t="inlineStr"/>
      <c r="E1409" t="inlineStr">
        <is>
          <t>Northside Lighting Pty Ltd</t>
        </is>
      </c>
      <c r="F1409" t="inlineStr">
        <is>
          <t>Accounts Payable (A/P)</t>
        </is>
      </c>
      <c r="G1409" s="9" t="n">
        <v>1434.87</v>
      </c>
      <c r="H1409" t="inlineStr"/>
      <c r="I1409" t="inlineStr">
        <is>
          <t>Payment B00189</t>
        </is>
      </c>
      <c r="J1409" t="inlineStr"/>
      <c r="K1409" t="str">
        <f>INDEX('Account Map'!$E$5:$E$90,MATCH(F1409,'Account Map'!$A$5:$A$90,0))</f>
        <v>800</v>
      </c>
    </row>
    <row r="1410">
      <c r="A1410" t="n">
        <v>532</v>
      </c>
      <c r="B1410" s="10" t="n">
        <v>46233</v>
      </c>
      <c r="C1410" t="inlineStr">
        <is>
          <t>Bill Payment (Cheque)</t>
        </is>
      </c>
      <c r="D1410" t="inlineStr"/>
      <c r="E1410" t="inlineStr">
        <is>
          <t>Northside Lighting Pty Ltd</t>
        </is>
      </c>
      <c r="F1410" t="inlineStr">
        <is>
          <t>ANZ Business Cheque</t>
        </is>
      </c>
      <c r="G1410" s="9" t="n">
        <v>-1434.87</v>
      </c>
      <c r="H1410" t="inlineStr"/>
      <c r="I1410" t="inlineStr">
        <is>
          <t>Payment B00189</t>
        </is>
      </c>
      <c r="J1410" t="inlineStr">
        <is>
          <t>R</t>
        </is>
      </c>
      <c r="K1410" t="str">
        <f>INDEX('Account Map'!$E$5:$E$90,MATCH(F1410,'Account Map'!$A$5:$A$90,0))</f>
        <v>090</v>
      </c>
    </row>
    <row r="1411">
      <c r="A1411" t="n">
        <v>533</v>
      </c>
      <c r="B1411" s="10" t="n">
        <v>46234</v>
      </c>
      <c r="C1411" t="inlineStr">
        <is>
          <t>Invoice</t>
        </is>
      </c>
      <c r="D1411" t="inlineStr">
        <is>
          <t>INV-4290</t>
        </is>
      </c>
      <c r="E1411" t="inlineStr">
        <is>
          <t>Redgum Eyewear Pty Ltd</t>
        </is>
      </c>
      <c r="F1411" t="inlineStr">
        <is>
          <t>Accounts Receivable (A/R)</t>
        </is>
      </c>
      <c r="G1411" s="9" t="n">
        <v>13196.25</v>
      </c>
      <c r="H1411" t="inlineStr"/>
      <c r="I1411" t="inlineStr"/>
      <c r="J1411" t="inlineStr"/>
      <c r="K1411" t="str">
        <f>INDEX('Account Map'!$E$5:$E$90,MATCH(F1411,'Account Map'!$A$5:$A$90,0))</f>
        <v>610</v>
      </c>
    </row>
    <row r="1412">
      <c r="A1412" t="n">
        <v>533</v>
      </c>
      <c r="B1412" s="10" t="n">
        <v>46234</v>
      </c>
      <c r="C1412" t="inlineStr">
        <is>
          <t>Invoice</t>
        </is>
      </c>
      <c r="D1412" t="inlineStr">
        <is>
          <t>INV-4290</t>
        </is>
      </c>
      <c r="E1412" t="inlineStr">
        <is>
          <t>Redgum Eyewear Pty Ltd</t>
        </is>
      </c>
      <c r="F1412" t="inlineStr">
        <is>
          <t>Shopfitting contracts</t>
        </is>
      </c>
      <c r="G1412" s="9" t="n">
        <v>-11996.59</v>
      </c>
      <c r="H1412" t="inlineStr">
        <is>
          <t>GST</t>
        </is>
      </c>
      <c r="I1412" t="inlineStr"/>
      <c r="J1412" t="inlineStr"/>
      <c r="K1412" t="str">
        <f>INDEX('Account Map'!$E$5:$E$90,MATCH(F1412,'Account Map'!$A$5:$A$90,0))</f>
        <v>201</v>
      </c>
    </row>
    <row r="1413">
      <c r="A1413" t="n">
        <v>533</v>
      </c>
      <c r="B1413" s="10" t="n">
        <v>46234</v>
      </c>
      <c r="C1413" t="inlineStr">
        <is>
          <t>Invoice</t>
        </is>
      </c>
      <c r="D1413" t="inlineStr">
        <is>
          <t>INV-4290</t>
        </is>
      </c>
      <c r="E1413" t="inlineStr">
        <is>
          <t>Redgum Eyewear Pty Ltd</t>
        </is>
      </c>
      <c r="F1413" t="inlineStr">
        <is>
          <t>GST Payable</t>
        </is>
      </c>
      <c r="G1413" s="9" t="n">
        <v>-1199.66</v>
      </c>
      <c r="H1413" t="inlineStr"/>
      <c r="I1413" t="inlineStr"/>
      <c r="J1413" t="inlineStr"/>
      <c r="K1413" t="str">
        <f>INDEX('Account Map'!$E$5:$E$90,MATCH(F1413,'Account Map'!$A$5:$A$90,0))</f>
        <v>820</v>
      </c>
    </row>
    <row r="1414">
      <c r="A1414" t="n">
        <v>534</v>
      </c>
      <c r="B1414" s="10" t="n">
        <v>46234</v>
      </c>
      <c r="C1414" t="inlineStr">
        <is>
          <t>Invoice</t>
        </is>
      </c>
      <c r="D1414" t="inlineStr">
        <is>
          <t>INV-4291</t>
        </is>
      </c>
      <c r="E1414" t="inlineStr">
        <is>
          <t>High St Homewares</t>
        </is>
      </c>
      <c r="F1414" t="inlineStr">
        <is>
          <t>Accounts Receivable (A/R)</t>
        </is>
      </c>
      <c r="G1414" s="9" t="n">
        <v>1857.83</v>
      </c>
      <c r="H1414" t="inlineStr"/>
      <c r="I1414" t="inlineStr"/>
      <c r="J1414" t="inlineStr"/>
      <c r="K1414" t="str">
        <f>INDEX('Account Map'!$E$5:$E$90,MATCH(F1414,'Account Map'!$A$5:$A$90,0))</f>
        <v>610</v>
      </c>
    </row>
    <row r="1415">
      <c r="A1415" t="n">
        <v>534</v>
      </c>
      <c r="B1415" s="10" t="n">
        <v>46234</v>
      </c>
      <c r="C1415" t="inlineStr">
        <is>
          <t>Invoice</t>
        </is>
      </c>
      <c r="D1415" t="inlineStr">
        <is>
          <t>INV-4291</t>
        </is>
      </c>
      <c r="E1415" t="inlineStr">
        <is>
          <t>High St Homewares</t>
        </is>
      </c>
      <c r="F1415" t="inlineStr">
        <is>
          <t>Shopfitting contracts</t>
        </is>
      </c>
      <c r="G1415" s="9" t="n">
        <v>-1688.94</v>
      </c>
      <c r="H1415" t="inlineStr">
        <is>
          <t>GST</t>
        </is>
      </c>
      <c r="I1415" t="inlineStr"/>
      <c r="J1415" t="inlineStr"/>
      <c r="K1415" t="str">
        <f>INDEX('Account Map'!$E$5:$E$90,MATCH(F1415,'Account Map'!$A$5:$A$90,0))</f>
        <v>201</v>
      </c>
    </row>
    <row r="1416">
      <c r="A1416" t="n">
        <v>534</v>
      </c>
      <c r="B1416" s="10" t="n">
        <v>46234</v>
      </c>
      <c r="C1416" t="inlineStr">
        <is>
          <t>Invoice</t>
        </is>
      </c>
      <c r="D1416" t="inlineStr">
        <is>
          <t>INV-4291</t>
        </is>
      </c>
      <c r="E1416" t="inlineStr">
        <is>
          <t>High St Homewares</t>
        </is>
      </c>
      <c r="F1416" t="inlineStr">
        <is>
          <t>GST Payable</t>
        </is>
      </c>
      <c r="G1416" s="9" t="n">
        <v>-168.89</v>
      </c>
      <c r="H1416" t="inlineStr"/>
      <c r="I1416" t="inlineStr"/>
      <c r="J1416" t="inlineStr"/>
      <c r="K1416" t="str">
        <f>INDEX('Account Map'!$E$5:$E$90,MATCH(F1416,'Account Map'!$A$5:$A$90,0))</f>
        <v>820</v>
      </c>
    </row>
    <row r="1417">
      <c r="A1417" t="n">
        <v>535</v>
      </c>
      <c r="B1417" s="10" t="n">
        <v>46234</v>
      </c>
      <c r="C1417" t="inlineStr">
        <is>
          <t>Invoice</t>
        </is>
      </c>
      <c r="D1417" t="inlineStr">
        <is>
          <t>INV-4292</t>
        </is>
      </c>
      <c r="E1417" t="inlineStr">
        <is>
          <t>Collins Builders</t>
        </is>
      </c>
      <c r="F1417" t="inlineStr">
        <is>
          <t>Accounts Receivable (A/R)</t>
        </is>
      </c>
      <c r="G1417" s="9" t="n">
        <v>12324.84</v>
      </c>
      <c r="H1417" t="inlineStr"/>
      <c r="I1417" t="inlineStr"/>
      <c r="J1417" t="inlineStr"/>
      <c r="K1417" t="str">
        <f>INDEX('Account Map'!$E$5:$E$90,MATCH(F1417,'Account Map'!$A$5:$A$90,0))</f>
        <v>610</v>
      </c>
    </row>
    <row r="1418">
      <c r="A1418" t="n">
        <v>535</v>
      </c>
      <c r="B1418" s="10" t="n">
        <v>46234</v>
      </c>
      <c r="C1418" t="inlineStr">
        <is>
          <t>Invoice</t>
        </is>
      </c>
      <c r="D1418" t="inlineStr">
        <is>
          <t>INV-4292</t>
        </is>
      </c>
      <c r="E1418" t="inlineStr">
        <is>
          <t>Collins Builders</t>
        </is>
      </c>
      <c r="F1418" t="inlineStr">
        <is>
          <t>Joinery sales</t>
        </is>
      </c>
      <c r="G1418" s="9" t="n">
        <v>-3432.28</v>
      </c>
      <c r="H1418" t="inlineStr">
        <is>
          <t>GST</t>
        </is>
      </c>
      <c r="I1418" t="inlineStr"/>
      <c r="J1418" t="inlineStr"/>
      <c r="K1418" t="str">
        <f>INDEX('Account Map'!$E$5:$E$90,MATCH(F1418,'Account Map'!$A$5:$A$90,0))</f>
        <v>200</v>
      </c>
    </row>
    <row r="1419">
      <c r="A1419" t="n">
        <v>535</v>
      </c>
      <c r="B1419" s="10" t="n">
        <v>46234</v>
      </c>
      <c r="C1419" t="inlineStr">
        <is>
          <t>Invoice</t>
        </is>
      </c>
      <c r="D1419" t="inlineStr">
        <is>
          <t>INV-4292</t>
        </is>
      </c>
      <c r="E1419" t="inlineStr">
        <is>
          <t>Collins Builders</t>
        </is>
      </c>
      <c r="F1419" t="inlineStr">
        <is>
          <t>Shopfitting contracts</t>
        </is>
      </c>
      <c r="G1419" s="9" t="n">
        <v>-7772.12</v>
      </c>
      <c r="H1419" t="inlineStr">
        <is>
          <t>GST</t>
        </is>
      </c>
      <c r="I1419" t="inlineStr"/>
      <c r="J1419" t="inlineStr"/>
      <c r="K1419" t="str">
        <f>INDEX('Account Map'!$E$5:$E$90,MATCH(F1419,'Account Map'!$A$5:$A$90,0))</f>
        <v>201</v>
      </c>
    </row>
    <row r="1420">
      <c r="A1420" t="n">
        <v>535</v>
      </c>
      <c r="B1420" s="10" t="n">
        <v>46234</v>
      </c>
      <c r="C1420" t="inlineStr">
        <is>
          <t>Invoice</t>
        </is>
      </c>
      <c r="D1420" t="inlineStr">
        <is>
          <t>INV-4292</t>
        </is>
      </c>
      <c r="E1420" t="inlineStr">
        <is>
          <t>Collins Builders</t>
        </is>
      </c>
      <c r="F1420" t="inlineStr">
        <is>
          <t>GST Payable</t>
        </is>
      </c>
      <c r="G1420" s="9" t="n">
        <v>-1120.44</v>
      </c>
      <c r="H1420" t="inlineStr"/>
      <c r="I1420" t="inlineStr"/>
      <c r="J1420" t="inlineStr"/>
      <c r="K1420" t="str">
        <f>INDEX('Account Map'!$E$5:$E$90,MATCH(F1420,'Account Map'!$A$5:$A$90,0))</f>
        <v>820</v>
      </c>
    </row>
    <row r="1421">
      <c r="A1421" t="n">
        <v>536</v>
      </c>
      <c r="B1421" s="10" t="n">
        <v>46234</v>
      </c>
      <c r="C1421" t="inlineStr">
        <is>
          <t>Invoice</t>
        </is>
      </c>
      <c r="D1421" t="inlineStr">
        <is>
          <t>INV-4293</t>
        </is>
      </c>
      <c r="E1421" t="inlineStr">
        <is>
          <t>Prahran Florist Group</t>
        </is>
      </c>
      <c r="F1421" t="inlineStr">
        <is>
          <t>Accounts Receivable (A/R)</t>
        </is>
      </c>
      <c r="G1421" s="9" t="n">
        <v>10748.27</v>
      </c>
      <c r="H1421" t="inlineStr"/>
      <c r="I1421" t="inlineStr"/>
      <c r="J1421" t="inlineStr"/>
      <c r="K1421" t="str">
        <f>INDEX('Account Map'!$E$5:$E$90,MATCH(F1421,'Account Map'!$A$5:$A$90,0))</f>
        <v>610</v>
      </c>
    </row>
    <row r="1422">
      <c r="A1422" t="n">
        <v>536</v>
      </c>
      <c r="B1422" s="10" t="n">
        <v>46234</v>
      </c>
      <c r="C1422" t="inlineStr">
        <is>
          <t>Invoice</t>
        </is>
      </c>
      <c r="D1422" t="inlineStr">
        <is>
          <t>INV-4293</t>
        </is>
      </c>
      <c r="E1422" t="inlineStr">
        <is>
          <t>Prahran Florist Group</t>
        </is>
      </c>
      <c r="F1422" t="inlineStr">
        <is>
          <t>Joinery sales</t>
        </is>
      </c>
      <c r="G1422" s="9" t="n">
        <v>-9771.15</v>
      </c>
      <c r="H1422" t="inlineStr">
        <is>
          <t>GST</t>
        </is>
      </c>
      <c r="I1422" t="inlineStr"/>
      <c r="J1422" t="inlineStr"/>
      <c r="K1422" t="str">
        <f>INDEX('Account Map'!$E$5:$E$90,MATCH(F1422,'Account Map'!$A$5:$A$90,0))</f>
        <v>200</v>
      </c>
    </row>
    <row r="1423">
      <c r="A1423" t="n">
        <v>536</v>
      </c>
      <c r="B1423" s="10" t="n">
        <v>46234</v>
      </c>
      <c r="C1423" t="inlineStr">
        <is>
          <t>Invoice</t>
        </is>
      </c>
      <c r="D1423" t="inlineStr">
        <is>
          <t>INV-4293</t>
        </is>
      </c>
      <c r="E1423" t="inlineStr">
        <is>
          <t>Prahran Florist Group</t>
        </is>
      </c>
      <c r="F1423" t="inlineStr">
        <is>
          <t>GST Payable</t>
        </is>
      </c>
      <c r="G1423" s="9" t="n">
        <v>-977.12</v>
      </c>
      <c r="H1423" t="inlineStr"/>
      <c r="I1423" t="inlineStr"/>
      <c r="J1423" t="inlineStr"/>
      <c r="K1423" t="str">
        <f>INDEX('Account Map'!$E$5:$E$90,MATCH(F1423,'Account Map'!$A$5:$A$90,0))</f>
        <v>820</v>
      </c>
    </row>
    <row r="1424">
      <c r="A1424" t="n">
        <v>537</v>
      </c>
      <c r="B1424" s="10" t="n">
        <v>46234</v>
      </c>
      <c r="C1424" t="inlineStr">
        <is>
          <t>Bill</t>
        </is>
      </c>
      <c r="D1424" t="inlineStr">
        <is>
          <t>B00264</t>
        </is>
      </c>
      <c r="E1424" t="inlineStr">
        <is>
          <t>Chapel Joinery Supplies Pty Ltd</t>
        </is>
      </c>
      <c r="F1424" t="inlineStr">
        <is>
          <t>Small tools</t>
        </is>
      </c>
      <c r="G1424" s="9" t="n">
        <v>817.3200000000001</v>
      </c>
      <c r="H1424" t="inlineStr">
        <is>
          <t>GST</t>
        </is>
      </c>
      <c r="I1424" t="inlineStr"/>
      <c r="J1424" t="inlineStr"/>
      <c r="K1424" t="str">
        <f>INDEX('Account Map'!$E$5:$E$90,MATCH(F1424,'Account Map'!$A$5:$A$90,0))</f>
        <v>474</v>
      </c>
    </row>
    <row r="1425">
      <c r="A1425" t="n">
        <v>537</v>
      </c>
      <c r="B1425" s="10" t="n">
        <v>46234</v>
      </c>
      <c r="C1425" t="inlineStr">
        <is>
          <t>Bill</t>
        </is>
      </c>
      <c r="D1425" t="inlineStr">
        <is>
          <t>B00264</t>
        </is>
      </c>
      <c r="E1425" t="inlineStr">
        <is>
          <t>Chapel Joinery Supplies Pty Ltd</t>
        </is>
      </c>
      <c r="F1425" t="inlineStr">
        <is>
          <t>GST Payable</t>
        </is>
      </c>
      <c r="G1425" s="9" t="n">
        <v>81.73</v>
      </c>
      <c r="H1425" t="inlineStr"/>
      <c r="I1425" t="inlineStr"/>
      <c r="J1425" t="inlineStr"/>
      <c r="K1425" t="str">
        <f>INDEX('Account Map'!$E$5:$E$90,MATCH(F1425,'Account Map'!$A$5:$A$90,0))</f>
        <v>820</v>
      </c>
    </row>
    <row r="1426">
      <c r="A1426" t="n">
        <v>537</v>
      </c>
      <c r="B1426" s="10" t="n">
        <v>46234</v>
      </c>
      <c r="C1426" t="inlineStr">
        <is>
          <t>Bill</t>
        </is>
      </c>
      <c r="D1426" t="inlineStr">
        <is>
          <t>B00264</t>
        </is>
      </c>
      <c r="E1426" t="inlineStr">
        <is>
          <t>Chapel Joinery Supplies Pty Ltd</t>
        </is>
      </c>
      <c r="F1426" t="inlineStr">
        <is>
          <t>Accounts Payable (A/P)</t>
        </is>
      </c>
      <c r="G1426" s="9" t="n">
        <v>-899.05</v>
      </c>
      <c r="H1426" t="inlineStr"/>
      <c r="I1426" t="inlineStr"/>
      <c r="J1426" t="inlineStr"/>
      <c r="K1426" t="str">
        <f>INDEX('Account Map'!$E$5:$E$90,MATCH(F1426,'Account Map'!$A$5:$A$90,0))</f>
        <v>800</v>
      </c>
    </row>
    <row r="1427">
      <c r="A1427" t="n">
        <v>538</v>
      </c>
      <c r="B1427" s="10" t="n">
        <v>46234</v>
      </c>
      <c r="C1427" t="inlineStr">
        <is>
          <t>Bill</t>
        </is>
      </c>
      <c r="D1427" t="inlineStr">
        <is>
          <t>B00265</t>
        </is>
      </c>
      <c r="E1427" t="inlineStr">
        <is>
          <t>TNT Express Pty Ltd</t>
        </is>
      </c>
      <c r="F1427" t="inlineStr">
        <is>
          <t>Freight &amp; cartage</t>
        </is>
      </c>
      <c r="G1427" s="9" t="n">
        <v>1132.37</v>
      </c>
      <c r="H1427" t="inlineStr">
        <is>
          <t>GST</t>
        </is>
      </c>
      <c r="I1427" t="inlineStr"/>
      <c r="J1427" t="inlineStr"/>
      <c r="K1427" t="str">
        <f>INDEX('Account Map'!$E$5:$E$90,MATCH(F1427,'Account Map'!$A$5:$A$90,0))</f>
        <v>314</v>
      </c>
    </row>
    <row r="1428">
      <c r="A1428" t="n">
        <v>538</v>
      </c>
      <c r="B1428" s="10" t="n">
        <v>46234</v>
      </c>
      <c r="C1428" t="inlineStr">
        <is>
          <t>Bill</t>
        </is>
      </c>
      <c r="D1428" t="inlineStr">
        <is>
          <t>B00265</t>
        </is>
      </c>
      <c r="E1428" t="inlineStr">
        <is>
          <t>TNT Express Pty Ltd</t>
        </is>
      </c>
      <c r="F1428" t="inlineStr">
        <is>
          <t>GST Payable</t>
        </is>
      </c>
      <c r="G1428" s="9" t="n">
        <v>113.24</v>
      </c>
      <c r="H1428" t="inlineStr"/>
      <c r="I1428" t="inlineStr"/>
      <c r="J1428" t="inlineStr"/>
      <c r="K1428" t="str">
        <f>INDEX('Account Map'!$E$5:$E$90,MATCH(F1428,'Account Map'!$A$5:$A$90,0))</f>
        <v>820</v>
      </c>
    </row>
    <row r="1429">
      <c r="A1429" t="n">
        <v>538</v>
      </c>
      <c r="B1429" s="10" t="n">
        <v>46234</v>
      </c>
      <c r="C1429" t="inlineStr">
        <is>
          <t>Bill</t>
        </is>
      </c>
      <c r="D1429" t="inlineStr">
        <is>
          <t>B00265</t>
        </is>
      </c>
      <c r="E1429" t="inlineStr">
        <is>
          <t>TNT Express Pty Ltd</t>
        </is>
      </c>
      <c r="F1429" t="inlineStr">
        <is>
          <t>Accounts Payable (A/P)</t>
        </is>
      </c>
      <c r="G1429" s="9" t="n">
        <v>-1245.61</v>
      </c>
      <c r="H1429" t="inlineStr"/>
      <c r="I1429" t="inlineStr"/>
      <c r="J1429" t="inlineStr"/>
      <c r="K1429" t="str">
        <f>INDEX('Account Map'!$E$5:$E$90,MATCH(F1429,'Account Map'!$A$5:$A$90,0))</f>
        <v>800</v>
      </c>
    </row>
    <row r="1430">
      <c r="A1430" t="n">
        <v>539</v>
      </c>
      <c r="B1430" s="10" t="n">
        <v>46234</v>
      </c>
      <c r="C1430" t="inlineStr">
        <is>
          <t>Bill</t>
        </is>
      </c>
      <c r="D1430" t="inlineStr">
        <is>
          <t>B00266</t>
        </is>
      </c>
      <c r="E1430" t="inlineStr">
        <is>
          <t>Stone Benchtops Co</t>
        </is>
      </c>
      <c r="F1430" t="inlineStr">
        <is>
          <t>Benchtops (outsourced)</t>
        </is>
      </c>
      <c r="G1430" s="9" t="n">
        <v>852.5</v>
      </c>
      <c r="H1430" t="inlineStr">
        <is>
          <t>GST</t>
        </is>
      </c>
      <c r="I1430" t="inlineStr"/>
      <c r="J1430" t="inlineStr"/>
      <c r="K1430" t="str">
        <f>INDEX('Account Map'!$E$5:$E$90,MATCH(F1430,'Account Map'!$A$5:$A$90,0))</f>
        <v>312</v>
      </c>
    </row>
    <row r="1431">
      <c r="A1431" t="n">
        <v>539</v>
      </c>
      <c r="B1431" s="10" t="n">
        <v>46234</v>
      </c>
      <c r="C1431" t="inlineStr">
        <is>
          <t>Bill</t>
        </is>
      </c>
      <c r="D1431" t="inlineStr">
        <is>
          <t>B00266</t>
        </is>
      </c>
      <c r="E1431" t="inlineStr">
        <is>
          <t>Stone Benchtops Co</t>
        </is>
      </c>
      <c r="F1431" t="inlineStr">
        <is>
          <t>GST Payable</t>
        </is>
      </c>
      <c r="G1431" s="9" t="n">
        <v>85.25</v>
      </c>
      <c r="H1431" t="inlineStr"/>
      <c r="I1431" t="inlineStr"/>
      <c r="J1431" t="inlineStr"/>
      <c r="K1431" t="str">
        <f>INDEX('Account Map'!$E$5:$E$90,MATCH(F1431,'Account Map'!$A$5:$A$90,0))</f>
        <v>820</v>
      </c>
    </row>
    <row r="1432">
      <c r="A1432" t="n">
        <v>539</v>
      </c>
      <c r="B1432" s="10" t="n">
        <v>46234</v>
      </c>
      <c r="C1432" t="inlineStr">
        <is>
          <t>Bill</t>
        </is>
      </c>
      <c r="D1432" t="inlineStr">
        <is>
          <t>B00266</t>
        </is>
      </c>
      <c r="E1432" t="inlineStr">
        <is>
          <t>Stone Benchtops Co</t>
        </is>
      </c>
      <c r="F1432" t="inlineStr">
        <is>
          <t>Accounts Payable (A/P)</t>
        </is>
      </c>
      <c r="G1432" s="9" t="n">
        <v>-937.75</v>
      </c>
      <c r="H1432" t="inlineStr"/>
      <c r="I1432" t="inlineStr"/>
      <c r="J1432" t="inlineStr"/>
      <c r="K1432" t="str">
        <f>INDEX('Account Map'!$E$5:$E$90,MATCH(F1432,'Account Map'!$A$5:$A$90,0))</f>
        <v>800</v>
      </c>
    </row>
    <row r="1433">
      <c r="A1433" t="n">
        <v>540</v>
      </c>
      <c r="B1433" s="10" t="n">
        <v>46234</v>
      </c>
      <c r="C1433" t="inlineStr">
        <is>
          <t>Bill</t>
        </is>
      </c>
      <c r="D1433" t="inlineStr">
        <is>
          <t>B00267</t>
        </is>
      </c>
      <c r="E1433" t="inlineStr">
        <is>
          <t>Docklands Fasteners Pty Ltd</t>
        </is>
      </c>
      <c r="F1433" t="inlineStr">
        <is>
          <t>Hardware &amp; fittings</t>
        </is>
      </c>
      <c r="G1433" s="9" t="n">
        <v>675.9400000000001</v>
      </c>
      <c r="H1433" t="inlineStr">
        <is>
          <t>GST</t>
        </is>
      </c>
      <c r="I1433" t="inlineStr"/>
      <c r="J1433" t="inlineStr"/>
      <c r="K1433" t="str">
        <f>INDEX('Account Map'!$E$5:$E$90,MATCH(F1433,'Account Map'!$A$5:$A$90,0))</f>
        <v>311</v>
      </c>
    </row>
    <row r="1434">
      <c r="A1434" t="n">
        <v>540</v>
      </c>
      <c r="B1434" s="10" t="n">
        <v>46234</v>
      </c>
      <c r="C1434" t="inlineStr">
        <is>
          <t>Bill</t>
        </is>
      </c>
      <c r="D1434" t="inlineStr">
        <is>
          <t>B00267</t>
        </is>
      </c>
      <c r="E1434" t="inlineStr">
        <is>
          <t>Docklands Fasteners Pty Ltd</t>
        </is>
      </c>
      <c r="F1434" t="inlineStr">
        <is>
          <t>GST Payable</t>
        </is>
      </c>
      <c r="G1434" s="9" t="n">
        <v>67.59</v>
      </c>
      <c r="H1434" t="inlineStr"/>
      <c r="I1434" t="inlineStr"/>
      <c r="J1434" t="inlineStr"/>
      <c r="K1434" t="str">
        <f>INDEX('Account Map'!$E$5:$E$90,MATCH(F1434,'Account Map'!$A$5:$A$90,0))</f>
        <v>820</v>
      </c>
    </row>
    <row r="1435">
      <c r="A1435" t="n">
        <v>540</v>
      </c>
      <c r="B1435" s="10" t="n">
        <v>46234</v>
      </c>
      <c r="C1435" t="inlineStr">
        <is>
          <t>Bill</t>
        </is>
      </c>
      <c r="D1435" t="inlineStr">
        <is>
          <t>B00267</t>
        </is>
      </c>
      <c r="E1435" t="inlineStr">
        <is>
          <t>Docklands Fasteners Pty Ltd</t>
        </is>
      </c>
      <c r="F1435" t="inlineStr">
        <is>
          <t>Accounts Payable (A/P)</t>
        </is>
      </c>
      <c r="G1435" s="9" t="n">
        <v>-743.53</v>
      </c>
      <c r="H1435" t="inlineStr"/>
      <c r="I1435" t="inlineStr"/>
      <c r="J1435" t="inlineStr"/>
      <c r="K1435" t="str">
        <f>INDEX('Account Map'!$E$5:$E$90,MATCH(F1435,'Account Map'!$A$5:$A$90,0))</f>
        <v>800</v>
      </c>
    </row>
    <row r="1436">
      <c r="A1436" t="n">
        <v>541</v>
      </c>
      <c r="B1436" s="10" t="n">
        <v>46234</v>
      </c>
      <c r="C1436" t="inlineStr">
        <is>
          <t>Bill</t>
        </is>
      </c>
      <c r="D1436" t="inlineStr">
        <is>
          <t>B00268</t>
        </is>
      </c>
      <c r="E1436" t="inlineStr">
        <is>
          <t>Chapel Joinery Supplies Pty Ltd</t>
        </is>
      </c>
      <c r="F1436" t="inlineStr">
        <is>
          <t>Small tools</t>
        </is>
      </c>
      <c r="G1436" s="9" t="n">
        <v>1373.33</v>
      </c>
      <c r="H1436" t="inlineStr">
        <is>
          <t>GST</t>
        </is>
      </c>
      <c r="I1436" t="inlineStr"/>
      <c r="J1436" t="inlineStr"/>
      <c r="K1436" t="str">
        <f>INDEX('Account Map'!$E$5:$E$90,MATCH(F1436,'Account Map'!$A$5:$A$90,0))</f>
        <v>474</v>
      </c>
    </row>
    <row r="1437">
      <c r="A1437" t="n">
        <v>541</v>
      </c>
      <c r="B1437" s="10" t="n">
        <v>46234</v>
      </c>
      <c r="C1437" t="inlineStr">
        <is>
          <t>Bill</t>
        </is>
      </c>
      <c r="D1437" t="inlineStr">
        <is>
          <t>B00268</t>
        </is>
      </c>
      <c r="E1437" t="inlineStr">
        <is>
          <t>Chapel Joinery Supplies Pty Ltd</t>
        </is>
      </c>
      <c r="F1437" t="inlineStr">
        <is>
          <t>GST Payable</t>
        </is>
      </c>
      <c r="G1437" s="9" t="n">
        <v>137.33</v>
      </c>
      <c r="H1437" t="inlineStr"/>
      <c r="I1437" t="inlineStr"/>
      <c r="J1437" t="inlineStr"/>
      <c r="K1437" t="str">
        <f>INDEX('Account Map'!$E$5:$E$90,MATCH(F1437,'Account Map'!$A$5:$A$90,0))</f>
        <v>820</v>
      </c>
    </row>
    <row r="1438">
      <c r="A1438" t="n">
        <v>541</v>
      </c>
      <c r="B1438" s="10" t="n">
        <v>46234</v>
      </c>
      <c r="C1438" t="inlineStr">
        <is>
          <t>Bill</t>
        </is>
      </c>
      <c r="D1438" t="inlineStr">
        <is>
          <t>B00268</t>
        </is>
      </c>
      <c r="E1438" t="inlineStr">
        <is>
          <t>Chapel Joinery Supplies Pty Ltd</t>
        </is>
      </c>
      <c r="F1438" t="inlineStr">
        <is>
          <t>Accounts Payable (A/P)</t>
        </is>
      </c>
      <c r="G1438" s="9" t="n">
        <v>-1510.66</v>
      </c>
      <c r="H1438" t="inlineStr"/>
      <c r="I1438" t="inlineStr"/>
      <c r="J1438" t="inlineStr"/>
      <c r="K1438" t="str">
        <f>INDEX('Account Map'!$E$5:$E$90,MATCH(F1438,'Account Map'!$A$5:$A$90,0))</f>
        <v>800</v>
      </c>
    </row>
    <row r="1439">
      <c r="A1439" t="n">
        <v>542</v>
      </c>
      <c r="B1439" s="10" t="n">
        <v>46234</v>
      </c>
      <c r="C1439" t="inlineStr">
        <is>
          <t>Bill</t>
        </is>
      </c>
      <c r="D1439" t="inlineStr">
        <is>
          <t>B00269</t>
        </is>
      </c>
      <c r="E1439" t="inlineStr">
        <is>
          <t>Bunnings Trade Pty Ltd</t>
        </is>
      </c>
      <c r="F1439" t="inlineStr">
        <is>
          <t>Hardware &amp; fittings</t>
        </is>
      </c>
      <c r="G1439" s="9" t="n">
        <v>689.47</v>
      </c>
      <c r="H1439" t="inlineStr">
        <is>
          <t>GST</t>
        </is>
      </c>
      <c r="I1439" t="inlineStr"/>
      <c r="J1439" t="inlineStr"/>
      <c r="K1439" t="str">
        <f>INDEX('Account Map'!$E$5:$E$90,MATCH(F1439,'Account Map'!$A$5:$A$90,0))</f>
        <v>311</v>
      </c>
    </row>
    <row r="1440">
      <c r="A1440" t="n">
        <v>542</v>
      </c>
      <c r="B1440" s="10" t="n">
        <v>46234</v>
      </c>
      <c r="C1440" t="inlineStr">
        <is>
          <t>Bill</t>
        </is>
      </c>
      <c r="D1440" t="inlineStr">
        <is>
          <t>B00269</t>
        </is>
      </c>
      <c r="E1440" t="inlineStr">
        <is>
          <t>Bunnings Trade Pty Ltd</t>
        </is>
      </c>
      <c r="F1440" t="inlineStr">
        <is>
          <t>GST Payable</t>
        </is>
      </c>
      <c r="G1440" s="9" t="n">
        <v>68.95</v>
      </c>
      <c r="H1440" t="inlineStr"/>
      <c r="I1440" t="inlineStr"/>
      <c r="J1440" t="inlineStr"/>
      <c r="K1440" t="str">
        <f>INDEX('Account Map'!$E$5:$E$90,MATCH(F1440,'Account Map'!$A$5:$A$90,0))</f>
        <v>820</v>
      </c>
    </row>
    <row r="1441">
      <c r="A1441" t="n">
        <v>542</v>
      </c>
      <c r="B1441" s="10" t="n">
        <v>46234</v>
      </c>
      <c r="C1441" t="inlineStr">
        <is>
          <t>Bill</t>
        </is>
      </c>
      <c r="D1441" t="inlineStr">
        <is>
          <t>B00269</t>
        </is>
      </c>
      <c r="E1441" t="inlineStr">
        <is>
          <t>Bunnings Trade Pty Ltd</t>
        </is>
      </c>
      <c r="F1441" t="inlineStr">
        <is>
          <t>Accounts Payable (A/P)</t>
        </is>
      </c>
      <c r="G1441" s="9" t="n">
        <v>-758.42</v>
      </c>
      <c r="H1441" t="inlineStr"/>
      <c r="I1441" t="inlineStr"/>
      <c r="J1441" t="inlineStr"/>
      <c r="K1441" t="str">
        <f>INDEX('Account Map'!$E$5:$E$90,MATCH(F1441,'Account Map'!$A$5:$A$90,0))</f>
        <v>800</v>
      </c>
    </row>
    <row r="1442">
      <c r="A1442" t="n">
        <v>543</v>
      </c>
      <c r="B1442" s="10" t="n">
        <v>46234</v>
      </c>
      <c r="C1442" t="inlineStr">
        <is>
          <t>Bill</t>
        </is>
      </c>
      <c r="D1442" t="inlineStr">
        <is>
          <t>B00270</t>
        </is>
      </c>
      <c r="E1442" t="inlineStr">
        <is>
          <t>Felder Machinery Pty Ltd</t>
        </is>
      </c>
      <c r="F1442" t="inlineStr">
        <is>
          <t>Repairs &amp; maintenance</t>
        </is>
      </c>
      <c r="G1442" s="9" t="n">
        <v>1065.5</v>
      </c>
      <c r="H1442" t="inlineStr">
        <is>
          <t>GST</t>
        </is>
      </c>
      <c r="I1442" t="inlineStr"/>
      <c r="J1442" t="inlineStr"/>
      <c r="K1442" t="str">
        <f>INDEX('Account Map'!$E$5:$E$90,MATCH(F1442,'Account Map'!$A$5:$A$90,0))</f>
        <v>473</v>
      </c>
    </row>
    <row r="1443">
      <c r="A1443" t="n">
        <v>543</v>
      </c>
      <c r="B1443" s="10" t="n">
        <v>46234</v>
      </c>
      <c r="C1443" t="inlineStr">
        <is>
          <t>Bill</t>
        </is>
      </c>
      <c r="D1443" t="inlineStr">
        <is>
          <t>B00270</t>
        </is>
      </c>
      <c r="E1443" t="inlineStr">
        <is>
          <t>Felder Machinery Pty Ltd</t>
        </is>
      </c>
      <c r="F1443" t="inlineStr">
        <is>
          <t>GST Payable</t>
        </is>
      </c>
      <c r="G1443" s="9" t="n">
        <v>106.55</v>
      </c>
      <c r="H1443" t="inlineStr"/>
      <c r="I1443" t="inlineStr"/>
      <c r="J1443" t="inlineStr"/>
      <c r="K1443" t="str">
        <f>INDEX('Account Map'!$E$5:$E$90,MATCH(F1443,'Account Map'!$A$5:$A$90,0))</f>
        <v>820</v>
      </c>
    </row>
    <row r="1444">
      <c r="A1444" t="n">
        <v>543</v>
      </c>
      <c r="B1444" s="10" t="n">
        <v>46234</v>
      </c>
      <c r="C1444" t="inlineStr">
        <is>
          <t>Bill</t>
        </is>
      </c>
      <c r="D1444" t="inlineStr">
        <is>
          <t>B00270</t>
        </is>
      </c>
      <c r="E1444" t="inlineStr">
        <is>
          <t>Felder Machinery Pty Ltd</t>
        </is>
      </c>
      <c r="F1444" t="inlineStr">
        <is>
          <t>Accounts Payable (A/P)</t>
        </is>
      </c>
      <c r="G1444" s="9" t="n">
        <v>-1172.05</v>
      </c>
      <c r="H1444" t="inlineStr"/>
      <c r="I1444" t="inlineStr"/>
      <c r="J1444" t="inlineStr"/>
      <c r="K1444" t="str">
        <f>INDEX('Account Map'!$E$5:$E$90,MATCH(F1444,'Account Map'!$A$5:$A$90,0))</f>
        <v>800</v>
      </c>
    </row>
    <row r="1445">
      <c r="A1445" t="n">
        <v>544</v>
      </c>
      <c r="B1445" s="10" t="n">
        <v>46234</v>
      </c>
      <c r="C1445" t="inlineStr">
        <is>
          <t>Bill</t>
        </is>
      </c>
      <c r="D1445" t="inlineStr">
        <is>
          <t>B00271</t>
        </is>
      </c>
      <c r="E1445" t="inlineStr">
        <is>
          <t>Malvern Machinery Pty Ltd</t>
        </is>
      </c>
      <c r="F1445" t="inlineStr">
        <is>
          <t>Timber &amp; board</t>
        </is>
      </c>
      <c r="G1445" s="9" t="n">
        <v>1338.32</v>
      </c>
      <c r="H1445" t="inlineStr">
        <is>
          <t>GST</t>
        </is>
      </c>
      <c r="I1445" t="inlineStr"/>
      <c r="J1445" t="inlineStr"/>
      <c r="K1445" t="str">
        <f>INDEX('Account Map'!$E$5:$E$90,MATCH(F1445,'Account Map'!$A$5:$A$90,0))</f>
        <v>310</v>
      </c>
    </row>
    <row r="1446">
      <c r="A1446" t="n">
        <v>544</v>
      </c>
      <c r="B1446" s="10" t="n">
        <v>46234</v>
      </c>
      <c r="C1446" t="inlineStr">
        <is>
          <t>Bill</t>
        </is>
      </c>
      <c r="D1446" t="inlineStr">
        <is>
          <t>B00271</t>
        </is>
      </c>
      <c r="E1446" t="inlineStr">
        <is>
          <t>Malvern Machinery Pty Ltd</t>
        </is>
      </c>
      <c r="F1446" t="inlineStr">
        <is>
          <t>GST Payable</t>
        </is>
      </c>
      <c r="G1446" s="9" t="n">
        <v>133.83</v>
      </c>
      <c r="H1446" t="inlineStr"/>
      <c r="I1446" t="inlineStr"/>
      <c r="J1446" t="inlineStr"/>
      <c r="K1446" t="str">
        <f>INDEX('Account Map'!$E$5:$E$90,MATCH(F1446,'Account Map'!$A$5:$A$90,0))</f>
        <v>820</v>
      </c>
    </row>
    <row r="1447">
      <c r="A1447" t="n">
        <v>544</v>
      </c>
      <c r="B1447" s="10" t="n">
        <v>46234</v>
      </c>
      <c r="C1447" t="inlineStr">
        <is>
          <t>Bill</t>
        </is>
      </c>
      <c r="D1447" t="inlineStr">
        <is>
          <t>B00271</t>
        </is>
      </c>
      <c r="E1447" t="inlineStr">
        <is>
          <t>Malvern Machinery Pty Ltd</t>
        </is>
      </c>
      <c r="F1447" t="inlineStr">
        <is>
          <t>Accounts Payable (A/P)</t>
        </is>
      </c>
      <c r="G1447" s="9" t="n">
        <v>-1472.15</v>
      </c>
      <c r="H1447" t="inlineStr"/>
      <c r="I1447" t="inlineStr"/>
      <c r="J1447" t="inlineStr"/>
      <c r="K1447" t="str">
        <f>INDEX('Account Map'!$E$5:$E$90,MATCH(F1447,'Account Map'!$A$5:$A$90,0))</f>
        <v>800</v>
      </c>
    </row>
    <row r="1448">
      <c r="A1448" t="n">
        <v>545</v>
      </c>
      <c r="B1448" s="10" t="n">
        <v>46234</v>
      </c>
      <c r="C1448" t="inlineStr">
        <is>
          <t>Bill</t>
        </is>
      </c>
      <c r="D1448" t="inlineStr">
        <is>
          <t>B00272</t>
        </is>
      </c>
      <c r="E1448" t="inlineStr">
        <is>
          <t>Glenferrie Glass Pty Ltd</t>
        </is>
      </c>
      <c r="F1448" t="inlineStr">
        <is>
          <t>Small tools</t>
        </is>
      </c>
      <c r="G1448" s="9" t="n">
        <v>1007.61</v>
      </c>
      <c r="H1448" t="inlineStr">
        <is>
          <t>GST</t>
        </is>
      </c>
      <c r="I1448" t="inlineStr"/>
      <c r="J1448" t="inlineStr"/>
      <c r="K1448" t="str">
        <f>INDEX('Account Map'!$E$5:$E$90,MATCH(F1448,'Account Map'!$A$5:$A$90,0))</f>
        <v>474</v>
      </c>
    </row>
    <row r="1449">
      <c r="A1449" t="n">
        <v>545</v>
      </c>
      <c r="B1449" s="10" t="n">
        <v>46234</v>
      </c>
      <c r="C1449" t="inlineStr">
        <is>
          <t>Bill</t>
        </is>
      </c>
      <c r="D1449" t="inlineStr">
        <is>
          <t>B00272</t>
        </is>
      </c>
      <c r="E1449" t="inlineStr">
        <is>
          <t>Glenferrie Glass Pty Ltd</t>
        </is>
      </c>
      <c r="F1449" t="inlineStr">
        <is>
          <t>GST Payable</t>
        </is>
      </c>
      <c r="G1449" s="9" t="n">
        <v>100.76</v>
      </c>
      <c r="H1449" t="inlineStr"/>
      <c r="I1449" t="inlineStr"/>
      <c r="J1449" t="inlineStr"/>
      <c r="K1449" t="str">
        <f>INDEX('Account Map'!$E$5:$E$90,MATCH(F1449,'Account Map'!$A$5:$A$90,0))</f>
        <v>820</v>
      </c>
    </row>
    <row r="1450">
      <c r="A1450" t="n">
        <v>545</v>
      </c>
      <c r="B1450" s="10" t="n">
        <v>46234</v>
      </c>
      <c r="C1450" t="inlineStr">
        <is>
          <t>Bill</t>
        </is>
      </c>
      <c r="D1450" t="inlineStr">
        <is>
          <t>B00272</t>
        </is>
      </c>
      <c r="E1450" t="inlineStr">
        <is>
          <t>Glenferrie Glass Pty Ltd</t>
        </is>
      </c>
      <c r="F1450" t="inlineStr">
        <is>
          <t>Accounts Payable (A/P)</t>
        </is>
      </c>
      <c r="G1450" s="9" t="n">
        <v>-1108.37</v>
      </c>
      <c r="H1450" t="inlineStr"/>
      <c r="I1450" t="inlineStr"/>
      <c r="J1450" t="inlineStr"/>
      <c r="K1450" t="str">
        <f>INDEX('Account Map'!$E$5:$E$90,MATCH(F1450,'Account Map'!$A$5:$A$90,0))</f>
        <v>800</v>
      </c>
    </row>
    <row r="1451">
      <c r="A1451" t="n">
        <v>546</v>
      </c>
      <c r="B1451" s="10" t="n">
        <v>46234</v>
      </c>
      <c r="C1451" t="inlineStr">
        <is>
          <t>Expense</t>
        </is>
      </c>
      <c r="D1451" t="inlineStr"/>
      <c r="E1451" t="inlineStr">
        <is>
          <t>Coffee Club Catering</t>
        </is>
      </c>
      <c r="F1451" t="inlineStr">
        <is>
          <t>Small tools</t>
        </is>
      </c>
      <c r="G1451" s="9" t="n">
        <v>148.42</v>
      </c>
      <c r="H1451" t="inlineStr">
        <is>
          <t>GST</t>
        </is>
      </c>
      <c r="I1451" t="inlineStr"/>
      <c r="J1451" t="inlineStr"/>
      <c r="K1451" t="str">
        <f>INDEX('Account Map'!$E$5:$E$90,MATCH(F1451,'Account Map'!$A$5:$A$90,0))</f>
        <v>474</v>
      </c>
    </row>
    <row r="1452">
      <c r="A1452" t="n">
        <v>546</v>
      </c>
      <c r="B1452" s="10" t="n">
        <v>46234</v>
      </c>
      <c r="C1452" t="inlineStr">
        <is>
          <t>Expense</t>
        </is>
      </c>
      <c r="D1452" t="inlineStr"/>
      <c r="E1452" t="inlineStr">
        <is>
          <t>Coffee Club Catering</t>
        </is>
      </c>
      <c r="F1452" t="inlineStr">
        <is>
          <t>GST Payable</t>
        </is>
      </c>
      <c r="G1452" s="9" t="n">
        <v>14.84</v>
      </c>
      <c r="H1452" t="inlineStr"/>
      <c r="I1452" t="inlineStr"/>
      <c r="J1452" t="inlineStr"/>
      <c r="K1452" t="str">
        <f>INDEX('Account Map'!$E$5:$E$90,MATCH(F1452,'Account Map'!$A$5:$A$90,0))</f>
        <v>820</v>
      </c>
    </row>
    <row r="1453">
      <c r="A1453" t="n">
        <v>546</v>
      </c>
      <c r="B1453" s="10" t="n">
        <v>46234</v>
      </c>
      <c r="C1453" t="inlineStr">
        <is>
          <t>Expense</t>
        </is>
      </c>
      <c r="D1453" t="inlineStr"/>
      <c r="E1453" t="inlineStr">
        <is>
          <t>Coffee Club Catering</t>
        </is>
      </c>
      <c r="F1453" t="inlineStr">
        <is>
          <t>ANZ Business Visa</t>
        </is>
      </c>
      <c r="G1453" s="9" t="n">
        <v>-163.26</v>
      </c>
      <c r="H1453" t="inlineStr"/>
      <c r="I1453" t="inlineStr"/>
      <c r="J1453" t="inlineStr">
        <is>
          <t>R</t>
        </is>
      </c>
      <c r="K1453" t="str">
        <f>INDEX('Account Map'!$E$5:$E$90,MATCH(F1453,'Account Map'!$A$5:$A$90,0))</f>
        <v>092</v>
      </c>
    </row>
    <row r="1454">
      <c r="A1454" t="n">
        <v>547</v>
      </c>
      <c r="B1454" s="10" t="n">
        <v>46234</v>
      </c>
      <c r="C1454" t="inlineStr">
        <is>
          <t>Expense</t>
        </is>
      </c>
      <c r="D1454" t="inlineStr"/>
      <c r="E1454" t="inlineStr">
        <is>
          <t>Kmart</t>
        </is>
      </c>
      <c r="F1454" t="inlineStr">
        <is>
          <t>Software</t>
        </is>
      </c>
      <c r="G1454" s="9" t="n">
        <v>334.9</v>
      </c>
      <c r="H1454" t="inlineStr">
        <is>
          <t>GST</t>
        </is>
      </c>
      <c r="I1454" t="inlineStr"/>
      <c r="J1454" t="inlineStr"/>
      <c r="K1454" t="str">
        <f>INDEX('Account Map'!$E$5:$E$90,MATCH(F1454,'Account Map'!$A$5:$A$90,0))</f>
        <v>485</v>
      </c>
    </row>
    <row r="1455">
      <c r="A1455" t="n">
        <v>547</v>
      </c>
      <c r="B1455" s="10" t="n">
        <v>46234</v>
      </c>
      <c r="C1455" t="inlineStr">
        <is>
          <t>Expense</t>
        </is>
      </c>
      <c r="D1455" t="inlineStr"/>
      <c r="E1455" t="inlineStr">
        <is>
          <t>Kmart</t>
        </is>
      </c>
      <c r="F1455" t="inlineStr">
        <is>
          <t>GST Payable</t>
        </is>
      </c>
      <c r="G1455" s="9" t="n">
        <v>33.49</v>
      </c>
      <c r="H1455" t="inlineStr"/>
      <c r="I1455" t="inlineStr"/>
      <c r="J1455" t="inlineStr"/>
      <c r="K1455" t="str">
        <f>INDEX('Account Map'!$E$5:$E$90,MATCH(F1455,'Account Map'!$A$5:$A$90,0))</f>
        <v>820</v>
      </c>
    </row>
    <row r="1456">
      <c r="A1456" t="n">
        <v>547</v>
      </c>
      <c r="B1456" s="10" t="n">
        <v>46234</v>
      </c>
      <c r="C1456" t="inlineStr">
        <is>
          <t>Expense</t>
        </is>
      </c>
      <c r="D1456" t="inlineStr"/>
      <c r="E1456" t="inlineStr">
        <is>
          <t>Kmart</t>
        </is>
      </c>
      <c r="F1456" t="inlineStr">
        <is>
          <t>ANZ Business Visa</t>
        </is>
      </c>
      <c r="G1456" s="9" t="n">
        <v>-368.39</v>
      </c>
      <c r="H1456" t="inlineStr"/>
      <c r="I1456" t="inlineStr"/>
      <c r="J1456" t="inlineStr">
        <is>
          <t>R</t>
        </is>
      </c>
      <c r="K1456" t="str">
        <f>INDEX('Account Map'!$E$5:$E$90,MATCH(F1456,'Account Map'!$A$5:$A$90,0))</f>
        <v>092</v>
      </c>
    </row>
    <row r="1457">
      <c r="A1457" t="n">
        <v>548</v>
      </c>
      <c r="B1457" s="10" t="n">
        <v>46234</v>
      </c>
      <c r="C1457" t="inlineStr">
        <is>
          <t>Payment</t>
        </is>
      </c>
      <c r="D1457" t="inlineStr"/>
      <c r="E1457" t="inlineStr">
        <is>
          <t>Bluestone Eyewear</t>
        </is>
      </c>
      <c r="F1457" t="inlineStr">
        <is>
          <t>Undeposited Funds</t>
        </is>
      </c>
      <c r="G1457" s="9" t="n">
        <v>2896.97</v>
      </c>
      <c r="H1457" t="inlineStr"/>
      <c r="I1457" t="inlineStr">
        <is>
          <t>Payment INV-4232</t>
        </is>
      </c>
      <c r="J1457" t="inlineStr"/>
      <c r="K1457" t="str">
        <f>INDEX('Account Map'!$E$5:$E$90,MATCH(F1457,'Account Map'!$A$5:$A$90,0))</f>
        <v>615</v>
      </c>
    </row>
    <row r="1458">
      <c r="A1458" t="n">
        <v>548</v>
      </c>
      <c r="B1458" s="10" t="n">
        <v>46234</v>
      </c>
      <c r="C1458" t="inlineStr">
        <is>
          <t>Payment</t>
        </is>
      </c>
      <c r="D1458" t="inlineStr"/>
      <c r="E1458" t="inlineStr">
        <is>
          <t>Bluestone Eyewear</t>
        </is>
      </c>
      <c r="F1458" t="inlineStr">
        <is>
          <t>Accounts Receivable (A/R)</t>
        </is>
      </c>
      <c r="G1458" s="9" t="n">
        <v>-2896.97</v>
      </c>
      <c r="H1458" t="inlineStr"/>
      <c r="I1458" t="inlineStr">
        <is>
          <t>Payment INV-4232</t>
        </is>
      </c>
      <c r="J1458" t="inlineStr"/>
      <c r="K1458" t="str">
        <f>INDEX('Account Map'!$E$5:$E$90,MATCH(F1458,'Account Map'!$A$5:$A$90,0))</f>
        <v>610</v>
      </c>
    </row>
    <row r="1459">
      <c r="A1459" t="n">
        <v>549</v>
      </c>
      <c r="B1459" s="10" t="n">
        <v>46234</v>
      </c>
      <c r="C1459" t="inlineStr">
        <is>
          <t>Bill Payment (Cheque)</t>
        </is>
      </c>
      <c r="D1459" t="inlineStr"/>
      <c r="E1459" t="inlineStr">
        <is>
          <t>Lygon Timber Pty Ltd</t>
        </is>
      </c>
      <c r="F1459" t="inlineStr">
        <is>
          <t>Accounts Payable (A/P)</t>
        </is>
      </c>
      <c r="G1459" s="9" t="n">
        <v>2100.21</v>
      </c>
      <c r="H1459" t="inlineStr"/>
      <c r="I1459" t="inlineStr">
        <is>
          <t>Payment B00125</t>
        </is>
      </c>
      <c r="J1459" t="inlineStr"/>
      <c r="K1459" t="str">
        <f>INDEX('Account Map'!$E$5:$E$90,MATCH(F1459,'Account Map'!$A$5:$A$90,0))</f>
        <v>800</v>
      </c>
    </row>
    <row r="1460">
      <c r="A1460" t="n">
        <v>549</v>
      </c>
      <c r="B1460" s="10" t="n">
        <v>46234</v>
      </c>
      <c r="C1460" t="inlineStr">
        <is>
          <t>Bill Payment (Cheque)</t>
        </is>
      </c>
      <c r="D1460" t="inlineStr"/>
      <c r="E1460" t="inlineStr">
        <is>
          <t>Lygon Timber Pty Ltd</t>
        </is>
      </c>
      <c r="F1460" t="inlineStr">
        <is>
          <t>ANZ Business Cheque</t>
        </is>
      </c>
      <c r="G1460" s="9" t="n">
        <v>-2100.21</v>
      </c>
      <c r="H1460" t="inlineStr"/>
      <c r="I1460" t="inlineStr">
        <is>
          <t>Payment B00125</t>
        </is>
      </c>
      <c r="J1460" t="inlineStr">
        <is>
          <t>R</t>
        </is>
      </c>
      <c r="K1460" t="str">
        <f>INDEX('Account Map'!$E$5:$E$90,MATCH(F1460,'Account Map'!$A$5:$A$90,0))</f>
        <v>090</v>
      </c>
    </row>
    <row r="1461">
      <c r="A1461" t="n">
        <v>550</v>
      </c>
      <c r="B1461" s="10" t="n">
        <v>46234</v>
      </c>
      <c r="C1461" t="inlineStr">
        <is>
          <t>Bill Payment (Cheque)</t>
        </is>
      </c>
      <c r="D1461" t="inlineStr"/>
      <c r="E1461" t="inlineStr">
        <is>
          <t>Northside Fasteners Pty Ltd</t>
        </is>
      </c>
      <c r="F1461" t="inlineStr">
        <is>
          <t>Accounts Payable (A/P)</t>
        </is>
      </c>
      <c r="G1461" s="9" t="n">
        <v>708.5700000000001</v>
      </c>
      <c r="H1461" t="inlineStr"/>
      <c r="I1461" t="inlineStr">
        <is>
          <t>Payment B00137</t>
        </is>
      </c>
      <c r="J1461" t="inlineStr"/>
      <c r="K1461" t="str">
        <f>INDEX('Account Map'!$E$5:$E$90,MATCH(F1461,'Account Map'!$A$5:$A$90,0))</f>
        <v>800</v>
      </c>
    </row>
    <row r="1462">
      <c r="A1462" t="n">
        <v>550</v>
      </c>
      <c r="B1462" s="10" t="n">
        <v>46234</v>
      </c>
      <c r="C1462" t="inlineStr">
        <is>
          <t>Bill Payment (Cheque)</t>
        </is>
      </c>
      <c r="D1462" t="inlineStr"/>
      <c r="E1462" t="inlineStr">
        <is>
          <t>Northside Fasteners Pty Ltd</t>
        </is>
      </c>
      <c r="F1462" t="inlineStr">
        <is>
          <t>ANZ Business Cheque</t>
        </is>
      </c>
      <c r="G1462" s="9" t="n">
        <v>-708.5700000000001</v>
      </c>
      <c r="H1462" t="inlineStr"/>
      <c r="I1462" t="inlineStr">
        <is>
          <t>Payment B00137</t>
        </is>
      </c>
      <c r="J1462" t="inlineStr">
        <is>
          <t>R</t>
        </is>
      </c>
      <c r="K1462" t="str">
        <f>INDEX('Account Map'!$E$5:$E$90,MATCH(F1462,'Account Map'!$A$5:$A$90,0))</f>
        <v>090</v>
      </c>
    </row>
    <row r="1463">
      <c r="A1463" t="n">
        <v>551</v>
      </c>
      <c r="B1463" s="10" t="n">
        <v>46234</v>
      </c>
      <c r="C1463" t="inlineStr">
        <is>
          <t>Bill Payment (Cheque)</t>
        </is>
      </c>
      <c r="D1463" t="inlineStr"/>
      <c r="E1463" t="inlineStr">
        <is>
          <t>Stone Benchtops Co</t>
        </is>
      </c>
      <c r="F1463" t="inlineStr">
        <is>
          <t>Accounts Payable (A/P)</t>
        </is>
      </c>
      <c r="G1463" s="9" t="n">
        <v>3048.95</v>
      </c>
      <c r="H1463" t="inlineStr"/>
      <c r="I1463" t="inlineStr">
        <is>
          <t>Payment B00198</t>
        </is>
      </c>
      <c r="J1463" t="inlineStr"/>
      <c r="K1463" t="str">
        <f>INDEX('Account Map'!$E$5:$E$90,MATCH(F1463,'Account Map'!$A$5:$A$90,0))</f>
        <v>800</v>
      </c>
    </row>
    <row r="1464">
      <c r="A1464" t="n">
        <v>551</v>
      </c>
      <c r="B1464" s="10" t="n">
        <v>46234</v>
      </c>
      <c r="C1464" t="inlineStr">
        <is>
          <t>Bill Payment (Cheque)</t>
        </is>
      </c>
      <c r="D1464" t="inlineStr"/>
      <c r="E1464" t="inlineStr">
        <is>
          <t>Stone Benchtops Co</t>
        </is>
      </c>
      <c r="F1464" t="inlineStr">
        <is>
          <t>ANZ Business Cheque</t>
        </is>
      </c>
      <c r="G1464" s="9" t="n">
        <v>-3048.95</v>
      </c>
      <c r="H1464" t="inlineStr"/>
      <c r="I1464" t="inlineStr">
        <is>
          <t>Payment B00198</t>
        </is>
      </c>
      <c r="J1464" t="inlineStr">
        <is>
          <t>R</t>
        </is>
      </c>
      <c r="K1464" t="str">
        <f>INDEX('Account Map'!$E$5:$E$90,MATCH(F1464,'Account Map'!$A$5:$A$90,0))</f>
        <v>090</v>
      </c>
    </row>
    <row r="1465">
      <c r="A1465" t="n">
        <v>552</v>
      </c>
      <c r="B1465" s="10" t="n">
        <v>46234</v>
      </c>
      <c r="C1465" t="inlineStr">
        <is>
          <t>Deposit</t>
        </is>
      </c>
      <c r="D1465" t="inlineStr"/>
      <c r="E1465" t="inlineStr"/>
      <c r="F1465" t="inlineStr">
        <is>
          <t>ANZ Business Cheque</t>
        </is>
      </c>
      <c r="G1465" s="9" t="n">
        <v>3395.11</v>
      </c>
      <c r="H1465" t="inlineStr"/>
      <c r="I1465" t="inlineStr">
        <is>
          <t>Deposit of 2 payments</t>
        </is>
      </c>
      <c r="J1465" t="inlineStr">
        <is>
          <t>R</t>
        </is>
      </c>
      <c r="K1465" t="str">
        <f>INDEX('Account Map'!$E$5:$E$90,MATCH(F1465,'Account Map'!$A$5:$A$90,0))</f>
        <v>090</v>
      </c>
    </row>
    <row r="1466">
      <c r="A1466" t="n">
        <v>552</v>
      </c>
      <c r="B1466" s="10" t="n">
        <v>46234</v>
      </c>
      <c r="C1466" t="inlineStr">
        <is>
          <t>Deposit</t>
        </is>
      </c>
      <c r="D1466" t="inlineStr"/>
      <c r="E1466" t="inlineStr"/>
      <c r="F1466" t="inlineStr">
        <is>
          <t>Undeposited Funds</t>
        </is>
      </c>
      <c r="G1466" s="9" t="n">
        <v>-3395.11</v>
      </c>
      <c r="H1466" t="inlineStr"/>
      <c r="I1466" t="inlineStr">
        <is>
          <t>Deposit of 2 payments</t>
        </is>
      </c>
      <c r="J1466" t="inlineStr"/>
      <c r="K1466" t="str">
        <f>INDEX('Account Map'!$E$5:$E$90,MATCH(F1466,'Account Map'!$A$5:$A$90,0))</f>
        <v>615</v>
      </c>
    </row>
    <row r="1467">
      <c r="A1467" t="n">
        <v>553</v>
      </c>
      <c r="B1467" s="10" t="n">
        <v>46235</v>
      </c>
      <c r="C1467" t="inlineStr">
        <is>
          <t>Bill Payment (Cheque)</t>
        </is>
      </c>
      <c r="D1467" t="inlineStr"/>
      <c r="E1467" t="inlineStr">
        <is>
          <t>Clifton Panel Pty Ltd</t>
        </is>
      </c>
      <c r="F1467" t="inlineStr">
        <is>
          <t>Accounts Payable (A/P)</t>
        </is>
      </c>
      <c r="G1467" s="9" t="n">
        <v>1155.15</v>
      </c>
      <c r="H1467" t="inlineStr"/>
      <c r="I1467" t="inlineStr">
        <is>
          <t>Payment B00098</t>
        </is>
      </c>
      <c r="J1467" t="inlineStr"/>
      <c r="K1467" t="str">
        <f>INDEX('Account Map'!$E$5:$E$90,MATCH(F1467,'Account Map'!$A$5:$A$90,0))</f>
        <v>800</v>
      </c>
    </row>
    <row r="1468">
      <c r="A1468" t="n">
        <v>553</v>
      </c>
      <c r="B1468" s="10" t="n">
        <v>46235</v>
      </c>
      <c r="C1468" t="inlineStr">
        <is>
          <t>Bill Payment (Cheque)</t>
        </is>
      </c>
      <c r="D1468" t="inlineStr"/>
      <c r="E1468" t="inlineStr">
        <is>
          <t>Clifton Panel Pty Ltd</t>
        </is>
      </c>
      <c r="F1468" t="inlineStr">
        <is>
          <t>ANZ Business Cheque</t>
        </is>
      </c>
      <c r="G1468" s="9" t="n">
        <v>-1155.15</v>
      </c>
      <c r="H1468" t="inlineStr"/>
      <c r="I1468" t="inlineStr">
        <is>
          <t>Payment B00098</t>
        </is>
      </c>
      <c r="J1468" t="inlineStr">
        <is>
          <t>R</t>
        </is>
      </c>
      <c r="K1468" t="str">
        <f>INDEX('Account Map'!$E$5:$E$90,MATCH(F1468,'Account Map'!$A$5:$A$90,0))</f>
        <v>090</v>
      </c>
    </row>
    <row r="1469">
      <c r="A1469" t="n">
        <v>554</v>
      </c>
      <c r="B1469" s="10" t="n">
        <v>46235</v>
      </c>
      <c r="C1469" t="inlineStr">
        <is>
          <t>Bill Payment (Cheque)</t>
        </is>
      </c>
      <c r="D1469" t="inlineStr"/>
      <c r="E1469" t="inlineStr">
        <is>
          <t>Smith St Joinery Supplies Pty Ltd</t>
        </is>
      </c>
      <c r="F1469" t="inlineStr">
        <is>
          <t>Accounts Payable (A/P)</t>
        </is>
      </c>
      <c r="G1469" s="9" t="n">
        <v>95.08</v>
      </c>
      <c r="H1469" t="inlineStr"/>
      <c r="I1469" t="inlineStr">
        <is>
          <t>Payment B00105</t>
        </is>
      </c>
      <c r="J1469" t="inlineStr"/>
      <c r="K1469" t="str">
        <f>INDEX('Account Map'!$E$5:$E$90,MATCH(F1469,'Account Map'!$A$5:$A$90,0))</f>
        <v>800</v>
      </c>
    </row>
    <row r="1470">
      <c r="A1470" t="n">
        <v>554</v>
      </c>
      <c r="B1470" s="10" t="n">
        <v>46235</v>
      </c>
      <c r="C1470" t="inlineStr">
        <is>
          <t>Bill Payment (Cheque)</t>
        </is>
      </c>
      <c r="D1470" t="inlineStr"/>
      <c r="E1470" t="inlineStr">
        <is>
          <t>Smith St Joinery Supplies Pty Ltd</t>
        </is>
      </c>
      <c r="F1470" t="inlineStr">
        <is>
          <t>ANZ Business Cheque</t>
        </is>
      </c>
      <c r="G1470" s="9" t="n">
        <v>-95.08</v>
      </c>
      <c r="H1470" t="inlineStr"/>
      <c r="I1470" t="inlineStr">
        <is>
          <t>Payment B00105</t>
        </is>
      </c>
      <c r="J1470" t="inlineStr">
        <is>
          <t>R</t>
        </is>
      </c>
      <c r="K1470" t="str">
        <f>INDEX('Account Map'!$E$5:$E$90,MATCH(F1470,'Account Map'!$A$5:$A$90,0))</f>
        <v>090</v>
      </c>
    </row>
    <row r="1471">
      <c r="A1471" t="n">
        <v>555</v>
      </c>
      <c r="B1471" s="10" t="n">
        <v>46235</v>
      </c>
      <c r="C1471" t="inlineStr">
        <is>
          <t>Bill Payment (Cheque)</t>
        </is>
      </c>
      <c r="D1471" t="inlineStr"/>
      <c r="E1471" t="inlineStr">
        <is>
          <t>Wattle Abrasives Pty Ltd</t>
        </is>
      </c>
      <c r="F1471" t="inlineStr">
        <is>
          <t>Accounts Payable (A/P)</t>
        </is>
      </c>
      <c r="G1471" s="9" t="n">
        <v>1496.87</v>
      </c>
      <c r="H1471" t="inlineStr"/>
      <c r="I1471" t="inlineStr">
        <is>
          <t>Payment B00166</t>
        </is>
      </c>
      <c r="J1471" t="inlineStr"/>
      <c r="K1471" t="str">
        <f>INDEX('Account Map'!$E$5:$E$90,MATCH(F1471,'Account Map'!$A$5:$A$90,0))</f>
        <v>800</v>
      </c>
    </row>
    <row r="1472">
      <c r="A1472" t="n">
        <v>555</v>
      </c>
      <c r="B1472" s="10" t="n">
        <v>46235</v>
      </c>
      <c r="C1472" t="inlineStr">
        <is>
          <t>Bill Payment (Cheque)</t>
        </is>
      </c>
      <c r="D1472" t="inlineStr"/>
      <c r="E1472" t="inlineStr">
        <is>
          <t>Wattle Abrasives Pty Ltd</t>
        </is>
      </c>
      <c r="F1472" t="inlineStr">
        <is>
          <t>ANZ Business Cheque</t>
        </is>
      </c>
      <c r="G1472" s="9" t="n">
        <v>-1496.87</v>
      </c>
      <c r="H1472" t="inlineStr"/>
      <c r="I1472" t="inlineStr">
        <is>
          <t>Payment B00166</t>
        </is>
      </c>
      <c r="J1472" t="inlineStr">
        <is>
          <t>R</t>
        </is>
      </c>
      <c r="K1472" t="str">
        <f>INDEX('Account Map'!$E$5:$E$90,MATCH(F1472,'Account Map'!$A$5:$A$90,0))</f>
        <v>090</v>
      </c>
    </row>
    <row r="1473">
      <c r="A1473" t="n">
        <v>556</v>
      </c>
      <c r="B1473" s="10" t="n">
        <v>46235</v>
      </c>
      <c r="C1473" t="inlineStr">
        <is>
          <t>Bill Payment (Cheque)</t>
        </is>
      </c>
      <c r="D1473" t="inlineStr"/>
      <c r="E1473" t="inlineStr">
        <is>
          <t>Prahran Signs Pty Ltd</t>
        </is>
      </c>
      <c r="F1473" t="inlineStr">
        <is>
          <t>Accounts Payable (A/P)</t>
        </is>
      </c>
      <c r="G1473" s="9" t="n">
        <v>386.65</v>
      </c>
      <c r="H1473" t="inlineStr"/>
      <c r="I1473" t="inlineStr">
        <is>
          <t>Payment B00191</t>
        </is>
      </c>
      <c r="J1473" t="inlineStr"/>
      <c r="K1473" t="str">
        <f>INDEX('Account Map'!$E$5:$E$90,MATCH(F1473,'Account Map'!$A$5:$A$90,0))</f>
        <v>800</v>
      </c>
    </row>
    <row r="1474">
      <c r="A1474" t="n">
        <v>556</v>
      </c>
      <c r="B1474" s="10" t="n">
        <v>46235</v>
      </c>
      <c r="C1474" t="inlineStr">
        <is>
          <t>Bill Payment (Cheque)</t>
        </is>
      </c>
      <c r="D1474" t="inlineStr"/>
      <c r="E1474" t="inlineStr">
        <is>
          <t>Prahran Signs Pty Ltd</t>
        </is>
      </c>
      <c r="F1474" t="inlineStr">
        <is>
          <t>ANZ Business Cheque</t>
        </is>
      </c>
      <c r="G1474" s="9" t="n">
        <v>-386.65</v>
      </c>
      <c r="H1474" t="inlineStr"/>
      <c r="I1474" t="inlineStr">
        <is>
          <t>Payment B00191</t>
        </is>
      </c>
      <c r="J1474" t="inlineStr">
        <is>
          <t>R</t>
        </is>
      </c>
      <c r="K1474" t="str">
        <f>INDEX('Account Map'!$E$5:$E$90,MATCH(F1474,'Account Map'!$A$5:$A$90,0))</f>
        <v>090</v>
      </c>
    </row>
    <row r="1475">
      <c r="A1475" t="n">
        <v>557</v>
      </c>
      <c r="B1475" s="10" t="n">
        <v>46235</v>
      </c>
      <c r="C1475" t="inlineStr">
        <is>
          <t>Transfer</t>
        </is>
      </c>
      <c r="D1475" t="inlineStr"/>
      <c r="E1475" t="inlineStr"/>
      <c r="F1475" t="inlineStr">
        <is>
          <t>ANZ Business Visa</t>
        </is>
      </c>
      <c r="G1475" s="9" t="n">
        <v>6412.83</v>
      </c>
      <c r="H1475" t="inlineStr"/>
      <c r="I1475" t="inlineStr"/>
      <c r="J1475" t="inlineStr">
        <is>
          <t>R</t>
        </is>
      </c>
      <c r="K1475" t="str">
        <f>INDEX('Account Map'!$E$5:$E$90,MATCH(F1475,'Account Map'!$A$5:$A$90,0))</f>
        <v>092</v>
      </c>
    </row>
    <row r="1476">
      <c r="A1476" t="n">
        <v>557</v>
      </c>
      <c r="B1476" s="10" t="n">
        <v>46235</v>
      </c>
      <c r="C1476" t="inlineStr">
        <is>
          <t>Transfer</t>
        </is>
      </c>
      <c r="D1476" t="inlineStr"/>
      <c r="E1476" t="inlineStr"/>
      <c r="F1476" t="inlineStr">
        <is>
          <t>ANZ Business Cheque</t>
        </is>
      </c>
      <c r="G1476" s="9" t="n">
        <v>-6412.83</v>
      </c>
      <c r="H1476" t="inlineStr"/>
      <c r="I1476" t="inlineStr"/>
      <c r="J1476" t="inlineStr">
        <is>
          <t>R</t>
        </is>
      </c>
      <c r="K1476" t="str">
        <f>INDEX('Account Map'!$E$5:$E$90,MATCH(F1476,'Account Map'!$A$5:$A$90,0))</f>
        <v>090</v>
      </c>
    </row>
    <row r="1477">
      <c r="A1477" t="n">
        <v>558</v>
      </c>
      <c r="B1477" s="10" t="n">
        <v>46236</v>
      </c>
      <c r="C1477" t="inlineStr">
        <is>
          <t>Payment</t>
        </is>
      </c>
      <c r="D1477" t="inlineStr"/>
      <c r="E1477" t="inlineStr">
        <is>
          <t>Redgum Optometrists Pty Ltd</t>
        </is>
      </c>
      <c r="F1477" t="inlineStr">
        <is>
          <t>Undeposited Funds</t>
        </is>
      </c>
      <c r="G1477" s="9" t="n">
        <v>17286.53</v>
      </c>
      <c r="H1477" t="inlineStr"/>
      <c r="I1477" t="inlineStr">
        <is>
          <t>Payment INV-4257</t>
        </is>
      </c>
      <c r="J1477" t="inlineStr"/>
      <c r="K1477" t="str">
        <f>INDEX('Account Map'!$E$5:$E$90,MATCH(F1477,'Account Map'!$A$5:$A$90,0))</f>
        <v>615</v>
      </c>
    </row>
    <row r="1478">
      <c r="A1478" t="n">
        <v>558</v>
      </c>
      <c r="B1478" s="10" t="n">
        <v>46236</v>
      </c>
      <c r="C1478" t="inlineStr">
        <is>
          <t>Payment</t>
        </is>
      </c>
      <c r="D1478" t="inlineStr"/>
      <c r="E1478" t="inlineStr">
        <is>
          <t>Redgum Optometrists Pty Ltd</t>
        </is>
      </c>
      <c r="F1478" t="inlineStr">
        <is>
          <t>Accounts Receivable (A/R)</t>
        </is>
      </c>
      <c r="G1478" s="9" t="n">
        <v>-17286.53</v>
      </c>
      <c r="H1478" t="inlineStr"/>
      <c r="I1478" t="inlineStr">
        <is>
          <t>Payment INV-4257</t>
        </is>
      </c>
      <c r="J1478" t="inlineStr"/>
      <c r="K1478" t="str">
        <f>INDEX('Account Map'!$E$5:$E$90,MATCH(F1478,'Account Map'!$A$5:$A$90,0))</f>
        <v>610</v>
      </c>
    </row>
    <row r="1479">
      <c r="A1479" t="n">
        <v>559</v>
      </c>
      <c r="B1479" s="10" t="n">
        <v>46236</v>
      </c>
      <c r="C1479" t="inlineStr">
        <is>
          <t>Payment</t>
        </is>
      </c>
      <c r="D1479" t="inlineStr"/>
      <c r="E1479" t="inlineStr">
        <is>
          <t>Laneway Florist Pty Ltd</t>
        </is>
      </c>
      <c r="F1479" t="inlineStr">
        <is>
          <t>ANZ Business Cheque</t>
        </is>
      </c>
      <c r="G1479" s="9" t="n">
        <v>6910.11</v>
      </c>
      <c r="H1479" t="inlineStr"/>
      <c r="I1479" t="inlineStr">
        <is>
          <t>Payment INV-4261</t>
        </is>
      </c>
      <c r="J1479" t="inlineStr">
        <is>
          <t>R</t>
        </is>
      </c>
      <c r="K1479" t="str">
        <f>INDEX('Account Map'!$E$5:$E$90,MATCH(F1479,'Account Map'!$A$5:$A$90,0))</f>
        <v>090</v>
      </c>
    </row>
    <row r="1480">
      <c r="A1480" t="n">
        <v>559</v>
      </c>
      <c r="B1480" s="10" t="n">
        <v>46236</v>
      </c>
      <c r="C1480" t="inlineStr">
        <is>
          <t>Payment</t>
        </is>
      </c>
      <c r="D1480" t="inlineStr"/>
      <c r="E1480" t="inlineStr">
        <is>
          <t>Laneway Florist Pty Ltd</t>
        </is>
      </c>
      <c r="F1480" t="inlineStr">
        <is>
          <t>Accounts Receivable (A/R)</t>
        </is>
      </c>
      <c r="G1480" s="9" t="n">
        <v>-6910.11</v>
      </c>
      <c r="H1480" t="inlineStr"/>
      <c r="I1480" t="inlineStr">
        <is>
          <t>Payment INV-4261</t>
        </is>
      </c>
      <c r="J1480" t="inlineStr"/>
      <c r="K1480" t="str">
        <f>INDEX('Account Map'!$E$5:$E$90,MATCH(F1480,'Account Map'!$A$5:$A$90,0))</f>
        <v>610</v>
      </c>
    </row>
    <row r="1481">
      <c r="A1481" t="n">
        <v>560</v>
      </c>
      <c r="B1481" s="10" t="n">
        <v>46236</v>
      </c>
      <c r="C1481" t="inlineStr">
        <is>
          <t>Bill Payment (Cheque)</t>
        </is>
      </c>
      <c r="D1481" t="inlineStr"/>
      <c r="E1481" t="inlineStr">
        <is>
          <t>Carlton Adhesives Pty Ltd</t>
        </is>
      </c>
      <c r="F1481" t="inlineStr">
        <is>
          <t>Accounts Payable (A/P)</t>
        </is>
      </c>
      <c r="G1481" s="9" t="n">
        <v>910.1</v>
      </c>
      <c r="H1481" t="inlineStr"/>
      <c r="I1481" t="inlineStr">
        <is>
          <t>Payment B00129</t>
        </is>
      </c>
      <c r="J1481" t="inlineStr"/>
      <c r="K1481" t="str">
        <f>INDEX('Account Map'!$E$5:$E$90,MATCH(F1481,'Account Map'!$A$5:$A$90,0))</f>
        <v>800</v>
      </c>
    </row>
    <row r="1482">
      <c r="A1482" t="n">
        <v>560</v>
      </c>
      <c r="B1482" s="10" t="n">
        <v>46236</v>
      </c>
      <c r="C1482" t="inlineStr">
        <is>
          <t>Bill Payment (Cheque)</t>
        </is>
      </c>
      <c r="D1482" t="inlineStr"/>
      <c r="E1482" t="inlineStr">
        <is>
          <t>Carlton Adhesives Pty Ltd</t>
        </is>
      </c>
      <c r="F1482" t="inlineStr">
        <is>
          <t>ANZ Business Cheque</t>
        </is>
      </c>
      <c r="G1482" s="9" t="n">
        <v>-910.1</v>
      </c>
      <c r="H1482" t="inlineStr"/>
      <c r="I1482" t="inlineStr">
        <is>
          <t>Payment B00129</t>
        </is>
      </c>
      <c r="J1482" t="inlineStr">
        <is>
          <t>R</t>
        </is>
      </c>
      <c r="K1482" t="str">
        <f>INDEX('Account Map'!$E$5:$E$90,MATCH(F1482,'Account Map'!$A$5:$A$90,0))</f>
        <v>090</v>
      </c>
    </row>
    <row r="1483">
      <c r="A1483" t="n">
        <v>561</v>
      </c>
      <c r="B1483" s="10" t="n">
        <v>46236</v>
      </c>
      <c r="C1483" t="inlineStr">
        <is>
          <t>Bill Payment (Cheque)</t>
        </is>
      </c>
      <c r="D1483" t="inlineStr"/>
      <c r="E1483" t="inlineStr">
        <is>
          <t>Ampol</t>
        </is>
      </c>
      <c r="F1483" t="inlineStr">
        <is>
          <t>Accounts Payable (A/P)</t>
        </is>
      </c>
      <c r="G1483" s="9" t="n">
        <v>1384.81</v>
      </c>
      <c r="H1483" t="inlineStr"/>
      <c r="I1483" t="inlineStr">
        <is>
          <t>Payment B00175</t>
        </is>
      </c>
      <c r="J1483" t="inlineStr"/>
      <c r="K1483" t="str">
        <f>INDEX('Account Map'!$E$5:$E$90,MATCH(F1483,'Account Map'!$A$5:$A$90,0))</f>
        <v>800</v>
      </c>
    </row>
    <row r="1484">
      <c r="A1484" t="n">
        <v>561</v>
      </c>
      <c r="B1484" s="10" t="n">
        <v>46236</v>
      </c>
      <c r="C1484" t="inlineStr">
        <is>
          <t>Bill Payment (Cheque)</t>
        </is>
      </c>
      <c r="D1484" t="inlineStr"/>
      <c r="E1484" t="inlineStr">
        <is>
          <t>Ampol</t>
        </is>
      </c>
      <c r="F1484" t="inlineStr">
        <is>
          <t>ANZ Business Cheque</t>
        </is>
      </c>
      <c r="G1484" s="9" t="n">
        <v>-1384.81</v>
      </c>
      <c r="H1484" t="inlineStr"/>
      <c r="I1484" t="inlineStr">
        <is>
          <t>Payment B00175</t>
        </is>
      </c>
      <c r="J1484" t="inlineStr">
        <is>
          <t>R</t>
        </is>
      </c>
      <c r="K1484" t="str">
        <f>INDEX('Account Map'!$E$5:$E$90,MATCH(F1484,'Account Map'!$A$5:$A$90,0))</f>
        <v>090</v>
      </c>
    </row>
    <row r="1485">
      <c r="A1485" t="n">
        <v>562</v>
      </c>
      <c r="B1485" s="10" t="n">
        <v>46236</v>
      </c>
      <c r="C1485" t="inlineStr">
        <is>
          <t>Bill Payment (Cheque)</t>
        </is>
      </c>
      <c r="D1485" t="inlineStr"/>
      <c r="E1485" t="inlineStr">
        <is>
          <t>Smith St Fixings Pty Ltd</t>
        </is>
      </c>
      <c r="F1485" t="inlineStr">
        <is>
          <t>Accounts Payable (A/P)</t>
        </is>
      </c>
      <c r="G1485" s="9" t="n">
        <v>897.67</v>
      </c>
      <c r="H1485" t="inlineStr"/>
      <c r="I1485" t="inlineStr">
        <is>
          <t>Payment B00177</t>
        </is>
      </c>
      <c r="J1485" t="inlineStr"/>
      <c r="K1485" t="str">
        <f>INDEX('Account Map'!$E$5:$E$90,MATCH(F1485,'Account Map'!$A$5:$A$90,0))</f>
        <v>800</v>
      </c>
    </row>
    <row r="1486">
      <c r="A1486" t="n">
        <v>562</v>
      </c>
      <c r="B1486" s="10" t="n">
        <v>46236</v>
      </c>
      <c r="C1486" t="inlineStr">
        <is>
          <t>Bill Payment (Cheque)</t>
        </is>
      </c>
      <c r="D1486" t="inlineStr"/>
      <c r="E1486" t="inlineStr">
        <is>
          <t>Smith St Fixings Pty Ltd</t>
        </is>
      </c>
      <c r="F1486" t="inlineStr">
        <is>
          <t>ANZ Business Cheque</t>
        </is>
      </c>
      <c r="G1486" s="9" t="n">
        <v>-897.67</v>
      </c>
      <c r="H1486" t="inlineStr"/>
      <c r="I1486" t="inlineStr">
        <is>
          <t>Payment B00177</t>
        </is>
      </c>
      <c r="J1486" t="inlineStr">
        <is>
          <t>R</t>
        </is>
      </c>
      <c r="K1486" t="str">
        <f>INDEX('Account Map'!$E$5:$E$90,MATCH(F1486,'Account Map'!$A$5:$A$90,0))</f>
        <v>090</v>
      </c>
    </row>
    <row r="1487">
      <c r="A1487" t="n">
        <v>563</v>
      </c>
      <c r="B1487" s="10" t="n">
        <v>46236</v>
      </c>
      <c r="C1487" t="inlineStr">
        <is>
          <t>Bill Payment (Cheque)</t>
        </is>
      </c>
      <c r="D1487" t="inlineStr"/>
      <c r="E1487" t="inlineStr">
        <is>
          <t>Ironbark Lighting Pty Ltd</t>
        </is>
      </c>
      <c r="F1487" t="inlineStr">
        <is>
          <t>Accounts Payable (A/P)</t>
        </is>
      </c>
      <c r="G1487" s="9" t="n">
        <v>703.84</v>
      </c>
      <c r="H1487" t="inlineStr"/>
      <c r="I1487" t="inlineStr">
        <is>
          <t>Payment B00190</t>
        </is>
      </c>
      <c r="J1487" t="inlineStr"/>
      <c r="K1487" t="str">
        <f>INDEX('Account Map'!$E$5:$E$90,MATCH(F1487,'Account Map'!$A$5:$A$90,0))</f>
        <v>800</v>
      </c>
    </row>
    <row r="1488">
      <c r="A1488" t="n">
        <v>563</v>
      </c>
      <c r="B1488" s="10" t="n">
        <v>46236</v>
      </c>
      <c r="C1488" t="inlineStr">
        <is>
          <t>Bill Payment (Cheque)</t>
        </is>
      </c>
      <c r="D1488" t="inlineStr"/>
      <c r="E1488" t="inlineStr">
        <is>
          <t>Ironbark Lighting Pty Ltd</t>
        </is>
      </c>
      <c r="F1488" t="inlineStr">
        <is>
          <t>ANZ Business Cheque</t>
        </is>
      </c>
      <c r="G1488" s="9" t="n">
        <v>-703.84</v>
      </c>
      <c r="H1488" t="inlineStr"/>
      <c r="I1488" t="inlineStr">
        <is>
          <t>Payment B00190</t>
        </is>
      </c>
      <c r="J1488" t="inlineStr">
        <is>
          <t>R</t>
        </is>
      </c>
      <c r="K1488" t="str">
        <f>INDEX('Account Map'!$E$5:$E$90,MATCH(F1488,'Account Map'!$A$5:$A$90,0))</f>
        <v>090</v>
      </c>
    </row>
    <row r="1489">
      <c r="A1489" t="n">
        <v>564</v>
      </c>
      <c r="B1489" s="10" t="n">
        <v>46236</v>
      </c>
      <c r="C1489" t="inlineStr">
        <is>
          <t>Bill Payment (Cheque)</t>
        </is>
      </c>
      <c r="D1489" t="inlineStr"/>
      <c r="E1489" t="inlineStr">
        <is>
          <t>Camberwell Timber Pty Ltd</t>
        </is>
      </c>
      <c r="F1489" t="inlineStr">
        <is>
          <t>Accounts Payable (A/P)</t>
        </is>
      </c>
      <c r="G1489" s="9" t="n">
        <v>1433.43</v>
      </c>
      <c r="H1489" t="inlineStr"/>
      <c r="I1489" t="inlineStr">
        <is>
          <t>Payment B00192</t>
        </is>
      </c>
      <c r="J1489" t="inlineStr"/>
      <c r="K1489" t="str">
        <f>INDEX('Account Map'!$E$5:$E$90,MATCH(F1489,'Account Map'!$A$5:$A$90,0))</f>
        <v>800</v>
      </c>
    </row>
    <row r="1490">
      <c r="A1490" t="n">
        <v>564</v>
      </c>
      <c r="B1490" s="10" t="n">
        <v>46236</v>
      </c>
      <c r="C1490" t="inlineStr">
        <is>
          <t>Bill Payment (Cheque)</t>
        </is>
      </c>
      <c r="D1490" t="inlineStr"/>
      <c r="E1490" t="inlineStr">
        <is>
          <t>Camberwell Timber Pty Ltd</t>
        </is>
      </c>
      <c r="F1490" t="inlineStr">
        <is>
          <t>ANZ Business Cheque</t>
        </is>
      </c>
      <c r="G1490" s="9" t="n">
        <v>-1433.43</v>
      </c>
      <c r="H1490" t="inlineStr"/>
      <c r="I1490" t="inlineStr">
        <is>
          <t>Payment B00192</t>
        </is>
      </c>
      <c r="J1490" t="inlineStr">
        <is>
          <t>R</t>
        </is>
      </c>
      <c r="K1490" t="str">
        <f>INDEX('Account Map'!$E$5:$E$90,MATCH(F1490,'Account Map'!$A$5:$A$90,0))</f>
        <v>090</v>
      </c>
    </row>
    <row r="1491">
      <c r="A1491" t="n">
        <v>565</v>
      </c>
      <c r="B1491" s="10" t="n">
        <v>46237</v>
      </c>
      <c r="C1491" t="inlineStr">
        <is>
          <t>Invoice</t>
        </is>
      </c>
      <c r="D1491" t="inlineStr">
        <is>
          <t>INV-4294</t>
        </is>
      </c>
      <c r="E1491" t="inlineStr">
        <is>
          <t>Camberwell Pharmacy Pty Ltd</t>
        </is>
      </c>
      <c r="F1491" t="inlineStr">
        <is>
          <t>Accounts Receivable (A/R)</t>
        </is>
      </c>
      <c r="G1491" s="9" t="n">
        <v>5255.48</v>
      </c>
      <c r="H1491" t="inlineStr"/>
      <c r="I1491" t="inlineStr"/>
      <c r="J1491" t="inlineStr"/>
      <c r="K1491" t="str">
        <f>INDEX('Account Map'!$E$5:$E$90,MATCH(F1491,'Account Map'!$A$5:$A$90,0))</f>
        <v>610</v>
      </c>
    </row>
    <row r="1492">
      <c r="A1492" t="n">
        <v>565</v>
      </c>
      <c r="B1492" s="10" t="n">
        <v>46237</v>
      </c>
      <c r="C1492" t="inlineStr">
        <is>
          <t>Invoice</t>
        </is>
      </c>
      <c r="D1492" t="inlineStr">
        <is>
          <t>INV-4294</t>
        </is>
      </c>
      <c r="E1492" t="inlineStr">
        <is>
          <t>Camberwell Pharmacy Pty Ltd</t>
        </is>
      </c>
      <c r="F1492" t="inlineStr">
        <is>
          <t>Joinery sales</t>
        </is>
      </c>
      <c r="G1492" s="9" t="n">
        <v>-3985.71</v>
      </c>
      <c r="H1492" t="inlineStr">
        <is>
          <t>GST</t>
        </is>
      </c>
      <c r="I1492" t="inlineStr"/>
      <c r="J1492" t="inlineStr"/>
      <c r="K1492" t="str">
        <f>INDEX('Account Map'!$E$5:$E$90,MATCH(F1492,'Account Map'!$A$5:$A$90,0))</f>
        <v>200</v>
      </c>
    </row>
    <row r="1493">
      <c r="A1493" t="n">
        <v>565</v>
      </c>
      <c r="B1493" s="10" t="n">
        <v>46237</v>
      </c>
      <c r="C1493" t="inlineStr">
        <is>
          <t>Invoice</t>
        </is>
      </c>
      <c r="D1493" t="inlineStr">
        <is>
          <t>INV-4294</t>
        </is>
      </c>
      <c r="E1493" t="inlineStr">
        <is>
          <t>Camberwell Pharmacy Pty Ltd</t>
        </is>
      </c>
      <c r="F1493" t="inlineStr">
        <is>
          <t>Installation labour</t>
        </is>
      </c>
      <c r="G1493" s="9" t="n">
        <v>-792</v>
      </c>
      <c r="H1493" t="inlineStr">
        <is>
          <t>GST</t>
        </is>
      </c>
      <c r="I1493" t="inlineStr"/>
      <c r="J1493" t="inlineStr"/>
      <c r="K1493" t="str">
        <f>INDEX('Account Map'!$E$5:$E$90,MATCH(F1493,'Account Map'!$A$5:$A$90,0))</f>
        <v>202</v>
      </c>
    </row>
    <row r="1494">
      <c r="A1494" t="n">
        <v>565</v>
      </c>
      <c r="B1494" s="10" t="n">
        <v>46237</v>
      </c>
      <c r="C1494" t="inlineStr">
        <is>
          <t>Invoice</t>
        </is>
      </c>
      <c r="D1494" t="inlineStr">
        <is>
          <t>INV-4294</t>
        </is>
      </c>
      <c r="E1494" t="inlineStr">
        <is>
          <t>Camberwell Pharmacy Pty Ltd</t>
        </is>
      </c>
      <c r="F1494" t="inlineStr">
        <is>
          <t>GST Payable</t>
        </is>
      </c>
      <c r="G1494" s="9" t="n">
        <v>-477.77</v>
      </c>
      <c r="H1494" t="inlineStr"/>
      <c r="I1494" t="inlineStr"/>
      <c r="J1494" t="inlineStr"/>
      <c r="K1494" t="str">
        <f>INDEX('Account Map'!$E$5:$E$90,MATCH(F1494,'Account Map'!$A$5:$A$90,0))</f>
        <v>820</v>
      </c>
    </row>
    <row r="1495">
      <c r="A1495" t="n">
        <v>566</v>
      </c>
      <c r="B1495" s="10" t="n">
        <v>46237</v>
      </c>
      <c r="C1495" t="inlineStr">
        <is>
          <t>Invoice</t>
        </is>
      </c>
      <c r="D1495" t="inlineStr">
        <is>
          <t>INV-4295</t>
        </is>
      </c>
      <c r="E1495" t="inlineStr">
        <is>
          <t>Kew Pharmacy Pty Ltd</t>
        </is>
      </c>
      <c r="F1495" t="inlineStr">
        <is>
          <t>Accounts Receivable (A/R)</t>
        </is>
      </c>
      <c r="G1495" s="9" t="n">
        <v>7128.42</v>
      </c>
      <c r="H1495" t="inlineStr"/>
      <c r="I1495" t="inlineStr"/>
      <c r="J1495" t="inlineStr"/>
      <c r="K1495" t="str">
        <f>INDEX('Account Map'!$E$5:$E$90,MATCH(F1495,'Account Map'!$A$5:$A$90,0))</f>
        <v>610</v>
      </c>
    </row>
    <row r="1496">
      <c r="A1496" t="n">
        <v>566</v>
      </c>
      <c r="B1496" s="10" t="n">
        <v>46237</v>
      </c>
      <c r="C1496" t="inlineStr">
        <is>
          <t>Invoice</t>
        </is>
      </c>
      <c r="D1496" t="inlineStr">
        <is>
          <t>INV-4295</t>
        </is>
      </c>
      <c r="E1496" t="inlineStr">
        <is>
          <t>Kew Pharmacy Pty Ltd</t>
        </is>
      </c>
      <c r="F1496" t="inlineStr">
        <is>
          <t>Shopfitting contracts</t>
        </is>
      </c>
      <c r="G1496" s="9" t="n">
        <v>-1786.63</v>
      </c>
      <c r="H1496" t="inlineStr">
        <is>
          <t>GST</t>
        </is>
      </c>
      <c r="I1496" t="inlineStr"/>
      <c r="J1496" t="inlineStr"/>
      <c r="K1496" t="str">
        <f>INDEX('Account Map'!$E$5:$E$90,MATCH(F1496,'Account Map'!$A$5:$A$90,0))</f>
        <v>201</v>
      </c>
    </row>
    <row r="1497">
      <c r="A1497" t="n">
        <v>566</v>
      </c>
      <c r="B1497" s="10" t="n">
        <v>46237</v>
      </c>
      <c r="C1497" t="inlineStr">
        <is>
          <t>Invoice</t>
        </is>
      </c>
      <c r="D1497" t="inlineStr">
        <is>
          <t>INV-4295</t>
        </is>
      </c>
      <c r="E1497" t="inlineStr">
        <is>
          <t>Kew Pharmacy Pty Ltd</t>
        </is>
      </c>
      <c r="F1497" t="inlineStr">
        <is>
          <t>Joinery sales</t>
        </is>
      </c>
      <c r="G1497" s="9" t="n">
        <v>-3109.75</v>
      </c>
      <c r="H1497" t="inlineStr">
        <is>
          <t>GST</t>
        </is>
      </c>
      <c r="I1497" t="inlineStr"/>
      <c r="J1497" t="inlineStr"/>
      <c r="K1497" t="str">
        <f>INDEX('Account Map'!$E$5:$E$90,MATCH(F1497,'Account Map'!$A$5:$A$90,0))</f>
        <v>200</v>
      </c>
    </row>
    <row r="1498">
      <c r="A1498" t="n">
        <v>566</v>
      </c>
      <c r="B1498" s="10" t="n">
        <v>46237</v>
      </c>
      <c r="C1498" t="inlineStr">
        <is>
          <t>Invoice</t>
        </is>
      </c>
      <c r="D1498" t="inlineStr">
        <is>
          <t>INV-4295</t>
        </is>
      </c>
      <c r="E1498" t="inlineStr">
        <is>
          <t>Kew Pharmacy Pty Ltd</t>
        </is>
      </c>
      <c r="F1498" t="inlineStr">
        <is>
          <t>Installation labour</t>
        </is>
      </c>
      <c r="G1498" s="9" t="n">
        <v>-1584</v>
      </c>
      <c r="H1498" t="inlineStr">
        <is>
          <t>GST</t>
        </is>
      </c>
      <c r="I1498" t="inlineStr"/>
      <c r="J1498" t="inlineStr"/>
      <c r="K1498" t="str">
        <f>INDEX('Account Map'!$E$5:$E$90,MATCH(F1498,'Account Map'!$A$5:$A$90,0))</f>
        <v>202</v>
      </c>
    </row>
    <row r="1499">
      <c r="A1499" t="n">
        <v>566</v>
      </c>
      <c r="B1499" s="10" t="n">
        <v>46237</v>
      </c>
      <c r="C1499" t="inlineStr">
        <is>
          <t>Invoice</t>
        </is>
      </c>
      <c r="D1499" t="inlineStr">
        <is>
          <t>INV-4295</t>
        </is>
      </c>
      <c r="E1499" t="inlineStr">
        <is>
          <t>Kew Pharmacy Pty Ltd</t>
        </is>
      </c>
      <c r="F1499" t="inlineStr">
        <is>
          <t>GST Payable</t>
        </is>
      </c>
      <c r="G1499" s="9" t="n">
        <v>-648.04</v>
      </c>
      <c r="H1499" t="inlineStr"/>
      <c r="I1499" t="inlineStr"/>
      <c r="J1499" t="inlineStr"/>
      <c r="K1499" t="str">
        <f>INDEX('Account Map'!$E$5:$E$90,MATCH(F1499,'Account Map'!$A$5:$A$90,0))</f>
        <v>820</v>
      </c>
    </row>
    <row r="1500">
      <c r="A1500" t="n">
        <v>567</v>
      </c>
      <c r="B1500" s="10" t="n">
        <v>46237</v>
      </c>
      <c r="C1500" t="inlineStr">
        <is>
          <t>Invoice</t>
        </is>
      </c>
      <c r="D1500" t="inlineStr">
        <is>
          <t>INV-4296</t>
        </is>
      </c>
      <c r="E1500" t="inlineStr">
        <is>
          <t>Smith St Legal Group</t>
        </is>
      </c>
      <c r="F1500" t="inlineStr">
        <is>
          <t>Accounts Receivable (A/R)</t>
        </is>
      </c>
      <c r="G1500" s="9" t="n">
        <v>5495.03</v>
      </c>
      <c r="H1500" t="inlineStr"/>
      <c r="I1500" t="inlineStr"/>
      <c r="J1500" t="inlineStr"/>
      <c r="K1500" t="str">
        <f>INDEX('Account Map'!$E$5:$E$90,MATCH(F1500,'Account Map'!$A$5:$A$90,0))</f>
        <v>610</v>
      </c>
    </row>
    <row r="1501">
      <c r="A1501" t="n">
        <v>567</v>
      </c>
      <c r="B1501" s="10" t="n">
        <v>46237</v>
      </c>
      <c r="C1501" t="inlineStr">
        <is>
          <t>Invoice</t>
        </is>
      </c>
      <c r="D1501" t="inlineStr">
        <is>
          <t>INV-4296</t>
        </is>
      </c>
      <c r="E1501" t="inlineStr">
        <is>
          <t>Smith St Legal Group</t>
        </is>
      </c>
      <c r="F1501" t="inlineStr">
        <is>
          <t>Design &amp; drafting fees</t>
        </is>
      </c>
      <c r="G1501" s="9" t="n">
        <v>-2340</v>
      </c>
      <c r="H1501" t="inlineStr">
        <is>
          <t>GST</t>
        </is>
      </c>
      <c r="I1501" t="inlineStr"/>
      <c r="J1501" t="inlineStr"/>
      <c r="K1501" t="str">
        <f>INDEX('Account Map'!$E$5:$E$90,MATCH(F1501,'Account Map'!$A$5:$A$90,0))</f>
        <v>203</v>
      </c>
    </row>
    <row r="1502">
      <c r="A1502" t="n">
        <v>567</v>
      </c>
      <c r="B1502" s="10" t="n">
        <v>46237</v>
      </c>
      <c r="C1502" t="inlineStr">
        <is>
          <t>Invoice</t>
        </is>
      </c>
      <c r="D1502" t="inlineStr">
        <is>
          <t>INV-4296</t>
        </is>
      </c>
      <c r="E1502" t="inlineStr">
        <is>
          <t>Smith St Legal Group</t>
        </is>
      </c>
      <c r="F1502" t="inlineStr">
        <is>
          <t>Shopfitting contracts</t>
        </is>
      </c>
      <c r="G1502" s="9" t="n">
        <v>-2259.59</v>
      </c>
      <c r="H1502" t="inlineStr">
        <is>
          <t>GST</t>
        </is>
      </c>
      <c r="I1502" t="inlineStr"/>
      <c r="J1502" t="inlineStr"/>
      <c r="K1502" t="str">
        <f>INDEX('Account Map'!$E$5:$E$90,MATCH(F1502,'Account Map'!$A$5:$A$90,0))</f>
        <v>201</v>
      </c>
    </row>
    <row r="1503">
      <c r="A1503" t="n">
        <v>567</v>
      </c>
      <c r="B1503" s="10" t="n">
        <v>46237</v>
      </c>
      <c r="C1503" t="inlineStr">
        <is>
          <t>Invoice</t>
        </is>
      </c>
      <c r="D1503" t="inlineStr">
        <is>
          <t>INV-4296</t>
        </is>
      </c>
      <c r="E1503" t="inlineStr">
        <is>
          <t>Smith St Legal Group</t>
        </is>
      </c>
      <c r="F1503" t="inlineStr">
        <is>
          <t>Design &amp; drafting fees</t>
        </is>
      </c>
      <c r="G1503" s="9" t="n">
        <v>-395.89</v>
      </c>
      <c r="H1503" t="inlineStr">
        <is>
          <t>GST</t>
        </is>
      </c>
      <c r="I1503" t="inlineStr"/>
      <c r="J1503" t="inlineStr"/>
      <c r="K1503" t="str">
        <f>INDEX('Account Map'!$E$5:$E$90,MATCH(F1503,'Account Map'!$A$5:$A$90,0))</f>
        <v>203</v>
      </c>
    </row>
    <row r="1504">
      <c r="A1504" t="n">
        <v>567</v>
      </c>
      <c r="B1504" s="10" t="n">
        <v>46237</v>
      </c>
      <c r="C1504" t="inlineStr">
        <is>
          <t>Invoice</t>
        </is>
      </c>
      <c r="D1504" t="inlineStr">
        <is>
          <t>INV-4296</t>
        </is>
      </c>
      <c r="E1504" t="inlineStr">
        <is>
          <t>Smith St Legal Group</t>
        </is>
      </c>
      <c r="F1504" t="inlineStr">
        <is>
          <t>GST Payable</t>
        </is>
      </c>
      <c r="G1504" s="9" t="n">
        <v>-499.55</v>
      </c>
      <c r="H1504" t="inlineStr"/>
      <c r="I1504" t="inlineStr"/>
      <c r="J1504" t="inlineStr"/>
      <c r="K1504" t="str">
        <f>INDEX('Account Map'!$E$5:$E$90,MATCH(F1504,'Account Map'!$A$5:$A$90,0))</f>
        <v>820</v>
      </c>
    </row>
    <row r="1505">
      <c r="A1505" t="n">
        <v>568</v>
      </c>
      <c r="B1505" s="10" t="n">
        <v>46237</v>
      </c>
      <c r="C1505" t="inlineStr">
        <is>
          <t>Bill</t>
        </is>
      </c>
      <c r="D1505" t="inlineStr">
        <is>
          <t>B00273</t>
        </is>
      </c>
      <c r="E1505" t="inlineStr">
        <is>
          <t>Clarke Legal</t>
        </is>
      </c>
      <c r="F1505" t="inlineStr">
        <is>
          <t>Legal fees</t>
        </is>
      </c>
      <c r="G1505" s="9" t="n">
        <v>1452.18</v>
      </c>
      <c r="H1505" t="inlineStr">
        <is>
          <t>GST</t>
        </is>
      </c>
      <c r="I1505" t="inlineStr"/>
      <c r="J1505" t="inlineStr"/>
      <c r="K1505" t="str">
        <f>INDEX('Account Map'!$E$5:$E$90,MATCH(F1505,'Account Map'!$A$5:$A$90,0))</f>
        <v>441</v>
      </c>
    </row>
    <row r="1506">
      <c r="A1506" t="n">
        <v>568</v>
      </c>
      <c r="B1506" s="10" t="n">
        <v>46237</v>
      </c>
      <c r="C1506" t="inlineStr">
        <is>
          <t>Bill</t>
        </is>
      </c>
      <c r="D1506" t="inlineStr">
        <is>
          <t>B00273</t>
        </is>
      </c>
      <c r="E1506" t="inlineStr">
        <is>
          <t>Clarke Legal</t>
        </is>
      </c>
      <c r="F1506" t="inlineStr">
        <is>
          <t>GST Payable</t>
        </is>
      </c>
      <c r="G1506" s="9" t="n">
        <v>145.22</v>
      </c>
      <c r="H1506" t="inlineStr"/>
      <c r="I1506" t="inlineStr"/>
      <c r="J1506" t="inlineStr"/>
      <c r="K1506" t="str">
        <f>INDEX('Account Map'!$E$5:$E$90,MATCH(F1506,'Account Map'!$A$5:$A$90,0))</f>
        <v>820</v>
      </c>
    </row>
    <row r="1507">
      <c r="A1507" t="n">
        <v>568</v>
      </c>
      <c r="B1507" s="10" t="n">
        <v>46237</v>
      </c>
      <c r="C1507" t="inlineStr">
        <is>
          <t>Bill</t>
        </is>
      </c>
      <c r="D1507" t="inlineStr">
        <is>
          <t>B00273</t>
        </is>
      </c>
      <c r="E1507" t="inlineStr">
        <is>
          <t>Clarke Legal</t>
        </is>
      </c>
      <c r="F1507" t="inlineStr">
        <is>
          <t>Accounts Payable (A/P)</t>
        </is>
      </c>
      <c r="G1507" s="9" t="n">
        <v>-1597.4</v>
      </c>
      <c r="H1507" t="inlineStr"/>
      <c r="I1507" t="inlineStr"/>
      <c r="J1507" t="inlineStr"/>
      <c r="K1507" t="str">
        <f>INDEX('Account Map'!$E$5:$E$90,MATCH(F1507,'Account Map'!$A$5:$A$90,0))</f>
        <v>800</v>
      </c>
    </row>
    <row r="1508">
      <c r="A1508" t="n">
        <v>569</v>
      </c>
      <c r="B1508" s="10" t="n">
        <v>46237</v>
      </c>
      <c r="C1508" t="inlineStr">
        <is>
          <t>Bill</t>
        </is>
      </c>
      <c r="D1508" t="inlineStr">
        <is>
          <t>B00274</t>
        </is>
      </c>
      <c r="E1508" t="inlineStr">
        <is>
          <t>Kestrel Tiles Pty Ltd</t>
        </is>
      </c>
      <c r="F1508" t="inlineStr">
        <is>
          <t>Hardware &amp; fittings</t>
        </is>
      </c>
      <c r="G1508" s="9" t="n">
        <v>351.2</v>
      </c>
      <c r="H1508" t="inlineStr">
        <is>
          <t>GST</t>
        </is>
      </c>
      <c r="I1508" t="inlineStr"/>
      <c r="J1508" t="inlineStr"/>
      <c r="K1508" t="str">
        <f>INDEX('Account Map'!$E$5:$E$90,MATCH(F1508,'Account Map'!$A$5:$A$90,0))</f>
        <v>311</v>
      </c>
    </row>
    <row r="1509">
      <c r="A1509" t="n">
        <v>569</v>
      </c>
      <c r="B1509" s="10" t="n">
        <v>46237</v>
      </c>
      <c r="C1509" t="inlineStr">
        <is>
          <t>Bill</t>
        </is>
      </c>
      <c r="D1509" t="inlineStr">
        <is>
          <t>B00274</t>
        </is>
      </c>
      <c r="E1509" t="inlineStr">
        <is>
          <t>Kestrel Tiles Pty Ltd</t>
        </is>
      </c>
      <c r="F1509" t="inlineStr">
        <is>
          <t>GST Payable</t>
        </is>
      </c>
      <c r="G1509" s="9" t="n">
        <v>35.12</v>
      </c>
      <c r="H1509" t="inlineStr"/>
      <c r="I1509" t="inlineStr"/>
      <c r="J1509" t="inlineStr"/>
      <c r="K1509" t="str">
        <f>INDEX('Account Map'!$E$5:$E$90,MATCH(F1509,'Account Map'!$A$5:$A$90,0))</f>
        <v>820</v>
      </c>
    </row>
    <row r="1510">
      <c r="A1510" t="n">
        <v>569</v>
      </c>
      <c r="B1510" s="10" t="n">
        <v>46237</v>
      </c>
      <c r="C1510" t="inlineStr">
        <is>
          <t>Bill</t>
        </is>
      </c>
      <c r="D1510" t="inlineStr">
        <is>
          <t>B00274</t>
        </is>
      </c>
      <c r="E1510" t="inlineStr">
        <is>
          <t>Kestrel Tiles Pty Ltd</t>
        </is>
      </c>
      <c r="F1510" t="inlineStr">
        <is>
          <t>Accounts Payable (A/P)</t>
        </is>
      </c>
      <c r="G1510" s="9" t="n">
        <v>-386.32</v>
      </c>
      <c r="H1510" t="inlineStr"/>
      <c r="I1510" t="inlineStr"/>
      <c r="J1510" t="inlineStr"/>
      <c r="K1510" t="str">
        <f>INDEX('Account Map'!$E$5:$E$90,MATCH(F1510,'Account Map'!$A$5:$A$90,0))</f>
        <v>800</v>
      </c>
    </row>
    <row r="1511">
      <c r="A1511" t="n">
        <v>570</v>
      </c>
      <c r="B1511" s="10" t="n">
        <v>46237</v>
      </c>
      <c r="C1511" t="inlineStr">
        <is>
          <t>Bill</t>
        </is>
      </c>
      <c r="D1511" t="inlineStr">
        <is>
          <t>B00275</t>
        </is>
      </c>
      <c r="E1511" t="inlineStr">
        <is>
          <t>Collins Signs Pty Ltd</t>
        </is>
      </c>
      <c r="F1511" t="inlineStr">
        <is>
          <t>Subcontractors</t>
        </is>
      </c>
      <c r="G1511" s="9" t="n">
        <v>1405.78</v>
      </c>
      <c r="H1511" t="inlineStr">
        <is>
          <t>GST</t>
        </is>
      </c>
      <c r="I1511" t="inlineStr"/>
      <c r="J1511" t="inlineStr"/>
      <c r="K1511" t="str">
        <f>INDEX('Account Map'!$E$5:$E$90,MATCH(F1511,'Account Map'!$A$5:$A$90,0))</f>
        <v>313</v>
      </c>
    </row>
    <row r="1512">
      <c r="A1512" t="n">
        <v>570</v>
      </c>
      <c r="B1512" s="10" t="n">
        <v>46237</v>
      </c>
      <c r="C1512" t="inlineStr">
        <is>
          <t>Bill</t>
        </is>
      </c>
      <c r="D1512" t="inlineStr">
        <is>
          <t>B00275</t>
        </is>
      </c>
      <c r="E1512" t="inlineStr">
        <is>
          <t>Collins Signs Pty Ltd</t>
        </is>
      </c>
      <c r="F1512" t="inlineStr">
        <is>
          <t>GST Payable</t>
        </is>
      </c>
      <c r="G1512" s="9" t="n">
        <v>140.58</v>
      </c>
      <c r="H1512" t="inlineStr"/>
      <c r="I1512" t="inlineStr"/>
      <c r="J1512" t="inlineStr"/>
      <c r="K1512" t="str">
        <f>INDEX('Account Map'!$E$5:$E$90,MATCH(F1512,'Account Map'!$A$5:$A$90,0))</f>
        <v>820</v>
      </c>
    </row>
    <row r="1513">
      <c r="A1513" t="n">
        <v>570</v>
      </c>
      <c r="B1513" s="10" t="n">
        <v>46237</v>
      </c>
      <c r="C1513" t="inlineStr">
        <is>
          <t>Bill</t>
        </is>
      </c>
      <c r="D1513" t="inlineStr">
        <is>
          <t>B00275</t>
        </is>
      </c>
      <c r="E1513" t="inlineStr">
        <is>
          <t>Collins Signs Pty Ltd</t>
        </is>
      </c>
      <c r="F1513" t="inlineStr">
        <is>
          <t>Accounts Payable (A/P)</t>
        </is>
      </c>
      <c r="G1513" s="9" t="n">
        <v>-1546.36</v>
      </c>
      <c r="H1513" t="inlineStr"/>
      <c r="I1513" t="inlineStr"/>
      <c r="J1513" t="inlineStr"/>
      <c r="K1513" t="str">
        <f>INDEX('Account Map'!$E$5:$E$90,MATCH(F1513,'Account Map'!$A$5:$A$90,0))</f>
        <v>800</v>
      </c>
    </row>
    <row r="1514">
      <c r="A1514" t="n">
        <v>571</v>
      </c>
      <c r="B1514" s="10" t="n">
        <v>46237</v>
      </c>
      <c r="C1514" t="inlineStr">
        <is>
          <t>Bill</t>
        </is>
      </c>
      <c r="D1514" t="inlineStr">
        <is>
          <t>B00276</t>
        </is>
      </c>
      <c r="E1514" t="inlineStr">
        <is>
          <t>Albert Lighting Pty Ltd</t>
        </is>
      </c>
      <c r="F1514" t="inlineStr">
        <is>
          <t>Hardware &amp; fittings</t>
        </is>
      </c>
      <c r="G1514" s="9" t="n">
        <v>669.62</v>
      </c>
      <c r="H1514" t="inlineStr">
        <is>
          <t>GST</t>
        </is>
      </c>
      <c r="I1514" t="inlineStr"/>
      <c r="J1514" t="inlineStr"/>
      <c r="K1514" t="str">
        <f>INDEX('Account Map'!$E$5:$E$90,MATCH(F1514,'Account Map'!$A$5:$A$90,0))</f>
        <v>311</v>
      </c>
    </row>
    <row r="1515">
      <c r="A1515" t="n">
        <v>571</v>
      </c>
      <c r="B1515" s="10" t="n">
        <v>46237</v>
      </c>
      <c r="C1515" t="inlineStr">
        <is>
          <t>Bill</t>
        </is>
      </c>
      <c r="D1515" t="inlineStr">
        <is>
          <t>B00276</t>
        </is>
      </c>
      <c r="E1515" t="inlineStr">
        <is>
          <t>Albert Lighting Pty Ltd</t>
        </is>
      </c>
      <c r="F1515" t="inlineStr">
        <is>
          <t>GST Payable</t>
        </is>
      </c>
      <c r="G1515" s="9" t="n">
        <v>66.95999999999999</v>
      </c>
      <c r="H1515" t="inlineStr"/>
      <c r="I1515" t="inlineStr"/>
      <c r="J1515" t="inlineStr"/>
      <c r="K1515" t="str">
        <f>INDEX('Account Map'!$E$5:$E$90,MATCH(F1515,'Account Map'!$A$5:$A$90,0))</f>
        <v>820</v>
      </c>
    </row>
    <row r="1516">
      <c r="A1516" t="n">
        <v>571</v>
      </c>
      <c r="B1516" s="10" t="n">
        <v>46237</v>
      </c>
      <c r="C1516" t="inlineStr">
        <is>
          <t>Bill</t>
        </is>
      </c>
      <c r="D1516" t="inlineStr">
        <is>
          <t>B00276</t>
        </is>
      </c>
      <c r="E1516" t="inlineStr">
        <is>
          <t>Albert Lighting Pty Ltd</t>
        </is>
      </c>
      <c r="F1516" t="inlineStr">
        <is>
          <t>Accounts Payable (A/P)</t>
        </is>
      </c>
      <c r="G1516" s="9" t="n">
        <v>-736.58</v>
      </c>
      <c r="H1516" t="inlineStr"/>
      <c r="I1516" t="inlineStr"/>
      <c r="J1516" t="inlineStr"/>
      <c r="K1516" t="str">
        <f>INDEX('Account Map'!$E$5:$E$90,MATCH(F1516,'Account Map'!$A$5:$A$90,0))</f>
        <v>800</v>
      </c>
    </row>
    <row r="1517">
      <c r="A1517" t="n">
        <v>572</v>
      </c>
      <c r="B1517" s="10" t="n">
        <v>46237</v>
      </c>
      <c r="C1517" t="inlineStr">
        <is>
          <t>Bill</t>
        </is>
      </c>
      <c r="D1517" t="inlineStr">
        <is>
          <t>B00277</t>
        </is>
      </c>
      <c r="E1517" t="inlineStr">
        <is>
          <t>Carlton Abrasives Pty Ltd</t>
        </is>
      </c>
      <c r="F1517" t="inlineStr">
        <is>
          <t>Freight &amp; cartage</t>
        </is>
      </c>
      <c r="G1517" s="9" t="n">
        <v>618.26</v>
      </c>
      <c r="H1517" t="inlineStr">
        <is>
          <t>GST</t>
        </is>
      </c>
      <c r="I1517" t="inlineStr"/>
      <c r="J1517" t="inlineStr"/>
      <c r="K1517" t="str">
        <f>INDEX('Account Map'!$E$5:$E$90,MATCH(F1517,'Account Map'!$A$5:$A$90,0))</f>
        <v>314</v>
      </c>
    </row>
    <row r="1518">
      <c r="A1518" t="n">
        <v>572</v>
      </c>
      <c r="B1518" s="10" t="n">
        <v>46237</v>
      </c>
      <c r="C1518" t="inlineStr">
        <is>
          <t>Bill</t>
        </is>
      </c>
      <c r="D1518" t="inlineStr">
        <is>
          <t>B00277</t>
        </is>
      </c>
      <c r="E1518" t="inlineStr">
        <is>
          <t>Carlton Abrasives Pty Ltd</t>
        </is>
      </c>
      <c r="F1518" t="inlineStr">
        <is>
          <t>GST Payable</t>
        </is>
      </c>
      <c r="G1518" s="9" t="n">
        <v>61.83</v>
      </c>
      <c r="H1518" t="inlineStr"/>
      <c r="I1518" t="inlineStr"/>
      <c r="J1518" t="inlineStr"/>
      <c r="K1518" t="str">
        <f>INDEX('Account Map'!$E$5:$E$90,MATCH(F1518,'Account Map'!$A$5:$A$90,0))</f>
        <v>820</v>
      </c>
    </row>
    <row r="1519">
      <c r="A1519" t="n">
        <v>572</v>
      </c>
      <c r="B1519" s="10" t="n">
        <v>46237</v>
      </c>
      <c r="C1519" t="inlineStr">
        <is>
          <t>Bill</t>
        </is>
      </c>
      <c r="D1519" t="inlineStr">
        <is>
          <t>B00277</t>
        </is>
      </c>
      <c r="E1519" t="inlineStr">
        <is>
          <t>Carlton Abrasives Pty Ltd</t>
        </is>
      </c>
      <c r="F1519" t="inlineStr">
        <is>
          <t>Accounts Payable (A/P)</t>
        </is>
      </c>
      <c r="G1519" s="9" t="n">
        <v>-680.09</v>
      </c>
      <c r="H1519" t="inlineStr"/>
      <c r="I1519" t="inlineStr"/>
      <c r="J1519" t="inlineStr"/>
      <c r="K1519" t="str">
        <f>INDEX('Account Map'!$E$5:$E$90,MATCH(F1519,'Account Map'!$A$5:$A$90,0))</f>
        <v>800</v>
      </c>
    </row>
    <row r="1520">
      <c r="A1520" t="n">
        <v>573</v>
      </c>
      <c r="B1520" s="10" t="n">
        <v>46237</v>
      </c>
      <c r="C1520" t="inlineStr">
        <is>
          <t>Bill</t>
        </is>
      </c>
      <c r="D1520" t="inlineStr">
        <is>
          <t>B00278</t>
        </is>
      </c>
      <c r="E1520" t="inlineStr">
        <is>
          <t>Kmart</t>
        </is>
      </c>
      <c r="F1520" t="inlineStr">
        <is>
          <t>General expenses</t>
        </is>
      </c>
      <c r="G1520" s="9" t="n">
        <v>707.5599999999999</v>
      </c>
      <c r="H1520" t="inlineStr">
        <is>
          <t>GST</t>
        </is>
      </c>
      <c r="I1520" t="inlineStr"/>
      <c r="J1520" t="inlineStr"/>
      <c r="K1520" t="str">
        <f>INDEX('Account Map'!$E$5:$E$90,MATCH(F1520,'Account Map'!$A$5:$A$90,0))</f>
        <v>429</v>
      </c>
    </row>
    <row r="1521">
      <c r="A1521" t="n">
        <v>573</v>
      </c>
      <c r="B1521" s="10" t="n">
        <v>46237</v>
      </c>
      <c r="C1521" t="inlineStr">
        <is>
          <t>Bill</t>
        </is>
      </c>
      <c r="D1521" t="inlineStr">
        <is>
          <t>B00278</t>
        </is>
      </c>
      <c r="E1521" t="inlineStr">
        <is>
          <t>Kmart</t>
        </is>
      </c>
      <c r="F1521" t="inlineStr">
        <is>
          <t>GST Payable</t>
        </is>
      </c>
      <c r="G1521" s="9" t="n">
        <v>70.76000000000001</v>
      </c>
      <c r="H1521" t="inlineStr"/>
      <c r="I1521" t="inlineStr"/>
      <c r="J1521" t="inlineStr"/>
      <c r="K1521" t="str">
        <f>INDEX('Account Map'!$E$5:$E$90,MATCH(F1521,'Account Map'!$A$5:$A$90,0))</f>
        <v>820</v>
      </c>
    </row>
    <row r="1522">
      <c r="A1522" t="n">
        <v>573</v>
      </c>
      <c r="B1522" s="10" t="n">
        <v>46237</v>
      </c>
      <c r="C1522" t="inlineStr">
        <is>
          <t>Bill</t>
        </is>
      </c>
      <c r="D1522" t="inlineStr">
        <is>
          <t>B00278</t>
        </is>
      </c>
      <c r="E1522" t="inlineStr">
        <is>
          <t>Kmart</t>
        </is>
      </c>
      <c r="F1522" t="inlineStr">
        <is>
          <t>Accounts Payable (A/P)</t>
        </is>
      </c>
      <c r="G1522" s="9" t="n">
        <v>-778.3200000000001</v>
      </c>
      <c r="H1522" t="inlineStr"/>
      <c r="I1522" t="inlineStr"/>
      <c r="J1522" t="inlineStr"/>
      <c r="K1522" t="str">
        <f>INDEX('Account Map'!$E$5:$E$90,MATCH(F1522,'Account Map'!$A$5:$A$90,0))</f>
        <v>800</v>
      </c>
    </row>
    <row r="1523">
      <c r="A1523" t="n">
        <v>574</v>
      </c>
      <c r="B1523" s="10" t="n">
        <v>46237</v>
      </c>
      <c r="C1523" t="inlineStr">
        <is>
          <t>Bill</t>
        </is>
      </c>
      <c r="D1523" t="inlineStr">
        <is>
          <t>B00279</t>
        </is>
      </c>
      <c r="E1523" t="inlineStr">
        <is>
          <t>Clifton Panel Pty Ltd</t>
        </is>
      </c>
      <c r="F1523" t="inlineStr">
        <is>
          <t>Repairs &amp; maintenance</t>
        </is>
      </c>
      <c r="G1523" s="9" t="n">
        <v>1135.55</v>
      </c>
      <c r="H1523" t="inlineStr">
        <is>
          <t>GST</t>
        </is>
      </c>
      <c r="I1523" t="inlineStr"/>
      <c r="J1523" t="inlineStr"/>
      <c r="K1523" t="str">
        <f>INDEX('Account Map'!$E$5:$E$90,MATCH(F1523,'Account Map'!$A$5:$A$90,0))</f>
        <v>473</v>
      </c>
    </row>
    <row r="1524">
      <c r="A1524" t="n">
        <v>574</v>
      </c>
      <c r="B1524" s="10" t="n">
        <v>46237</v>
      </c>
      <c r="C1524" t="inlineStr">
        <is>
          <t>Bill</t>
        </is>
      </c>
      <c r="D1524" t="inlineStr">
        <is>
          <t>B00279</t>
        </is>
      </c>
      <c r="E1524" t="inlineStr">
        <is>
          <t>Clifton Panel Pty Ltd</t>
        </is>
      </c>
      <c r="F1524" t="inlineStr">
        <is>
          <t>GST Payable</t>
        </is>
      </c>
      <c r="G1524" s="9" t="n">
        <v>113.56</v>
      </c>
      <c r="H1524" t="inlineStr"/>
      <c r="I1524" t="inlineStr"/>
      <c r="J1524" t="inlineStr"/>
      <c r="K1524" t="str">
        <f>INDEX('Account Map'!$E$5:$E$90,MATCH(F1524,'Account Map'!$A$5:$A$90,0))</f>
        <v>820</v>
      </c>
    </row>
    <row r="1525">
      <c r="A1525" t="n">
        <v>574</v>
      </c>
      <c r="B1525" s="10" t="n">
        <v>46237</v>
      </c>
      <c r="C1525" t="inlineStr">
        <is>
          <t>Bill</t>
        </is>
      </c>
      <c r="D1525" t="inlineStr">
        <is>
          <t>B00279</t>
        </is>
      </c>
      <c r="E1525" t="inlineStr">
        <is>
          <t>Clifton Panel Pty Ltd</t>
        </is>
      </c>
      <c r="F1525" t="inlineStr">
        <is>
          <t>Accounts Payable (A/P)</t>
        </is>
      </c>
      <c r="G1525" s="9" t="n">
        <v>-1249.11</v>
      </c>
      <c r="H1525" t="inlineStr"/>
      <c r="I1525" t="inlineStr"/>
      <c r="J1525" t="inlineStr"/>
      <c r="K1525" t="str">
        <f>INDEX('Account Map'!$E$5:$E$90,MATCH(F1525,'Account Map'!$A$5:$A$90,0))</f>
        <v>800</v>
      </c>
    </row>
    <row r="1526">
      <c r="A1526" t="n">
        <v>575</v>
      </c>
      <c r="B1526" s="10" t="n">
        <v>46237</v>
      </c>
      <c r="C1526" t="inlineStr">
        <is>
          <t>Bill</t>
        </is>
      </c>
      <c r="D1526" t="inlineStr">
        <is>
          <t>B00280</t>
        </is>
      </c>
      <c r="E1526" t="inlineStr">
        <is>
          <t>Prahran Adhesives Pty Ltd</t>
        </is>
      </c>
      <c r="F1526" t="inlineStr">
        <is>
          <t>Timber &amp; board</t>
        </is>
      </c>
      <c r="G1526" s="9" t="n">
        <v>2304.13</v>
      </c>
      <c r="H1526" t="inlineStr">
        <is>
          <t>GST</t>
        </is>
      </c>
      <c r="I1526" t="inlineStr"/>
      <c r="J1526" t="inlineStr"/>
      <c r="K1526" t="str">
        <f>INDEX('Account Map'!$E$5:$E$90,MATCH(F1526,'Account Map'!$A$5:$A$90,0))</f>
        <v>310</v>
      </c>
    </row>
    <row r="1527">
      <c r="A1527" t="n">
        <v>575</v>
      </c>
      <c r="B1527" s="10" t="n">
        <v>46237</v>
      </c>
      <c r="C1527" t="inlineStr">
        <is>
          <t>Bill</t>
        </is>
      </c>
      <c r="D1527" t="inlineStr">
        <is>
          <t>B00280</t>
        </is>
      </c>
      <c r="E1527" t="inlineStr">
        <is>
          <t>Prahran Adhesives Pty Ltd</t>
        </is>
      </c>
      <c r="F1527" t="inlineStr">
        <is>
          <t>GST Payable</t>
        </is>
      </c>
      <c r="G1527" s="9" t="n">
        <v>230.41</v>
      </c>
      <c r="H1527" t="inlineStr"/>
      <c r="I1527" t="inlineStr"/>
      <c r="J1527" t="inlineStr"/>
      <c r="K1527" t="str">
        <f>INDEX('Account Map'!$E$5:$E$90,MATCH(F1527,'Account Map'!$A$5:$A$90,0))</f>
        <v>820</v>
      </c>
    </row>
    <row r="1528">
      <c r="A1528" t="n">
        <v>575</v>
      </c>
      <c r="B1528" s="10" t="n">
        <v>46237</v>
      </c>
      <c r="C1528" t="inlineStr">
        <is>
          <t>Bill</t>
        </is>
      </c>
      <c r="D1528" t="inlineStr">
        <is>
          <t>B00280</t>
        </is>
      </c>
      <c r="E1528" t="inlineStr">
        <is>
          <t>Prahran Adhesives Pty Ltd</t>
        </is>
      </c>
      <c r="F1528" t="inlineStr">
        <is>
          <t>Accounts Payable (A/P)</t>
        </is>
      </c>
      <c r="G1528" s="9" t="n">
        <v>-2534.54</v>
      </c>
      <c r="H1528" t="inlineStr"/>
      <c r="I1528" t="inlineStr"/>
      <c r="J1528" t="inlineStr"/>
      <c r="K1528" t="str">
        <f>INDEX('Account Map'!$E$5:$E$90,MATCH(F1528,'Account Map'!$A$5:$A$90,0))</f>
        <v>800</v>
      </c>
    </row>
    <row r="1529">
      <c r="A1529" t="n">
        <v>576</v>
      </c>
      <c r="B1529" s="10" t="n">
        <v>46237</v>
      </c>
      <c r="C1529" t="inlineStr">
        <is>
          <t>Bill</t>
        </is>
      </c>
      <c r="D1529" t="inlineStr">
        <is>
          <t>B00281</t>
        </is>
      </c>
      <c r="E1529" t="inlineStr">
        <is>
          <t>Timberlink Supplies Pty Ltd</t>
        </is>
      </c>
      <c r="F1529" t="inlineStr">
        <is>
          <t>Timber &amp; board</t>
        </is>
      </c>
      <c r="G1529" s="9" t="n">
        <v>3045.1</v>
      </c>
      <c r="H1529" t="inlineStr">
        <is>
          <t>GST</t>
        </is>
      </c>
      <c r="I1529" t="inlineStr"/>
      <c r="J1529" t="inlineStr"/>
      <c r="K1529" t="str">
        <f>INDEX('Account Map'!$E$5:$E$90,MATCH(F1529,'Account Map'!$A$5:$A$90,0))</f>
        <v>310</v>
      </c>
    </row>
    <row r="1530">
      <c r="A1530" t="n">
        <v>576</v>
      </c>
      <c r="B1530" s="10" t="n">
        <v>46237</v>
      </c>
      <c r="C1530" t="inlineStr">
        <is>
          <t>Bill</t>
        </is>
      </c>
      <c r="D1530" t="inlineStr">
        <is>
          <t>B00281</t>
        </is>
      </c>
      <c r="E1530" t="inlineStr">
        <is>
          <t>Timberlink Supplies Pty Ltd</t>
        </is>
      </c>
      <c r="F1530" t="inlineStr">
        <is>
          <t>GST Payable</t>
        </is>
      </c>
      <c r="G1530" s="9" t="n">
        <v>304.51</v>
      </c>
      <c r="H1530" t="inlineStr"/>
      <c r="I1530" t="inlineStr"/>
      <c r="J1530" t="inlineStr"/>
      <c r="K1530" t="str">
        <f>INDEX('Account Map'!$E$5:$E$90,MATCH(F1530,'Account Map'!$A$5:$A$90,0))</f>
        <v>820</v>
      </c>
    </row>
    <row r="1531">
      <c r="A1531" t="n">
        <v>576</v>
      </c>
      <c r="B1531" s="10" t="n">
        <v>46237</v>
      </c>
      <c r="C1531" t="inlineStr">
        <is>
          <t>Bill</t>
        </is>
      </c>
      <c r="D1531" t="inlineStr">
        <is>
          <t>B00281</t>
        </is>
      </c>
      <c r="E1531" t="inlineStr">
        <is>
          <t>Timberlink Supplies Pty Ltd</t>
        </is>
      </c>
      <c r="F1531" t="inlineStr">
        <is>
          <t>Accounts Payable (A/P)</t>
        </is>
      </c>
      <c r="G1531" s="9" t="n">
        <v>-3349.61</v>
      </c>
      <c r="H1531" t="inlineStr"/>
      <c r="I1531" t="inlineStr"/>
      <c r="J1531" t="inlineStr"/>
      <c r="K1531" t="str">
        <f>INDEX('Account Map'!$E$5:$E$90,MATCH(F1531,'Account Map'!$A$5:$A$90,0))</f>
        <v>800</v>
      </c>
    </row>
    <row r="1532">
      <c r="A1532" t="n">
        <v>577</v>
      </c>
      <c r="B1532" s="10" t="n">
        <v>46237</v>
      </c>
      <c r="C1532" t="inlineStr">
        <is>
          <t>Expense</t>
        </is>
      </c>
      <c r="D1532" t="inlineStr"/>
      <c r="E1532" t="inlineStr">
        <is>
          <t>Adobe Systems</t>
        </is>
      </c>
      <c r="F1532" t="inlineStr">
        <is>
          <t>General expenses</t>
        </is>
      </c>
      <c r="G1532" s="9" t="n">
        <v>462.73</v>
      </c>
      <c r="H1532" t="inlineStr">
        <is>
          <t>GST</t>
        </is>
      </c>
      <c r="I1532" t="inlineStr"/>
      <c r="J1532" t="inlineStr"/>
      <c r="K1532" t="str">
        <f>INDEX('Account Map'!$E$5:$E$90,MATCH(F1532,'Account Map'!$A$5:$A$90,0))</f>
        <v>429</v>
      </c>
    </row>
    <row r="1533">
      <c r="A1533" t="n">
        <v>577</v>
      </c>
      <c r="B1533" s="10" t="n">
        <v>46237</v>
      </c>
      <c r="C1533" t="inlineStr">
        <is>
          <t>Expense</t>
        </is>
      </c>
      <c r="D1533" t="inlineStr"/>
      <c r="E1533" t="inlineStr">
        <is>
          <t>Adobe Systems</t>
        </is>
      </c>
      <c r="F1533" t="inlineStr">
        <is>
          <t>GST Payable</t>
        </is>
      </c>
      <c r="G1533" s="9" t="n">
        <v>46.27</v>
      </c>
      <c r="H1533" t="inlineStr"/>
      <c r="I1533" t="inlineStr"/>
      <c r="J1533" t="inlineStr"/>
      <c r="K1533" t="str">
        <f>INDEX('Account Map'!$E$5:$E$90,MATCH(F1533,'Account Map'!$A$5:$A$90,0))</f>
        <v>820</v>
      </c>
    </row>
    <row r="1534">
      <c r="A1534" t="n">
        <v>577</v>
      </c>
      <c r="B1534" s="10" t="n">
        <v>46237</v>
      </c>
      <c r="C1534" t="inlineStr">
        <is>
          <t>Expense</t>
        </is>
      </c>
      <c r="D1534" t="inlineStr"/>
      <c r="E1534" t="inlineStr">
        <is>
          <t>Adobe Systems</t>
        </is>
      </c>
      <c r="F1534" t="inlineStr">
        <is>
          <t>ANZ Business Visa</t>
        </is>
      </c>
      <c r="G1534" s="9" t="n">
        <v>-509</v>
      </c>
      <c r="H1534" t="inlineStr"/>
      <c r="I1534" t="inlineStr"/>
      <c r="J1534" t="inlineStr">
        <is>
          <t>R</t>
        </is>
      </c>
      <c r="K1534" t="str">
        <f>INDEX('Account Map'!$E$5:$E$90,MATCH(F1534,'Account Map'!$A$5:$A$90,0))</f>
        <v>092</v>
      </c>
    </row>
    <row r="1535">
      <c r="A1535" t="n">
        <v>578</v>
      </c>
      <c r="B1535" s="10" t="n">
        <v>46237</v>
      </c>
      <c r="C1535" t="inlineStr">
        <is>
          <t>Payment</t>
        </is>
      </c>
      <c r="D1535" t="inlineStr"/>
      <c r="E1535" t="inlineStr">
        <is>
          <t>Camberwell Property Group Pty Ltd</t>
        </is>
      </c>
      <c r="F1535" t="inlineStr">
        <is>
          <t>Undeposited Funds</t>
        </is>
      </c>
      <c r="G1535" s="9" t="n">
        <v>3394.49</v>
      </c>
      <c r="H1535" t="inlineStr"/>
      <c r="I1535" t="inlineStr">
        <is>
          <t>Payment INV-4230</t>
        </is>
      </c>
      <c r="J1535" t="inlineStr"/>
      <c r="K1535" t="str">
        <f>INDEX('Account Map'!$E$5:$E$90,MATCH(F1535,'Account Map'!$A$5:$A$90,0))</f>
        <v>615</v>
      </c>
    </row>
    <row r="1536">
      <c r="A1536" t="n">
        <v>578</v>
      </c>
      <c r="B1536" s="10" t="n">
        <v>46237</v>
      </c>
      <c r="C1536" t="inlineStr">
        <is>
          <t>Payment</t>
        </is>
      </c>
      <c r="D1536" t="inlineStr"/>
      <c r="E1536" t="inlineStr">
        <is>
          <t>Camberwell Property Group Pty Ltd</t>
        </is>
      </c>
      <c r="F1536" t="inlineStr">
        <is>
          <t>Accounts Receivable (A/R)</t>
        </is>
      </c>
      <c r="G1536" s="9" t="n">
        <v>-3394.49</v>
      </c>
      <c r="H1536" t="inlineStr"/>
      <c r="I1536" t="inlineStr">
        <is>
          <t>Payment INV-4230</t>
        </is>
      </c>
      <c r="J1536" t="inlineStr"/>
      <c r="K1536" t="str">
        <f>INDEX('Account Map'!$E$5:$E$90,MATCH(F1536,'Account Map'!$A$5:$A$90,0))</f>
        <v>610</v>
      </c>
    </row>
    <row r="1537">
      <c r="A1537" t="n">
        <v>579</v>
      </c>
      <c r="B1537" s="10" t="n">
        <v>46237</v>
      </c>
      <c r="C1537" t="inlineStr">
        <is>
          <t>Bill Payment (Cheque)</t>
        </is>
      </c>
      <c r="D1537" t="inlineStr"/>
      <c r="E1537" t="inlineStr">
        <is>
          <t>Virgin Australia</t>
        </is>
      </c>
      <c r="F1537" t="inlineStr">
        <is>
          <t>Accounts Payable (A/P)</t>
        </is>
      </c>
      <c r="G1537" s="9" t="n">
        <v>999.17</v>
      </c>
      <c r="H1537" t="inlineStr"/>
      <c r="I1537" t="inlineStr">
        <is>
          <t>Payment B00123</t>
        </is>
      </c>
      <c r="J1537" t="inlineStr"/>
      <c r="K1537" t="str">
        <f>INDEX('Account Map'!$E$5:$E$90,MATCH(F1537,'Account Map'!$A$5:$A$90,0))</f>
        <v>800</v>
      </c>
    </row>
    <row r="1538">
      <c r="A1538" t="n">
        <v>579</v>
      </c>
      <c r="B1538" s="10" t="n">
        <v>46237</v>
      </c>
      <c r="C1538" t="inlineStr">
        <is>
          <t>Bill Payment (Cheque)</t>
        </is>
      </c>
      <c r="D1538" t="inlineStr"/>
      <c r="E1538" t="inlineStr">
        <is>
          <t>Virgin Australia</t>
        </is>
      </c>
      <c r="F1538" t="inlineStr">
        <is>
          <t>ANZ Business Cheque</t>
        </is>
      </c>
      <c r="G1538" s="9" t="n">
        <v>-999.17</v>
      </c>
      <c r="H1538" t="inlineStr"/>
      <c r="I1538" t="inlineStr">
        <is>
          <t>Payment B00123</t>
        </is>
      </c>
      <c r="J1538" t="inlineStr">
        <is>
          <t>R</t>
        </is>
      </c>
      <c r="K1538" t="str">
        <f>INDEX('Account Map'!$E$5:$E$90,MATCH(F1538,'Account Map'!$A$5:$A$90,0))</f>
        <v>090</v>
      </c>
    </row>
    <row r="1539">
      <c r="A1539" t="n">
        <v>580</v>
      </c>
      <c r="B1539" s="10" t="n">
        <v>46237</v>
      </c>
      <c r="C1539" t="inlineStr">
        <is>
          <t>Bill Payment (Cheque)</t>
        </is>
      </c>
      <c r="D1539" t="inlineStr"/>
      <c r="E1539" t="inlineStr">
        <is>
          <t>Telstra Pty Ltd</t>
        </is>
      </c>
      <c r="F1539" t="inlineStr">
        <is>
          <t>Accounts Payable (A/P)</t>
        </is>
      </c>
      <c r="G1539" s="9" t="n">
        <v>208.57</v>
      </c>
      <c r="H1539" t="inlineStr"/>
      <c r="I1539" t="inlineStr">
        <is>
          <t>Payment B00147</t>
        </is>
      </c>
      <c r="J1539" t="inlineStr"/>
      <c r="K1539" t="str">
        <f>INDEX('Account Map'!$E$5:$E$90,MATCH(F1539,'Account Map'!$A$5:$A$90,0))</f>
        <v>800</v>
      </c>
    </row>
    <row r="1540">
      <c r="A1540" t="n">
        <v>580</v>
      </c>
      <c r="B1540" s="10" t="n">
        <v>46237</v>
      </c>
      <c r="C1540" t="inlineStr">
        <is>
          <t>Bill Payment (Cheque)</t>
        </is>
      </c>
      <c r="D1540" t="inlineStr"/>
      <c r="E1540" t="inlineStr">
        <is>
          <t>Telstra Pty Ltd</t>
        </is>
      </c>
      <c r="F1540" t="inlineStr">
        <is>
          <t>ANZ Business Cheque</t>
        </is>
      </c>
      <c r="G1540" s="9" t="n">
        <v>-208.57</v>
      </c>
      <c r="H1540" t="inlineStr"/>
      <c r="I1540" t="inlineStr">
        <is>
          <t>Payment B00147</t>
        </is>
      </c>
      <c r="J1540" t="inlineStr">
        <is>
          <t>R</t>
        </is>
      </c>
      <c r="K1540" t="str">
        <f>INDEX('Account Map'!$E$5:$E$90,MATCH(F1540,'Account Map'!$A$5:$A$90,0))</f>
        <v>090</v>
      </c>
    </row>
    <row r="1541">
      <c r="A1541" t="n">
        <v>581</v>
      </c>
      <c r="B1541" s="10" t="n">
        <v>46237</v>
      </c>
      <c r="C1541" t="inlineStr">
        <is>
          <t>Bill Payment (Cheque)</t>
        </is>
      </c>
      <c r="D1541" t="inlineStr"/>
      <c r="E1541" t="inlineStr">
        <is>
          <t>Lygon Fasteners Pty Ltd</t>
        </is>
      </c>
      <c r="F1541" t="inlineStr">
        <is>
          <t>Accounts Payable (A/P)</t>
        </is>
      </c>
      <c r="G1541" s="9" t="n">
        <v>421.08</v>
      </c>
      <c r="H1541" t="inlineStr"/>
      <c r="I1541" t="inlineStr">
        <is>
          <t>Payment B00162</t>
        </is>
      </c>
      <c r="J1541" t="inlineStr"/>
      <c r="K1541" t="str">
        <f>INDEX('Account Map'!$E$5:$E$90,MATCH(F1541,'Account Map'!$A$5:$A$90,0))</f>
        <v>800</v>
      </c>
    </row>
    <row r="1542">
      <c r="A1542" t="n">
        <v>581</v>
      </c>
      <c r="B1542" s="10" t="n">
        <v>46237</v>
      </c>
      <c r="C1542" t="inlineStr">
        <is>
          <t>Bill Payment (Cheque)</t>
        </is>
      </c>
      <c r="D1542" t="inlineStr"/>
      <c r="E1542" t="inlineStr">
        <is>
          <t>Lygon Fasteners Pty Ltd</t>
        </is>
      </c>
      <c r="F1542" t="inlineStr">
        <is>
          <t>ANZ Business Cheque</t>
        </is>
      </c>
      <c r="G1542" s="9" t="n">
        <v>-421.08</v>
      </c>
      <c r="H1542" t="inlineStr"/>
      <c r="I1542" t="inlineStr">
        <is>
          <t>Payment B00162</t>
        </is>
      </c>
      <c r="J1542" t="inlineStr">
        <is>
          <t>R</t>
        </is>
      </c>
      <c r="K1542" t="str">
        <f>INDEX('Account Map'!$E$5:$E$90,MATCH(F1542,'Account Map'!$A$5:$A$90,0))</f>
        <v>090</v>
      </c>
    </row>
    <row r="1543">
      <c r="A1543" t="n">
        <v>582</v>
      </c>
      <c r="B1543" s="10" t="n">
        <v>46237</v>
      </c>
      <c r="C1543" t="inlineStr">
        <is>
          <t>Bill Payment (Cheque)</t>
        </is>
      </c>
      <c r="D1543" t="inlineStr"/>
      <c r="E1543" t="inlineStr">
        <is>
          <t>Kestrel Tiles Pty Ltd</t>
        </is>
      </c>
      <c r="F1543" t="inlineStr">
        <is>
          <t>Accounts Payable (A/P)</t>
        </is>
      </c>
      <c r="G1543" s="9" t="n">
        <v>555.84</v>
      </c>
      <c r="H1543" t="inlineStr"/>
      <c r="I1543" t="inlineStr">
        <is>
          <t>Payment B00204</t>
        </is>
      </c>
      <c r="J1543" t="inlineStr"/>
      <c r="K1543" t="str">
        <f>INDEX('Account Map'!$E$5:$E$90,MATCH(F1543,'Account Map'!$A$5:$A$90,0))</f>
        <v>800</v>
      </c>
    </row>
    <row r="1544">
      <c r="A1544" t="n">
        <v>582</v>
      </c>
      <c r="B1544" s="10" t="n">
        <v>46237</v>
      </c>
      <c r="C1544" t="inlineStr">
        <is>
          <t>Bill Payment (Cheque)</t>
        </is>
      </c>
      <c r="D1544" t="inlineStr"/>
      <c r="E1544" t="inlineStr">
        <is>
          <t>Kestrel Tiles Pty Ltd</t>
        </is>
      </c>
      <c r="F1544" t="inlineStr">
        <is>
          <t>ANZ Business Cheque</t>
        </is>
      </c>
      <c r="G1544" s="9" t="n">
        <v>-555.84</v>
      </c>
      <c r="H1544" t="inlineStr"/>
      <c r="I1544" t="inlineStr">
        <is>
          <t>Payment B00204</t>
        </is>
      </c>
      <c r="J1544" t="inlineStr">
        <is>
          <t>R</t>
        </is>
      </c>
      <c r="K1544" t="str">
        <f>INDEX('Account Map'!$E$5:$E$90,MATCH(F1544,'Account Map'!$A$5:$A$90,0))</f>
        <v>090</v>
      </c>
    </row>
    <row r="1545">
      <c r="A1545" t="n">
        <v>583</v>
      </c>
      <c r="B1545" s="10" t="n">
        <v>46238</v>
      </c>
      <c r="C1545" t="inlineStr">
        <is>
          <t>Invoice</t>
        </is>
      </c>
      <c r="D1545" t="inlineStr">
        <is>
          <t>INV-4297</t>
        </is>
      </c>
      <c r="E1545" t="inlineStr">
        <is>
          <t>Brunswick Bakery Pty Ltd</t>
        </is>
      </c>
      <c r="F1545" t="inlineStr">
        <is>
          <t>Accounts Receivable (A/R)</t>
        </is>
      </c>
      <c r="G1545" s="9" t="n">
        <v>2438.12</v>
      </c>
      <c r="H1545" t="inlineStr"/>
      <c r="I1545" t="inlineStr"/>
      <c r="J1545" t="inlineStr"/>
      <c r="K1545" t="str">
        <f>INDEX('Account Map'!$E$5:$E$90,MATCH(F1545,'Account Map'!$A$5:$A$90,0))</f>
        <v>610</v>
      </c>
    </row>
    <row r="1546">
      <c r="A1546" t="n">
        <v>583</v>
      </c>
      <c r="B1546" s="10" t="n">
        <v>46238</v>
      </c>
      <c r="C1546" t="inlineStr">
        <is>
          <t>Invoice</t>
        </is>
      </c>
      <c r="D1546" t="inlineStr">
        <is>
          <t>INV-4297</t>
        </is>
      </c>
      <c r="E1546" t="inlineStr">
        <is>
          <t>Brunswick Bakery Pty Ltd</t>
        </is>
      </c>
      <c r="F1546" t="inlineStr">
        <is>
          <t>Shopfitting contracts</t>
        </is>
      </c>
      <c r="G1546" s="9" t="n">
        <v>-2216.47</v>
      </c>
      <c r="H1546" t="inlineStr">
        <is>
          <t>GST</t>
        </is>
      </c>
      <c r="I1546" t="inlineStr"/>
      <c r="J1546" t="inlineStr"/>
      <c r="K1546" t="str">
        <f>INDEX('Account Map'!$E$5:$E$90,MATCH(F1546,'Account Map'!$A$5:$A$90,0))</f>
        <v>201</v>
      </c>
    </row>
    <row r="1547">
      <c r="A1547" t="n">
        <v>583</v>
      </c>
      <c r="B1547" s="10" t="n">
        <v>46238</v>
      </c>
      <c r="C1547" t="inlineStr">
        <is>
          <t>Invoice</t>
        </is>
      </c>
      <c r="D1547" t="inlineStr">
        <is>
          <t>INV-4297</t>
        </is>
      </c>
      <c r="E1547" t="inlineStr">
        <is>
          <t>Brunswick Bakery Pty Ltd</t>
        </is>
      </c>
      <c r="F1547" t="inlineStr">
        <is>
          <t>GST Payable</t>
        </is>
      </c>
      <c r="G1547" s="9" t="n">
        <v>-221.65</v>
      </c>
      <c r="H1547" t="inlineStr"/>
      <c r="I1547" t="inlineStr"/>
      <c r="J1547" t="inlineStr"/>
      <c r="K1547" t="str">
        <f>INDEX('Account Map'!$E$5:$E$90,MATCH(F1547,'Account Map'!$A$5:$A$90,0))</f>
        <v>820</v>
      </c>
    </row>
    <row r="1548">
      <c r="A1548" t="n">
        <v>584</v>
      </c>
      <c r="B1548" s="10" t="n">
        <v>46238</v>
      </c>
      <c r="C1548" t="inlineStr">
        <is>
          <t>Invoice</t>
        </is>
      </c>
      <c r="D1548" t="inlineStr">
        <is>
          <t>INV-4298</t>
        </is>
      </c>
      <c r="E1548" t="inlineStr">
        <is>
          <t>Chapel Cafe Group</t>
        </is>
      </c>
      <c r="F1548" t="inlineStr">
        <is>
          <t>Accounts Receivable (A/R)</t>
        </is>
      </c>
      <c r="G1548" s="9" t="n">
        <v>3240.35</v>
      </c>
      <c r="H1548" t="inlineStr"/>
      <c r="I1548" t="inlineStr"/>
      <c r="J1548" t="inlineStr"/>
      <c r="K1548" t="str">
        <f>INDEX('Account Map'!$E$5:$E$90,MATCH(F1548,'Account Map'!$A$5:$A$90,0))</f>
        <v>610</v>
      </c>
    </row>
    <row r="1549">
      <c r="A1549" t="n">
        <v>584</v>
      </c>
      <c r="B1549" s="10" t="n">
        <v>46238</v>
      </c>
      <c r="C1549" t="inlineStr">
        <is>
          <t>Invoice</t>
        </is>
      </c>
      <c r="D1549" t="inlineStr">
        <is>
          <t>INV-4298</t>
        </is>
      </c>
      <c r="E1549" t="inlineStr">
        <is>
          <t>Chapel Cafe Group</t>
        </is>
      </c>
      <c r="F1549" t="inlineStr">
        <is>
          <t>Shopfitting contracts</t>
        </is>
      </c>
      <c r="G1549" s="9" t="n">
        <v>-2945.77</v>
      </c>
      <c r="H1549" t="inlineStr">
        <is>
          <t>GST</t>
        </is>
      </c>
      <c r="I1549" t="inlineStr"/>
      <c r="J1549" t="inlineStr"/>
      <c r="K1549" t="str">
        <f>INDEX('Account Map'!$E$5:$E$90,MATCH(F1549,'Account Map'!$A$5:$A$90,0))</f>
        <v>201</v>
      </c>
    </row>
    <row r="1550">
      <c r="A1550" t="n">
        <v>584</v>
      </c>
      <c r="B1550" s="10" t="n">
        <v>46238</v>
      </c>
      <c r="C1550" t="inlineStr">
        <is>
          <t>Invoice</t>
        </is>
      </c>
      <c r="D1550" t="inlineStr">
        <is>
          <t>INV-4298</t>
        </is>
      </c>
      <c r="E1550" t="inlineStr">
        <is>
          <t>Chapel Cafe Group</t>
        </is>
      </c>
      <c r="F1550" t="inlineStr">
        <is>
          <t>GST Payable</t>
        </is>
      </c>
      <c r="G1550" s="9" t="n">
        <v>-294.58</v>
      </c>
      <c r="H1550" t="inlineStr"/>
      <c r="I1550" t="inlineStr"/>
      <c r="J1550" t="inlineStr"/>
      <c r="K1550" t="str">
        <f>INDEX('Account Map'!$E$5:$E$90,MATCH(F1550,'Account Map'!$A$5:$A$90,0))</f>
        <v>820</v>
      </c>
    </row>
    <row r="1551">
      <c r="A1551" t="n">
        <v>585</v>
      </c>
      <c r="B1551" s="10" t="n">
        <v>46238</v>
      </c>
      <c r="C1551" t="inlineStr">
        <is>
          <t>Invoice</t>
        </is>
      </c>
      <c r="D1551" t="inlineStr">
        <is>
          <t>INV-4299</t>
        </is>
      </c>
      <c r="E1551" t="inlineStr">
        <is>
          <t>Smith St Pharmacy Pty Ltd</t>
        </is>
      </c>
      <c r="F1551" t="inlineStr">
        <is>
          <t>Accounts Receivable (A/R)</t>
        </is>
      </c>
      <c r="G1551" s="9" t="n">
        <v>1369.56</v>
      </c>
      <c r="H1551" t="inlineStr"/>
      <c r="I1551" t="inlineStr"/>
      <c r="J1551" t="inlineStr"/>
      <c r="K1551" t="str">
        <f>INDEX('Account Map'!$E$5:$E$90,MATCH(F1551,'Account Map'!$A$5:$A$90,0))</f>
        <v>610</v>
      </c>
    </row>
    <row r="1552">
      <c r="A1552" t="n">
        <v>585</v>
      </c>
      <c r="B1552" s="10" t="n">
        <v>46238</v>
      </c>
      <c r="C1552" t="inlineStr">
        <is>
          <t>Invoice</t>
        </is>
      </c>
      <c r="D1552" t="inlineStr">
        <is>
          <t>INV-4299</t>
        </is>
      </c>
      <c r="E1552" t="inlineStr">
        <is>
          <t>Smith St Pharmacy Pty Ltd</t>
        </is>
      </c>
      <c r="F1552" t="inlineStr">
        <is>
          <t>Joinery sales</t>
        </is>
      </c>
      <c r="G1552" s="9" t="n">
        <v>-1245.05</v>
      </c>
      <c r="H1552" t="inlineStr">
        <is>
          <t>GST</t>
        </is>
      </c>
      <c r="I1552" t="inlineStr"/>
      <c r="J1552" t="inlineStr"/>
      <c r="K1552" t="str">
        <f>INDEX('Account Map'!$E$5:$E$90,MATCH(F1552,'Account Map'!$A$5:$A$90,0))</f>
        <v>200</v>
      </c>
    </row>
    <row r="1553">
      <c r="A1553" t="n">
        <v>585</v>
      </c>
      <c r="B1553" s="10" t="n">
        <v>46238</v>
      </c>
      <c r="C1553" t="inlineStr">
        <is>
          <t>Invoice</t>
        </is>
      </c>
      <c r="D1553" t="inlineStr">
        <is>
          <t>INV-4299</t>
        </is>
      </c>
      <c r="E1553" t="inlineStr">
        <is>
          <t>Smith St Pharmacy Pty Ltd</t>
        </is>
      </c>
      <c r="F1553" t="inlineStr">
        <is>
          <t>GST Payable</t>
        </is>
      </c>
      <c r="G1553" s="9" t="n">
        <v>-124.51</v>
      </c>
      <c r="H1553" t="inlineStr"/>
      <c r="I1553" t="inlineStr"/>
      <c r="J1553" t="inlineStr"/>
      <c r="K1553" t="str">
        <f>INDEX('Account Map'!$E$5:$E$90,MATCH(F1553,'Account Map'!$A$5:$A$90,0))</f>
        <v>820</v>
      </c>
    </row>
    <row r="1554">
      <c r="A1554" t="n">
        <v>586</v>
      </c>
      <c r="B1554" s="10" t="n">
        <v>46238</v>
      </c>
      <c r="C1554" t="inlineStr">
        <is>
          <t>Bill</t>
        </is>
      </c>
      <c r="D1554" t="inlineStr">
        <is>
          <t>B00282</t>
        </is>
      </c>
      <c r="E1554" t="inlineStr">
        <is>
          <t>Laminex Direct</t>
        </is>
      </c>
      <c r="F1554" t="inlineStr">
        <is>
          <t>Timber &amp; board</t>
        </is>
      </c>
      <c r="G1554" s="9" t="n">
        <v>223.84</v>
      </c>
      <c r="H1554" t="inlineStr">
        <is>
          <t>GST</t>
        </is>
      </c>
      <c r="I1554" t="inlineStr"/>
      <c r="J1554" t="inlineStr"/>
      <c r="K1554" t="str">
        <f>INDEX('Account Map'!$E$5:$E$90,MATCH(F1554,'Account Map'!$A$5:$A$90,0))</f>
        <v>310</v>
      </c>
    </row>
    <row r="1555">
      <c r="A1555" t="n">
        <v>586</v>
      </c>
      <c r="B1555" s="10" t="n">
        <v>46238</v>
      </c>
      <c r="C1555" t="inlineStr">
        <is>
          <t>Bill</t>
        </is>
      </c>
      <c r="D1555" t="inlineStr">
        <is>
          <t>B00282</t>
        </is>
      </c>
      <c r="E1555" t="inlineStr">
        <is>
          <t>Laminex Direct</t>
        </is>
      </c>
      <c r="F1555" t="inlineStr">
        <is>
          <t>GST Payable</t>
        </is>
      </c>
      <c r="G1555" s="9" t="n">
        <v>22.38</v>
      </c>
      <c r="H1555" t="inlineStr"/>
      <c r="I1555" t="inlineStr"/>
      <c r="J1555" t="inlineStr"/>
      <c r="K1555" t="str">
        <f>INDEX('Account Map'!$E$5:$E$90,MATCH(F1555,'Account Map'!$A$5:$A$90,0))</f>
        <v>820</v>
      </c>
    </row>
    <row r="1556">
      <c r="A1556" t="n">
        <v>586</v>
      </c>
      <c r="B1556" s="10" t="n">
        <v>46238</v>
      </c>
      <c r="C1556" t="inlineStr">
        <is>
          <t>Bill</t>
        </is>
      </c>
      <c r="D1556" t="inlineStr">
        <is>
          <t>B00282</t>
        </is>
      </c>
      <c r="E1556" t="inlineStr">
        <is>
          <t>Laminex Direct</t>
        </is>
      </c>
      <c r="F1556" t="inlineStr">
        <is>
          <t>Accounts Payable (A/P)</t>
        </is>
      </c>
      <c r="G1556" s="9" t="n">
        <v>-246.22</v>
      </c>
      <c r="H1556" t="inlineStr"/>
      <c r="I1556" t="inlineStr"/>
      <c r="J1556" t="inlineStr"/>
      <c r="K1556" t="str">
        <f>INDEX('Account Map'!$E$5:$E$90,MATCH(F1556,'Account Map'!$A$5:$A$90,0))</f>
        <v>800</v>
      </c>
    </row>
    <row r="1557">
      <c r="A1557" t="n">
        <v>587</v>
      </c>
      <c r="B1557" s="10" t="n">
        <v>46238</v>
      </c>
      <c r="C1557" t="inlineStr">
        <is>
          <t>Bill</t>
        </is>
      </c>
      <c r="D1557" t="inlineStr">
        <is>
          <t>B00283</t>
        </is>
      </c>
      <c r="E1557" t="inlineStr">
        <is>
          <t>Northside Adhesives Pty Ltd</t>
        </is>
      </c>
      <c r="F1557" t="inlineStr">
        <is>
          <t>Freight &amp; cartage</t>
        </is>
      </c>
      <c r="G1557" s="9" t="n">
        <v>143.71</v>
      </c>
      <c r="H1557" t="inlineStr">
        <is>
          <t>GST</t>
        </is>
      </c>
      <c r="I1557" t="inlineStr"/>
      <c r="J1557" t="inlineStr"/>
      <c r="K1557" t="str">
        <f>INDEX('Account Map'!$E$5:$E$90,MATCH(F1557,'Account Map'!$A$5:$A$90,0))</f>
        <v>314</v>
      </c>
    </row>
    <row r="1558">
      <c r="A1558" t="n">
        <v>587</v>
      </c>
      <c r="B1558" s="10" t="n">
        <v>46238</v>
      </c>
      <c r="C1558" t="inlineStr">
        <is>
          <t>Bill</t>
        </is>
      </c>
      <c r="D1558" t="inlineStr">
        <is>
          <t>B00283</t>
        </is>
      </c>
      <c r="E1558" t="inlineStr">
        <is>
          <t>Northside Adhesives Pty Ltd</t>
        </is>
      </c>
      <c r="F1558" t="inlineStr">
        <is>
          <t>GST Payable</t>
        </is>
      </c>
      <c r="G1558" s="9" t="n">
        <v>14.37</v>
      </c>
      <c r="H1558" t="inlineStr"/>
      <c r="I1558" t="inlineStr"/>
      <c r="J1558" t="inlineStr"/>
      <c r="K1558" t="str">
        <f>INDEX('Account Map'!$E$5:$E$90,MATCH(F1558,'Account Map'!$A$5:$A$90,0))</f>
        <v>820</v>
      </c>
    </row>
    <row r="1559">
      <c r="A1559" t="n">
        <v>587</v>
      </c>
      <c r="B1559" s="10" t="n">
        <v>46238</v>
      </c>
      <c r="C1559" t="inlineStr">
        <is>
          <t>Bill</t>
        </is>
      </c>
      <c r="D1559" t="inlineStr">
        <is>
          <t>B00283</t>
        </is>
      </c>
      <c r="E1559" t="inlineStr">
        <is>
          <t>Northside Adhesives Pty Ltd</t>
        </is>
      </c>
      <c r="F1559" t="inlineStr">
        <is>
          <t>Accounts Payable (A/P)</t>
        </is>
      </c>
      <c r="G1559" s="9" t="n">
        <v>-158.08</v>
      </c>
      <c r="H1559" t="inlineStr"/>
      <c r="I1559" t="inlineStr"/>
      <c r="J1559" t="inlineStr"/>
      <c r="K1559" t="str">
        <f>INDEX('Account Map'!$E$5:$E$90,MATCH(F1559,'Account Map'!$A$5:$A$90,0))</f>
        <v>800</v>
      </c>
    </row>
    <row r="1560">
      <c r="A1560" t="n">
        <v>588</v>
      </c>
      <c r="B1560" s="10" t="n">
        <v>46238</v>
      </c>
      <c r="C1560" t="inlineStr">
        <is>
          <t>Bill</t>
        </is>
      </c>
      <c r="D1560" t="inlineStr">
        <is>
          <t>B00284</t>
        </is>
      </c>
      <c r="E1560" t="inlineStr">
        <is>
          <t>Fixit Machinery Pty Ltd</t>
        </is>
      </c>
      <c r="F1560" t="inlineStr">
        <is>
          <t>Repairs &amp; maintenance</t>
        </is>
      </c>
      <c r="G1560" s="9" t="n">
        <v>691.58</v>
      </c>
      <c r="H1560" t="inlineStr">
        <is>
          <t>GST</t>
        </is>
      </c>
      <c r="I1560" t="inlineStr"/>
      <c r="J1560" t="inlineStr"/>
      <c r="K1560" t="str">
        <f>INDEX('Account Map'!$E$5:$E$90,MATCH(F1560,'Account Map'!$A$5:$A$90,0))</f>
        <v>473</v>
      </c>
    </row>
    <row r="1561">
      <c r="A1561" t="n">
        <v>588</v>
      </c>
      <c r="B1561" s="10" t="n">
        <v>46238</v>
      </c>
      <c r="C1561" t="inlineStr">
        <is>
          <t>Bill</t>
        </is>
      </c>
      <c r="D1561" t="inlineStr">
        <is>
          <t>B00284</t>
        </is>
      </c>
      <c r="E1561" t="inlineStr">
        <is>
          <t>Fixit Machinery Pty Ltd</t>
        </is>
      </c>
      <c r="F1561" t="inlineStr">
        <is>
          <t>GST Payable</t>
        </is>
      </c>
      <c r="G1561" s="9" t="n">
        <v>69.16</v>
      </c>
      <c r="H1561" t="inlineStr"/>
      <c r="I1561" t="inlineStr"/>
      <c r="J1561" t="inlineStr"/>
      <c r="K1561" t="str">
        <f>INDEX('Account Map'!$E$5:$E$90,MATCH(F1561,'Account Map'!$A$5:$A$90,0))</f>
        <v>820</v>
      </c>
    </row>
    <row r="1562">
      <c r="A1562" t="n">
        <v>588</v>
      </c>
      <c r="B1562" s="10" t="n">
        <v>46238</v>
      </c>
      <c r="C1562" t="inlineStr">
        <is>
          <t>Bill</t>
        </is>
      </c>
      <c r="D1562" t="inlineStr">
        <is>
          <t>B00284</t>
        </is>
      </c>
      <c r="E1562" t="inlineStr">
        <is>
          <t>Fixit Machinery Pty Ltd</t>
        </is>
      </c>
      <c r="F1562" t="inlineStr">
        <is>
          <t>Accounts Payable (A/P)</t>
        </is>
      </c>
      <c r="G1562" s="9" t="n">
        <v>-760.74</v>
      </c>
      <c r="H1562" t="inlineStr"/>
      <c r="I1562" t="inlineStr"/>
      <c r="J1562" t="inlineStr"/>
      <c r="K1562" t="str">
        <f>INDEX('Account Map'!$E$5:$E$90,MATCH(F1562,'Account Map'!$A$5:$A$90,0))</f>
        <v>800</v>
      </c>
    </row>
    <row r="1563">
      <c r="A1563" t="n">
        <v>589</v>
      </c>
      <c r="B1563" s="10" t="n">
        <v>46238</v>
      </c>
      <c r="C1563" t="inlineStr">
        <is>
          <t>Bill</t>
        </is>
      </c>
      <c r="D1563" t="inlineStr">
        <is>
          <t>B00285</t>
        </is>
      </c>
      <c r="E1563" t="inlineStr">
        <is>
          <t>Adobe Systems</t>
        </is>
      </c>
      <c r="F1563" t="inlineStr">
        <is>
          <t>Software</t>
        </is>
      </c>
      <c r="G1563" s="9" t="n">
        <v>358.57</v>
      </c>
      <c r="H1563" t="inlineStr">
        <is>
          <t>GST</t>
        </is>
      </c>
      <c r="I1563" t="inlineStr"/>
      <c r="J1563" t="inlineStr"/>
      <c r="K1563" t="str">
        <f>INDEX('Account Map'!$E$5:$E$90,MATCH(F1563,'Account Map'!$A$5:$A$90,0))</f>
        <v>485</v>
      </c>
    </row>
    <row r="1564">
      <c r="A1564" t="n">
        <v>589</v>
      </c>
      <c r="B1564" s="10" t="n">
        <v>46238</v>
      </c>
      <c r="C1564" t="inlineStr">
        <is>
          <t>Bill</t>
        </is>
      </c>
      <c r="D1564" t="inlineStr">
        <is>
          <t>B00285</t>
        </is>
      </c>
      <c r="E1564" t="inlineStr">
        <is>
          <t>Adobe Systems</t>
        </is>
      </c>
      <c r="F1564" t="inlineStr">
        <is>
          <t>GST Payable</t>
        </is>
      </c>
      <c r="G1564" s="9" t="n">
        <v>35.86</v>
      </c>
      <c r="H1564" t="inlineStr"/>
      <c r="I1564" t="inlineStr"/>
      <c r="J1564" t="inlineStr"/>
      <c r="K1564" t="str">
        <f>INDEX('Account Map'!$E$5:$E$90,MATCH(F1564,'Account Map'!$A$5:$A$90,0))</f>
        <v>820</v>
      </c>
    </row>
    <row r="1565">
      <c r="A1565" t="n">
        <v>589</v>
      </c>
      <c r="B1565" s="10" t="n">
        <v>46238</v>
      </c>
      <c r="C1565" t="inlineStr">
        <is>
          <t>Bill</t>
        </is>
      </c>
      <c r="D1565" t="inlineStr">
        <is>
          <t>B00285</t>
        </is>
      </c>
      <c r="E1565" t="inlineStr">
        <is>
          <t>Adobe Systems</t>
        </is>
      </c>
      <c r="F1565" t="inlineStr">
        <is>
          <t>Accounts Payable (A/P)</t>
        </is>
      </c>
      <c r="G1565" s="9" t="n">
        <v>-394.43</v>
      </c>
      <c r="H1565" t="inlineStr"/>
      <c r="I1565" t="inlineStr"/>
      <c r="J1565" t="inlineStr"/>
      <c r="K1565" t="str">
        <f>INDEX('Account Map'!$E$5:$E$90,MATCH(F1565,'Account Map'!$A$5:$A$90,0))</f>
        <v>800</v>
      </c>
    </row>
    <row r="1566">
      <c r="A1566" t="n">
        <v>590</v>
      </c>
      <c r="B1566" s="10" t="n">
        <v>46238</v>
      </c>
      <c r="C1566" t="inlineStr">
        <is>
          <t>Bill</t>
        </is>
      </c>
      <c r="D1566" t="inlineStr">
        <is>
          <t>B00286</t>
        </is>
      </c>
      <c r="E1566" t="inlineStr">
        <is>
          <t>Google Ads</t>
        </is>
      </c>
      <c r="F1566" t="inlineStr">
        <is>
          <t>Advertising</t>
        </is>
      </c>
      <c r="G1566" s="9" t="n">
        <v>1313.92</v>
      </c>
      <c r="H1566" t="inlineStr">
        <is>
          <t>GST</t>
        </is>
      </c>
      <c r="I1566" t="inlineStr"/>
      <c r="J1566" t="inlineStr"/>
      <c r="K1566" t="str">
        <f>INDEX('Account Map'!$E$5:$E$90,MATCH(F1566,'Account Map'!$A$5:$A$90,0))</f>
        <v>400</v>
      </c>
    </row>
    <row r="1567">
      <c r="A1567" t="n">
        <v>590</v>
      </c>
      <c r="B1567" s="10" t="n">
        <v>46238</v>
      </c>
      <c r="C1567" t="inlineStr">
        <is>
          <t>Bill</t>
        </is>
      </c>
      <c r="D1567" t="inlineStr">
        <is>
          <t>B00286</t>
        </is>
      </c>
      <c r="E1567" t="inlineStr">
        <is>
          <t>Google Ads</t>
        </is>
      </c>
      <c r="F1567" t="inlineStr">
        <is>
          <t>GST Payable</t>
        </is>
      </c>
      <c r="G1567" s="9" t="n">
        <v>131.39</v>
      </c>
      <c r="H1567" t="inlineStr"/>
      <c r="I1567" t="inlineStr"/>
      <c r="J1567" t="inlineStr"/>
      <c r="K1567" t="str">
        <f>INDEX('Account Map'!$E$5:$E$90,MATCH(F1567,'Account Map'!$A$5:$A$90,0))</f>
        <v>820</v>
      </c>
    </row>
    <row r="1568">
      <c r="A1568" t="n">
        <v>590</v>
      </c>
      <c r="B1568" s="10" t="n">
        <v>46238</v>
      </c>
      <c r="C1568" t="inlineStr">
        <is>
          <t>Bill</t>
        </is>
      </c>
      <c r="D1568" t="inlineStr">
        <is>
          <t>B00286</t>
        </is>
      </c>
      <c r="E1568" t="inlineStr">
        <is>
          <t>Google Ads</t>
        </is>
      </c>
      <c r="F1568" t="inlineStr">
        <is>
          <t>Accounts Payable (A/P)</t>
        </is>
      </c>
      <c r="G1568" s="9" t="n">
        <v>-1445.31</v>
      </c>
      <c r="H1568" t="inlineStr"/>
      <c r="I1568" t="inlineStr"/>
      <c r="J1568" t="inlineStr"/>
      <c r="K1568" t="str">
        <f>INDEX('Account Map'!$E$5:$E$90,MATCH(F1568,'Account Map'!$A$5:$A$90,0))</f>
        <v>800</v>
      </c>
    </row>
    <row r="1569">
      <c r="A1569" t="n">
        <v>591</v>
      </c>
      <c r="B1569" s="10" t="n">
        <v>46238</v>
      </c>
      <c r="C1569" t="inlineStr">
        <is>
          <t>Bill</t>
        </is>
      </c>
      <c r="D1569" t="inlineStr">
        <is>
          <t>B00287</t>
        </is>
      </c>
      <c r="E1569" t="inlineStr">
        <is>
          <t>Telstra Pty Ltd</t>
        </is>
      </c>
      <c r="F1569" t="inlineStr">
        <is>
          <t>Telephone</t>
        </is>
      </c>
      <c r="G1569" s="9" t="n">
        <v>1483.24</v>
      </c>
      <c r="H1569" t="inlineStr">
        <is>
          <t>GST</t>
        </is>
      </c>
      <c r="I1569" t="inlineStr"/>
      <c r="J1569" t="inlineStr"/>
      <c r="K1569" t="str">
        <f>INDEX('Account Map'!$E$5:$E$90,MATCH(F1569,'Account Map'!$A$5:$A$90,0))</f>
        <v>489</v>
      </c>
    </row>
    <row r="1570">
      <c r="A1570" t="n">
        <v>591</v>
      </c>
      <c r="B1570" s="10" t="n">
        <v>46238</v>
      </c>
      <c r="C1570" t="inlineStr">
        <is>
          <t>Bill</t>
        </is>
      </c>
      <c r="D1570" t="inlineStr">
        <is>
          <t>B00287</t>
        </is>
      </c>
      <c r="E1570" t="inlineStr">
        <is>
          <t>Telstra Pty Ltd</t>
        </is>
      </c>
      <c r="F1570" t="inlineStr">
        <is>
          <t>GST Payable</t>
        </is>
      </c>
      <c r="G1570" s="9" t="n">
        <v>148.32</v>
      </c>
      <c r="H1570" t="inlineStr"/>
      <c r="I1570" t="inlineStr"/>
      <c r="J1570" t="inlineStr"/>
      <c r="K1570" t="str">
        <f>INDEX('Account Map'!$E$5:$E$90,MATCH(F1570,'Account Map'!$A$5:$A$90,0))</f>
        <v>820</v>
      </c>
    </row>
    <row r="1571">
      <c r="A1571" t="n">
        <v>591</v>
      </c>
      <c r="B1571" s="10" t="n">
        <v>46238</v>
      </c>
      <c r="C1571" t="inlineStr">
        <is>
          <t>Bill</t>
        </is>
      </c>
      <c r="D1571" t="inlineStr">
        <is>
          <t>B00287</t>
        </is>
      </c>
      <c r="E1571" t="inlineStr">
        <is>
          <t>Telstra Pty Ltd</t>
        </is>
      </c>
      <c r="F1571" t="inlineStr">
        <is>
          <t>Accounts Payable (A/P)</t>
        </is>
      </c>
      <c r="G1571" s="9" t="n">
        <v>-1631.56</v>
      </c>
      <c r="H1571" t="inlineStr"/>
      <c r="I1571" t="inlineStr"/>
      <c r="J1571" t="inlineStr"/>
      <c r="K1571" t="str">
        <f>INDEX('Account Map'!$E$5:$E$90,MATCH(F1571,'Account Map'!$A$5:$A$90,0))</f>
        <v>800</v>
      </c>
    </row>
    <row r="1572">
      <c r="A1572" t="n">
        <v>592</v>
      </c>
      <c r="B1572" s="10" t="n">
        <v>46238</v>
      </c>
      <c r="C1572" t="inlineStr">
        <is>
          <t>Bill</t>
        </is>
      </c>
      <c r="D1572" t="inlineStr">
        <is>
          <t>B00288</t>
        </is>
      </c>
      <c r="E1572" t="inlineStr">
        <is>
          <t>Malvern Machinery Pty Ltd</t>
        </is>
      </c>
      <c r="F1572" t="inlineStr">
        <is>
          <t>Timber &amp; board</t>
        </is>
      </c>
      <c r="G1572" s="9" t="n">
        <v>3032.58</v>
      </c>
      <c r="H1572" t="inlineStr">
        <is>
          <t>GST</t>
        </is>
      </c>
      <c r="I1572" t="inlineStr"/>
      <c r="J1572" t="inlineStr"/>
      <c r="K1572" t="str">
        <f>INDEX('Account Map'!$E$5:$E$90,MATCH(F1572,'Account Map'!$A$5:$A$90,0))</f>
        <v>310</v>
      </c>
    </row>
    <row r="1573">
      <c r="A1573" t="n">
        <v>592</v>
      </c>
      <c r="B1573" s="10" t="n">
        <v>46238</v>
      </c>
      <c r="C1573" t="inlineStr">
        <is>
          <t>Bill</t>
        </is>
      </c>
      <c r="D1573" t="inlineStr">
        <is>
          <t>B00288</t>
        </is>
      </c>
      <c r="E1573" t="inlineStr">
        <is>
          <t>Malvern Machinery Pty Ltd</t>
        </is>
      </c>
      <c r="F1573" t="inlineStr">
        <is>
          <t>GST Payable</t>
        </is>
      </c>
      <c r="G1573" s="9" t="n">
        <v>303.26</v>
      </c>
      <c r="H1573" t="inlineStr"/>
      <c r="I1573" t="inlineStr"/>
      <c r="J1573" t="inlineStr"/>
      <c r="K1573" t="str">
        <f>INDEX('Account Map'!$E$5:$E$90,MATCH(F1573,'Account Map'!$A$5:$A$90,0))</f>
        <v>820</v>
      </c>
    </row>
    <row r="1574">
      <c r="A1574" t="n">
        <v>592</v>
      </c>
      <c r="B1574" s="10" t="n">
        <v>46238</v>
      </c>
      <c r="C1574" t="inlineStr">
        <is>
          <t>Bill</t>
        </is>
      </c>
      <c r="D1574" t="inlineStr">
        <is>
          <t>B00288</t>
        </is>
      </c>
      <c r="E1574" t="inlineStr">
        <is>
          <t>Malvern Machinery Pty Ltd</t>
        </is>
      </c>
      <c r="F1574" t="inlineStr">
        <is>
          <t>Accounts Payable (A/P)</t>
        </is>
      </c>
      <c r="G1574" s="9" t="n">
        <v>-3335.84</v>
      </c>
      <c r="H1574" t="inlineStr"/>
      <c r="I1574" t="inlineStr"/>
      <c r="J1574" t="inlineStr"/>
      <c r="K1574" t="str">
        <f>INDEX('Account Map'!$E$5:$E$90,MATCH(F1574,'Account Map'!$A$5:$A$90,0))</f>
        <v>800</v>
      </c>
    </row>
    <row r="1575">
      <c r="A1575" t="n">
        <v>593</v>
      </c>
      <c r="B1575" s="10" t="n">
        <v>46238</v>
      </c>
      <c r="C1575" t="inlineStr">
        <is>
          <t>Bill</t>
        </is>
      </c>
      <c r="D1575" t="inlineStr">
        <is>
          <t>B00289</t>
        </is>
      </c>
      <c r="E1575" t="inlineStr">
        <is>
          <t>Clifton Abrasives Pty Ltd</t>
        </is>
      </c>
      <c r="F1575" t="inlineStr">
        <is>
          <t>Repairs &amp; maintenance</t>
        </is>
      </c>
      <c r="G1575" s="9" t="n">
        <v>311.82</v>
      </c>
      <c r="H1575" t="inlineStr">
        <is>
          <t>GST</t>
        </is>
      </c>
      <c r="I1575" t="inlineStr"/>
      <c r="J1575" t="inlineStr"/>
      <c r="K1575" t="str">
        <f>INDEX('Account Map'!$E$5:$E$90,MATCH(F1575,'Account Map'!$A$5:$A$90,0))</f>
        <v>473</v>
      </c>
    </row>
    <row r="1576">
      <c r="A1576" t="n">
        <v>593</v>
      </c>
      <c r="B1576" s="10" t="n">
        <v>46238</v>
      </c>
      <c r="C1576" t="inlineStr">
        <is>
          <t>Bill</t>
        </is>
      </c>
      <c r="D1576" t="inlineStr">
        <is>
          <t>B00289</t>
        </is>
      </c>
      <c r="E1576" t="inlineStr">
        <is>
          <t>Clifton Abrasives Pty Ltd</t>
        </is>
      </c>
      <c r="F1576" t="inlineStr">
        <is>
          <t>GST Payable</t>
        </is>
      </c>
      <c r="G1576" s="9" t="n">
        <v>31.18</v>
      </c>
      <c r="H1576" t="inlineStr"/>
      <c r="I1576" t="inlineStr"/>
      <c r="J1576" t="inlineStr"/>
      <c r="K1576" t="str">
        <f>INDEX('Account Map'!$E$5:$E$90,MATCH(F1576,'Account Map'!$A$5:$A$90,0))</f>
        <v>820</v>
      </c>
    </row>
    <row r="1577">
      <c r="A1577" t="n">
        <v>593</v>
      </c>
      <c r="B1577" s="10" t="n">
        <v>46238</v>
      </c>
      <c r="C1577" t="inlineStr">
        <is>
          <t>Bill</t>
        </is>
      </c>
      <c r="D1577" t="inlineStr">
        <is>
          <t>B00289</t>
        </is>
      </c>
      <c r="E1577" t="inlineStr">
        <is>
          <t>Clifton Abrasives Pty Ltd</t>
        </is>
      </c>
      <c r="F1577" t="inlineStr">
        <is>
          <t>Accounts Payable (A/P)</t>
        </is>
      </c>
      <c r="G1577" s="9" t="n">
        <v>-343</v>
      </c>
      <c r="H1577" t="inlineStr"/>
      <c r="I1577" t="inlineStr"/>
      <c r="J1577" t="inlineStr"/>
      <c r="K1577" t="str">
        <f>INDEX('Account Map'!$E$5:$E$90,MATCH(F1577,'Account Map'!$A$5:$A$90,0))</f>
        <v>800</v>
      </c>
    </row>
    <row r="1578">
      <c r="A1578" t="n">
        <v>594</v>
      </c>
      <c r="B1578" s="10" t="n">
        <v>46238</v>
      </c>
      <c r="C1578" t="inlineStr">
        <is>
          <t>Expense</t>
        </is>
      </c>
      <c r="D1578" t="inlineStr"/>
      <c r="E1578" t="inlineStr">
        <is>
          <t>Coffee Club Catering</t>
        </is>
      </c>
      <c r="F1578" t="inlineStr">
        <is>
          <t>Subscriptions</t>
        </is>
      </c>
      <c r="G1578" s="9" t="n">
        <v>145.22</v>
      </c>
      <c r="H1578" t="inlineStr">
        <is>
          <t>GST</t>
        </is>
      </c>
      <c r="I1578" t="inlineStr"/>
      <c r="J1578" t="inlineStr"/>
      <c r="K1578" t="str">
        <f>INDEX('Account Map'!$E$5:$E$90,MATCH(F1578,'Account Map'!$A$5:$A$90,0))</f>
        <v>485</v>
      </c>
    </row>
    <row r="1579">
      <c r="A1579" t="n">
        <v>594</v>
      </c>
      <c r="B1579" s="10" t="n">
        <v>46238</v>
      </c>
      <c r="C1579" t="inlineStr">
        <is>
          <t>Expense</t>
        </is>
      </c>
      <c r="D1579" t="inlineStr"/>
      <c r="E1579" t="inlineStr">
        <is>
          <t>Coffee Club Catering</t>
        </is>
      </c>
      <c r="F1579" t="inlineStr">
        <is>
          <t>GST Payable</t>
        </is>
      </c>
      <c r="G1579" s="9" t="n">
        <v>14.52</v>
      </c>
      <c r="H1579" t="inlineStr"/>
      <c r="I1579" t="inlineStr"/>
      <c r="J1579" t="inlineStr"/>
      <c r="K1579" t="str">
        <f>INDEX('Account Map'!$E$5:$E$90,MATCH(F1579,'Account Map'!$A$5:$A$90,0))</f>
        <v>820</v>
      </c>
    </row>
    <row r="1580">
      <c r="A1580" t="n">
        <v>594</v>
      </c>
      <c r="B1580" s="10" t="n">
        <v>46238</v>
      </c>
      <c r="C1580" t="inlineStr">
        <is>
          <t>Expense</t>
        </is>
      </c>
      <c r="D1580" t="inlineStr"/>
      <c r="E1580" t="inlineStr">
        <is>
          <t>Coffee Club Catering</t>
        </is>
      </c>
      <c r="F1580" t="inlineStr">
        <is>
          <t>ANZ Business Visa</t>
        </is>
      </c>
      <c r="G1580" s="9" t="n">
        <v>-159.74</v>
      </c>
      <c r="H1580" t="inlineStr"/>
      <c r="I1580" t="inlineStr"/>
      <c r="J1580" t="inlineStr">
        <is>
          <t>R</t>
        </is>
      </c>
      <c r="K1580" t="str">
        <f>INDEX('Account Map'!$E$5:$E$90,MATCH(F1580,'Account Map'!$A$5:$A$90,0))</f>
        <v>092</v>
      </c>
    </row>
    <row r="1581">
      <c r="A1581" t="n">
        <v>595</v>
      </c>
      <c r="B1581" s="10" t="n">
        <v>46238</v>
      </c>
      <c r="C1581" t="inlineStr">
        <is>
          <t>Expense</t>
        </is>
      </c>
      <c r="D1581" t="inlineStr"/>
      <c r="E1581" t="inlineStr">
        <is>
          <t>Kmart</t>
        </is>
      </c>
      <c r="F1581" t="inlineStr">
        <is>
          <t>Staff amenities</t>
        </is>
      </c>
      <c r="G1581" s="9" t="n">
        <v>28.3</v>
      </c>
      <c r="H1581" t="inlineStr">
        <is>
          <t>GST</t>
        </is>
      </c>
      <c r="I1581" t="inlineStr"/>
      <c r="J1581" t="inlineStr"/>
      <c r="K1581" t="str">
        <f>INDEX('Account Map'!$E$5:$E$90,MATCH(F1581,'Account Map'!$A$5:$A$90,0))</f>
        <v>479</v>
      </c>
    </row>
    <row r="1582">
      <c r="A1582" t="n">
        <v>595</v>
      </c>
      <c r="B1582" s="10" t="n">
        <v>46238</v>
      </c>
      <c r="C1582" t="inlineStr">
        <is>
          <t>Expense</t>
        </is>
      </c>
      <c r="D1582" t="inlineStr"/>
      <c r="E1582" t="inlineStr">
        <is>
          <t>Kmart</t>
        </is>
      </c>
      <c r="F1582" t="inlineStr">
        <is>
          <t>GST Payable</t>
        </is>
      </c>
      <c r="G1582" s="9" t="n">
        <v>2.83</v>
      </c>
      <c r="H1582" t="inlineStr"/>
      <c r="I1582" t="inlineStr"/>
      <c r="J1582" t="inlineStr"/>
      <c r="K1582" t="str">
        <f>INDEX('Account Map'!$E$5:$E$90,MATCH(F1582,'Account Map'!$A$5:$A$90,0))</f>
        <v>820</v>
      </c>
    </row>
    <row r="1583">
      <c r="A1583" t="n">
        <v>595</v>
      </c>
      <c r="B1583" s="10" t="n">
        <v>46238</v>
      </c>
      <c r="C1583" t="inlineStr">
        <is>
          <t>Expense</t>
        </is>
      </c>
      <c r="D1583" t="inlineStr"/>
      <c r="E1583" t="inlineStr">
        <is>
          <t>Kmart</t>
        </is>
      </c>
      <c r="F1583" t="inlineStr">
        <is>
          <t>ANZ Business Visa</t>
        </is>
      </c>
      <c r="G1583" s="9" t="n">
        <v>-31.13</v>
      </c>
      <c r="H1583" t="inlineStr"/>
      <c r="I1583" t="inlineStr"/>
      <c r="J1583" t="inlineStr">
        <is>
          <t>R</t>
        </is>
      </c>
      <c r="K1583" t="str">
        <f>INDEX('Account Map'!$E$5:$E$90,MATCH(F1583,'Account Map'!$A$5:$A$90,0))</f>
        <v>092</v>
      </c>
    </row>
    <row r="1584">
      <c r="A1584" t="n">
        <v>596</v>
      </c>
      <c r="B1584" s="10" t="n">
        <v>46238</v>
      </c>
      <c r="C1584" t="inlineStr">
        <is>
          <t>Bill Payment (Cheque)</t>
        </is>
      </c>
      <c r="D1584" t="inlineStr"/>
      <c r="E1584" t="inlineStr">
        <is>
          <t>Aussie Broadband</t>
        </is>
      </c>
      <c r="F1584" t="inlineStr">
        <is>
          <t>Accounts Payable (A/P)</t>
        </is>
      </c>
      <c r="G1584" s="9" t="n">
        <v>1623.64</v>
      </c>
      <c r="H1584" t="inlineStr"/>
      <c r="I1584" t="inlineStr">
        <is>
          <t>Payment B00146</t>
        </is>
      </c>
      <c r="J1584" t="inlineStr"/>
      <c r="K1584" t="str">
        <f>INDEX('Account Map'!$E$5:$E$90,MATCH(F1584,'Account Map'!$A$5:$A$90,0))</f>
        <v>800</v>
      </c>
    </row>
    <row r="1585">
      <c r="A1585" t="n">
        <v>596</v>
      </c>
      <c r="B1585" s="10" t="n">
        <v>46238</v>
      </c>
      <c r="C1585" t="inlineStr">
        <is>
          <t>Bill Payment (Cheque)</t>
        </is>
      </c>
      <c r="D1585" t="inlineStr"/>
      <c r="E1585" t="inlineStr">
        <is>
          <t>Aussie Broadband</t>
        </is>
      </c>
      <c r="F1585" t="inlineStr">
        <is>
          <t>ANZ Business Cheque</t>
        </is>
      </c>
      <c r="G1585" s="9" t="n">
        <v>-1623.64</v>
      </c>
      <c r="H1585" t="inlineStr"/>
      <c r="I1585" t="inlineStr">
        <is>
          <t>Payment B00146</t>
        </is>
      </c>
      <c r="J1585" t="inlineStr">
        <is>
          <t>R</t>
        </is>
      </c>
      <c r="K1585" t="str">
        <f>INDEX('Account Map'!$E$5:$E$90,MATCH(F1585,'Account Map'!$A$5:$A$90,0))</f>
        <v>090</v>
      </c>
    </row>
    <row r="1586">
      <c r="A1586" t="n">
        <v>597</v>
      </c>
      <c r="B1586" s="10" t="n">
        <v>46238</v>
      </c>
      <c r="C1586" t="inlineStr">
        <is>
          <t>Bill Payment (Cheque)</t>
        </is>
      </c>
      <c r="D1586" t="inlineStr"/>
      <c r="E1586" t="inlineStr">
        <is>
          <t>Lygon Timber Pty Ltd</t>
        </is>
      </c>
      <c r="F1586" t="inlineStr">
        <is>
          <t>Accounts Payable (A/P)</t>
        </is>
      </c>
      <c r="G1586" s="9" t="n">
        <v>1764.44</v>
      </c>
      <c r="H1586" t="inlineStr"/>
      <c r="I1586" t="inlineStr">
        <is>
          <t>Payment B00165</t>
        </is>
      </c>
      <c r="J1586" t="inlineStr"/>
      <c r="K1586" t="str">
        <f>INDEX('Account Map'!$E$5:$E$90,MATCH(F1586,'Account Map'!$A$5:$A$90,0))</f>
        <v>800</v>
      </c>
    </row>
    <row r="1587">
      <c r="A1587" t="n">
        <v>597</v>
      </c>
      <c r="B1587" s="10" t="n">
        <v>46238</v>
      </c>
      <c r="C1587" t="inlineStr">
        <is>
          <t>Bill Payment (Cheque)</t>
        </is>
      </c>
      <c r="D1587" t="inlineStr"/>
      <c r="E1587" t="inlineStr">
        <is>
          <t>Lygon Timber Pty Ltd</t>
        </is>
      </c>
      <c r="F1587" t="inlineStr">
        <is>
          <t>ANZ Business Cheque</t>
        </is>
      </c>
      <c r="G1587" s="9" t="n">
        <v>-1764.44</v>
      </c>
      <c r="H1587" t="inlineStr"/>
      <c r="I1587" t="inlineStr">
        <is>
          <t>Payment B00165</t>
        </is>
      </c>
      <c r="J1587" t="inlineStr">
        <is>
          <t>R</t>
        </is>
      </c>
      <c r="K1587" t="str">
        <f>INDEX('Account Map'!$E$5:$E$90,MATCH(F1587,'Account Map'!$A$5:$A$90,0))</f>
        <v>090</v>
      </c>
    </row>
    <row r="1588">
      <c r="A1588" t="n">
        <v>598</v>
      </c>
      <c r="B1588" s="10" t="n">
        <v>46238</v>
      </c>
      <c r="C1588" t="inlineStr">
        <is>
          <t>Bill Payment (Cheque)</t>
        </is>
      </c>
      <c r="D1588" t="inlineStr"/>
      <c r="E1588" t="inlineStr">
        <is>
          <t>Telstra Pty Ltd</t>
        </is>
      </c>
      <c r="F1588" t="inlineStr">
        <is>
          <t>Accounts Payable (A/P)</t>
        </is>
      </c>
      <c r="G1588" s="9" t="n">
        <v>696.25</v>
      </c>
      <c r="H1588" t="inlineStr"/>
      <c r="I1588" t="inlineStr">
        <is>
          <t>Payment B00185</t>
        </is>
      </c>
      <c r="J1588" t="inlineStr"/>
      <c r="K1588" t="str">
        <f>INDEX('Account Map'!$E$5:$E$90,MATCH(F1588,'Account Map'!$A$5:$A$90,0))</f>
        <v>800</v>
      </c>
    </row>
    <row r="1589">
      <c r="A1589" t="n">
        <v>598</v>
      </c>
      <c r="B1589" s="10" t="n">
        <v>46238</v>
      </c>
      <c r="C1589" t="inlineStr">
        <is>
          <t>Bill Payment (Cheque)</t>
        </is>
      </c>
      <c r="D1589" t="inlineStr"/>
      <c r="E1589" t="inlineStr">
        <is>
          <t>Telstra Pty Ltd</t>
        </is>
      </c>
      <c r="F1589" t="inlineStr">
        <is>
          <t>ANZ Business Cheque</t>
        </is>
      </c>
      <c r="G1589" s="9" t="n">
        <v>-696.25</v>
      </c>
      <c r="H1589" t="inlineStr"/>
      <c r="I1589" t="inlineStr">
        <is>
          <t>Payment B00185</t>
        </is>
      </c>
      <c r="J1589" t="inlineStr">
        <is>
          <t>R</t>
        </is>
      </c>
      <c r="K1589" t="str">
        <f>INDEX('Account Map'!$E$5:$E$90,MATCH(F1589,'Account Map'!$A$5:$A$90,0))</f>
        <v>090</v>
      </c>
    </row>
    <row r="1590">
      <c r="A1590" t="n">
        <v>599</v>
      </c>
      <c r="B1590" s="10" t="n">
        <v>46238</v>
      </c>
      <c r="C1590" t="inlineStr">
        <is>
          <t>Bill Payment (Cheque)</t>
        </is>
      </c>
      <c r="D1590" t="inlineStr"/>
      <c r="E1590" t="inlineStr">
        <is>
          <t>Smith St Adhesives Pty Ltd</t>
        </is>
      </c>
      <c r="F1590" t="inlineStr">
        <is>
          <t>Accounts Payable (A/P)</t>
        </is>
      </c>
      <c r="G1590" s="9" t="n">
        <v>250.58</v>
      </c>
      <c r="H1590" t="inlineStr"/>
      <c r="I1590" t="inlineStr">
        <is>
          <t>Payment B00206</t>
        </is>
      </c>
      <c r="J1590" t="inlineStr"/>
      <c r="K1590" t="str">
        <f>INDEX('Account Map'!$E$5:$E$90,MATCH(F1590,'Account Map'!$A$5:$A$90,0))</f>
        <v>800</v>
      </c>
    </row>
    <row r="1591">
      <c r="A1591" t="n">
        <v>599</v>
      </c>
      <c r="B1591" s="10" t="n">
        <v>46238</v>
      </c>
      <c r="C1591" t="inlineStr">
        <is>
          <t>Bill Payment (Cheque)</t>
        </is>
      </c>
      <c r="D1591" t="inlineStr"/>
      <c r="E1591" t="inlineStr">
        <is>
          <t>Smith St Adhesives Pty Ltd</t>
        </is>
      </c>
      <c r="F1591" t="inlineStr">
        <is>
          <t>ANZ Business Cheque</t>
        </is>
      </c>
      <c r="G1591" s="9" t="n">
        <v>-250.58</v>
      </c>
      <c r="H1591" t="inlineStr"/>
      <c r="I1591" t="inlineStr">
        <is>
          <t>Payment B00206</t>
        </is>
      </c>
      <c r="J1591" t="inlineStr">
        <is>
          <t>R</t>
        </is>
      </c>
      <c r="K1591" t="str">
        <f>INDEX('Account Map'!$E$5:$E$90,MATCH(F1591,'Account Map'!$A$5:$A$90,0))</f>
        <v>090</v>
      </c>
    </row>
    <row r="1592">
      <c r="A1592" t="n">
        <v>600</v>
      </c>
      <c r="B1592" s="10" t="n">
        <v>46238</v>
      </c>
      <c r="C1592" t="inlineStr">
        <is>
          <t>Deposit</t>
        </is>
      </c>
      <c r="D1592" t="inlineStr"/>
      <c r="E1592" t="inlineStr"/>
      <c r="F1592" t="inlineStr">
        <is>
          <t>ANZ Business Cheque</t>
        </is>
      </c>
      <c r="G1592" s="9" t="n">
        <v>28570.13</v>
      </c>
      <c r="H1592" t="inlineStr"/>
      <c r="I1592" t="inlineStr">
        <is>
          <t>Deposit of 4 payments</t>
        </is>
      </c>
      <c r="J1592" t="inlineStr">
        <is>
          <t>R</t>
        </is>
      </c>
      <c r="K1592" t="str">
        <f>INDEX('Account Map'!$E$5:$E$90,MATCH(F1592,'Account Map'!$A$5:$A$90,0))</f>
        <v>090</v>
      </c>
    </row>
    <row r="1593">
      <c r="A1593" t="n">
        <v>600</v>
      </c>
      <c r="B1593" s="10" t="n">
        <v>46238</v>
      </c>
      <c r="C1593" t="inlineStr">
        <is>
          <t>Deposit</t>
        </is>
      </c>
      <c r="D1593" t="inlineStr"/>
      <c r="E1593" t="inlineStr"/>
      <c r="F1593" t="inlineStr">
        <is>
          <t>Undeposited Funds</t>
        </is>
      </c>
      <c r="G1593" s="9" t="n">
        <v>-28570.13</v>
      </c>
      <c r="H1593" t="inlineStr"/>
      <c r="I1593" t="inlineStr">
        <is>
          <t>Deposit of 4 payments</t>
        </is>
      </c>
      <c r="J1593" t="inlineStr"/>
      <c r="K1593" t="str">
        <f>INDEX('Account Map'!$E$5:$E$90,MATCH(F1593,'Account Map'!$A$5:$A$90,0))</f>
        <v>615</v>
      </c>
    </row>
    <row r="1594">
      <c r="A1594" t="n">
        <v>601</v>
      </c>
      <c r="B1594" s="10" t="n">
        <v>46239</v>
      </c>
      <c r="C1594" t="inlineStr">
        <is>
          <t>Invoice</t>
        </is>
      </c>
      <c r="D1594" t="inlineStr">
        <is>
          <t>INV-4300</t>
        </is>
      </c>
      <c r="E1594" t="inlineStr">
        <is>
          <t>Richmond Fitness Pty Ltd</t>
        </is>
      </c>
      <c r="F1594" t="inlineStr">
        <is>
          <t>Accounts Receivable (A/R)</t>
        </is>
      </c>
      <c r="G1594" s="9" t="n">
        <v>5566.06</v>
      </c>
      <c r="H1594" t="inlineStr"/>
      <c r="I1594" t="inlineStr"/>
      <c r="J1594" t="inlineStr"/>
      <c r="K1594" t="str">
        <f>INDEX('Account Map'!$E$5:$E$90,MATCH(F1594,'Account Map'!$A$5:$A$90,0))</f>
        <v>610</v>
      </c>
    </row>
    <row r="1595">
      <c r="A1595" t="n">
        <v>601</v>
      </c>
      <c r="B1595" s="10" t="n">
        <v>46239</v>
      </c>
      <c r="C1595" t="inlineStr">
        <is>
          <t>Invoice</t>
        </is>
      </c>
      <c r="D1595" t="inlineStr">
        <is>
          <t>INV-4300</t>
        </is>
      </c>
      <c r="E1595" t="inlineStr">
        <is>
          <t>Richmond Fitness Pty Ltd</t>
        </is>
      </c>
      <c r="F1595" t="inlineStr">
        <is>
          <t>Shopfitting contracts</t>
        </is>
      </c>
      <c r="G1595" s="9" t="n">
        <v>-2702.16</v>
      </c>
      <c r="H1595" t="inlineStr">
        <is>
          <t>GST</t>
        </is>
      </c>
      <c r="I1595" t="inlineStr"/>
      <c r="J1595" t="inlineStr"/>
      <c r="K1595" t="str">
        <f>INDEX('Account Map'!$E$5:$E$90,MATCH(F1595,'Account Map'!$A$5:$A$90,0))</f>
        <v>201</v>
      </c>
    </row>
    <row r="1596">
      <c r="A1596" t="n">
        <v>601</v>
      </c>
      <c r="B1596" s="10" t="n">
        <v>46239</v>
      </c>
      <c r="C1596" t="inlineStr">
        <is>
          <t>Invoice</t>
        </is>
      </c>
      <c r="D1596" t="inlineStr">
        <is>
          <t>INV-4300</t>
        </is>
      </c>
      <c r="E1596" t="inlineStr">
        <is>
          <t>Richmond Fitness Pty Ltd</t>
        </is>
      </c>
      <c r="F1596" t="inlineStr">
        <is>
          <t>Shopfitting contracts</t>
        </is>
      </c>
      <c r="G1596" s="9" t="n">
        <v>-2357.89</v>
      </c>
      <c r="H1596" t="inlineStr">
        <is>
          <t>GST</t>
        </is>
      </c>
      <c r="I1596" t="inlineStr"/>
      <c r="J1596" t="inlineStr"/>
      <c r="K1596" t="str">
        <f>INDEX('Account Map'!$E$5:$E$90,MATCH(F1596,'Account Map'!$A$5:$A$90,0))</f>
        <v>201</v>
      </c>
    </row>
    <row r="1597">
      <c r="A1597" t="n">
        <v>601</v>
      </c>
      <c r="B1597" s="10" t="n">
        <v>46239</v>
      </c>
      <c r="C1597" t="inlineStr">
        <is>
          <t>Invoice</t>
        </is>
      </c>
      <c r="D1597" t="inlineStr">
        <is>
          <t>INV-4300</t>
        </is>
      </c>
      <c r="E1597" t="inlineStr">
        <is>
          <t>Richmond Fitness Pty Ltd</t>
        </is>
      </c>
      <c r="F1597" t="inlineStr">
        <is>
          <t>GST Payable</t>
        </is>
      </c>
      <c r="G1597" s="9" t="n">
        <v>-506.01</v>
      </c>
      <c r="H1597" t="inlineStr"/>
      <c r="I1597" t="inlineStr"/>
      <c r="J1597" t="inlineStr"/>
      <c r="K1597" t="str">
        <f>INDEX('Account Map'!$E$5:$E$90,MATCH(F1597,'Account Map'!$A$5:$A$90,0))</f>
        <v>820</v>
      </c>
    </row>
    <row r="1598">
      <c r="A1598" t="n">
        <v>602</v>
      </c>
      <c r="B1598" s="10" t="n">
        <v>46239</v>
      </c>
      <c r="C1598" t="inlineStr">
        <is>
          <t>Invoice</t>
        </is>
      </c>
      <c r="D1598" t="inlineStr">
        <is>
          <t>INV-4301</t>
        </is>
      </c>
      <c r="E1598" t="inlineStr">
        <is>
          <t>Bayside Bakery Pty Ltd</t>
        </is>
      </c>
      <c r="F1598" t="inlineStr">
        <is>
          <t>Accounts Receivable (A/R)</t>
        </is>
      </c>
      <c r="G1598" s="9" t="n">
        <v>1839.2</v>
      </c>
      <c r="H1598" t="inlineStr"/>
      <c r="I1598" t="inlineStr"/>
      <c r="J1598" t="inlineStr"/>
      <c r="K1598" t="str">
        <f>INDEX('Account Map'!$E$5:$E$90,MATCH(F1598,'Account Map'!$A$5:$A$90,0))</f>
        <v>610</v>
      </c>
    </row>
    <row r="1599">
      <c r="A1599" t="n">
        <v>602</v>
      </c>
      <c r="B1599" s="10" t="n">
        <v>46239</v>
      </c>
      <c r="C1599" t="inlineStr">
        <is>
          <t>Invoice</t>
        </is>
      </c>
      <c r="D1599" t="inlineStr">
        <is>
          <t>INV-4301</t>
        </is>
      </c>
      <c r="E1599" t="inlineStr">
        <is>
          <t>Bayside Bakery Pty Ltd</t>
        </is>
      </c>
      <c r="F1599" t="inlineStr">
        <is>
          <t>Installation labour</t>
        </is>
      </c>
      <c r="G1599" s="9" t="n">
        <v>-1672</v>
      </c>
      <c r="H1599" t="inlineStr">
        <is>
          <t>GST</t>
        </is>
      </c>
      <c r="I1599" t="inlineStr"/>
      <c r="J1599" t="inlineStr"/>
      <c r="K1599" t="str">
        <f>INDEX('Account Map'!$E$5:$E$90,MATCH(F1599,'Account Map'!$A$5:$A$90,0))</f>
        <v>202</v>
      </c>
    </row>
    <row r="1600">
      <c r="A1600" t="n">
        <v>602</v>
      </c>
      <c r="B1600" s="10" t="n">
        <v>46239</v>
      </c>
      <c r="C1600" t="inlineStr">
        <is>
          <t>Invoice</t>
        </is>
      </c>
      <c r="D1600" t="inlineStr">
        <is>
          <t>INV-4301</t>
        </is>
      </c>
      <c r="E1600" t="inlineStr">
        <is>
          <t>Bayside Bakery Pty Ltd</t>
        </is>
      </c>
      <c r="F1600" t="inlineStr">
        <is>
          <t>GST Payable</t>
        </is>
      </c>
      <c r="G1600" s="9" t="n">
        <v>-167.2</v>
      </c>
      <c r="H1600" t="inlineStr"/>
      <c r="I1600" t="inlineStr"/>
      <c r="J1600" t="inlineStr"/>
      <c r="K1600" t="str">
        <f>INDEX('Account Map'!$E$5:$E$90,MATCH(F1600,'Account Map'!$A$5:$A$90,0))</f>
        <v>820</v>
      </c>
    </row>
    <row r="1601">
      <c r="A1601" t="n">
        <v>603</v>
      </c>
      <c r="B1601" s="10" t="n">
        <v>46239</v>
      </c>
      <c r="C1601" t="inlineStr">
        <is>
          <t>Invoice</t>
        </is>
      </c>
      <c r="D1601" t="inlineStr">
        <is>
          <t>INV-4302</t>
        </is>
      </c>
      <c r="E1601" t="inlineStr">
        <is>
          <t>Kestrel Fitness Group</t>
        </is>
      </c>
      <c r="F1601" t="inlineStr">
        <is>
          <t>Accounts Receivable (A/R)</t>
        </is>
      </c>
      <c r="G1601" s="9" t="n">
        <v>11372.2</v>
      </c>
      <c r="H1601" t="inlineStr"/>
      <c r="I1601" t="inlineStr"/>
      <c r="J1601" t="inlineStr"/>
      <c r="K1601" t="str">
        <f>INDEX('Account Map'!$E$5:$E$90,MATCH(F1601,'Account Map'!$A$5:$A$90,0))</f>
        <v>610</v>
      </c>
    </row>
    <row r="1602">
      <c r="A1602" t="n">
        <v>603</v>
      </c>
      <c r="B1602" s="10" t="n">
        <v>46239</v>
      </c>
      <c r="C1602" t="inlineStr">
        <is>
          <t>Invoice</t>
        </is>
      </c>
      <c r="D1602" t="inlineStr">
        <is>
          <t>INV-4302</t>
        </is>
      </c>
      <c r="E1602" t="inlineStr">
        <is>
          <t>Kestrel Fitness Group</t>
        </is>
      </c>
      <c r="F1602" t="inlineStr">
        <is>
          <t>Shopfitting contracts</t>
        </is>
      </c>
      <c r="G1602" s="9" t="n">
        <v>-10338.36</v>
      </c>
      <c r="H1602" t="inlineStr">
        <is>
          <t>GST</t>
        </is>
      </c>
      <c r="I1602" t="inlineStr"/>
      <c r="J1602" t="inlineStr"/>
      <c r="K1602" t="str">
        <f>INDEX('Account Map'!$E$5:$E$90,MATCH(F1602,'Account Map'!$A$5:$A$90,0))</f>
        <v>201</v>
      </c>
    </row>
    <row r="1603">
      <c r="A1603" t="n">
        <v>603</v>
      </c>
      <c r="B1603" s="10" t="n">
        <v>46239</v>
      </c>
      <c r="C1603" t="inlineStr">
        <is>
          <t>Invoice</t>
        </is>
      </c>
      <c r="D1603" t="inlineStr">
        <is>
          <t>INV-4302</t>
        </is>
      </c>
      <c r="E1603" t="inlineStr">
        <is>
          <t>Kestrel Fitness Group</t>
        </is>
      </c>
      <c r="F1603" t="inlineStr">
        <is>
          <t>GST Payable</t>
        </is>
      </c>
      <c r="G1603" s="9" t="n">
        <v>-1033.84</v>
      </c>
      <c r="H1603" t="inlineStr"/>
      <c r="I1603" t="inlineStr"/>
      <c r="J1603" t="inlineStr"/>
      <c r="K1603" t="str">
        <f>INDEX('Account Map'!$E$5:$E$90,MATCH(F1603,'Account Map'!$A$5:$A$90,0))</f>
        <v>820</v>
      </c>
    </row>
    <row r="1604">
      <c r="A1604" t="n">
        <v>604</v>
      </c>
      <c r="B1604" s="10" t="n">
        <v>46239</v>
      </c>
      <c r="C1604" t="inlineStr">
        <is>
          <t>Invoice</t>
        </is>
      </c>
      <c r="D1604" t="inlineStr">
        <is>
          <t>INV-4303</t>
        </is>
      </c>
      <c r="E1604" t="inlineStr">
        <is>
          <t>Docklands Homewares Pty Ltd</t>
        </is>
      </c>
      <c r="F1604" t="inlineStr">
        <is>
          <t>Accounts Receivable (A/R)</t>
        </is>
      </c>
      <c r="G1604" s="9" t="n">
        <v>9182.879999999999</v>
      </c>
      <c r="H1604" t="inlineStr"/>
      <c r="I1604" t="inlineStr"/>
      <c r="J1604" t="inlineStr"/>
      <c r="K1604" t="str">
        <f>INDEX('Account Map'!$E$5:$E$90,MATCH(F1604,'Account Map'!$A$5:$A$90,0))</f>
        <v>610</v>
      </c>
    </row>
    <row r="1605">
      <c r="A1605" t="n">
        <v>604</v>
      </c>
      <c r="B1605" s="10" t="n">
        <v>46239</v>
      </c>
      <c r="C1605" t="inlineStr">
        <is>
          <t>Invoice</t>
        </is>
      </c>
      <c r="D1605" t="inlineStr">
        <is>
          <t>INV-4303</t>
        </is>
      </c>
      <c r="E1605" t="inlineStr">
        <is>
          <t>Docklands Homewares Pty Ltd</t>
        </is>
      </c>
      <c r="F1605" t="inlineStr">
        <is>
          <t>Joinery sales</t>
        </is>
      </c>
      <c r="G1605" s="9" t="n">
        <v>-6701.76</v>
      </c>
      <c r="H1605" t="inlineStr">
        <is>
          <t>GST</t>
        </is>
      </c>
      <c r="I1605" t="inlineStr"/>
      <c r="J1605" t="inlineStr"/>
      <c r="K1605" t="str">
        <f>INDEX('Account Map'!$E$5:$E$90,MATCH(F1605,'Account Map'!$A$5:$A$90,0))</f>
        <v>200</v>
      </c>
    </row>
    <row r="1606">
      <c r="A1606" t="n">
        <v>604</v>
      </c>
      <c r="B1606" s="10" t="n">
        <v>46239</v>
      </c>
      <c r="C1606" t="inlineStr">
        <is>
          <t>Invoice</t>
        </is>
      </c>
      <c r="D1606" t="inlineStr">
        <is>
          <t>INV-4303</t>
        </is>
      </c>
      <c r="E1606" t="inlineStr">
        <is>
          <t>Docklands Homewares Pty Ltd</t>
        </is>
      </c>
      <c r="F1606" t="inlineStr">
        <is>
          <t>Shopfitting contracts</t>
        </is>
      </c>
      <c r="G1606" s="9" t="n">
        <v>-1646.31</v>
      </c>
      <c r="H1606" t="inlineStr">
        <is>
          <t>GST</t>
        </is>
      </c>
      <c r="I1606" t="inlineStr"/>
      <c r="J1606" t="inlineStr"/>
      <c r="K1606" t="str">
        <f>INDEX('Account Map'!$E$5:$E$90,MATCH(F1606,'Account Map'!$A$5:$A$90,0))</f>
        <v>201</v>
      </c>
    </row>
    <row r="1607">
      <c r="A1607" t="n">
        <v>604</v>
      </c>
      <c r="B1607" s="10" t="n">
        <v>46239</v>
      </c>
      <c r="C1607" t="inlineStr">
        <is>
          <t>Invoice</t>
        </is>
      </c>
      <c r="D1607" t="inlineStr">
        <is>
          <t>INV-4303</t>
        </is>
      </c>
      <c r="E1607" t="inlineStr">
        <is>
          <t>Docklands Homewares Pty Ltd</t>
        </is>
      </c>
      <c r="F1607" t="inlineStr">
        <is>
          <t>GST Payable</t>
        </is>
      </c>
      <c r="G1607" s="9" t="n">
        <v>-834.8099999999999</v>
      </c>
      <c r="H1607" t="inlineStr"/>
      <c r="I1607" t="inlineStr"/>
      <c r="J1607" t="inlineStr"/>
      <c r="K1607" t="str">
        <f>INDEX('Account Map'!$E$5:$E$90,MATCH(F1607,'Account Map'!$A$5:$A$90,0))</f>
        <v>820</v>
      </c>
    </row>
    <row r="1608">
      <c r="A1608" t="n">
        <v>605</v>
      </c>
      <c r="B1608" s="10" t="n">
        <v>46239</v>
      </c>
      <c r="C1608" t="inlineStr">
        <is>
          <t>Bill</t>
        </is>
      </c>
      <c r="D1608" t="inlineStr">
        <is>
          <t>B00290</t>
        </is>
      </c>
      <c r="E1608" t="inlineStr">
        <is>
          <t>JB Hi-Fi Pty Ltd</t>
        </is>
      </c>
      <c r="F1608" t="inlineStr">
        <is>
          <t>Office expenses</t>
        </is>
      </c>
      <c r="G1608" s="9" t="n">
        <v>1202.18</v>
      </c>
      <c r="H1608" t="inlineStr">
        <is>
          <t>GST</t>
        </is>
      </c>
      <c r="I1608" t="inlineStr"/>
      <c r="J1608" t="inlineStr"/>
      <c r="K1608" t="str">
        <f>INDEX('Account Map'!$E$5:$E$90,MATCH(F1608,'Account Map'!$A$5:$A$90,0))</f>
        <v>453</v>
      </c>
    </row>
    <row r="1609">
      <c r="A1609" t="n">
        <v>605</v>
      </c>
      <c r="B1609" s="10" t="n">
        <v>46239</v>
      </c>
      <c r="C1609" t="inlineStr">
        <is>
          <t>Bill</t>
        </is>
      </c>
      <c r="D1609" t="inlineStr">
        <is>
          <t>B00290</t>
        </is>
      </c>
      <c r="E1609" t="inlineStr">
        <is>
          <t>JB Hi-Fi Pty Ltd</t>
        </is>
      </c>
      <c r="F1609" t="inlineStr">
        <is>
          <t>GST Payable</t>
        </is>
      </c>
      <c r="G1609" s="9" t="n">
        <v>120.22</v>
      </c>
      <c r="H1609" t="inlineStr"/>
      <c r="I1609" t="inlineStr"/>
      <c r="J1609" t="inlineStr"/>
      <c r="K1609" t="str">
        <f>INDEX('Account Map'!$E$5:$E$90,MATCH(F1609,'Account Map'!$A$5:$A$90,0))</f>
        <v>820</v>
      </c>
    </row>
    <row r="1610">
      <c r="A1610" t="n">
        <v>605</v>
      </c>
      <c r="B1610" s="10" t="n">
        <v>46239</v>
      </c>
      <c r="C1610" t="inlineStr">
        <is>
          <t>Bill</t>
        </is>
      </c>
      <c r="D1610" t="inlineStr">
        <is>
          <t>B00290</t>
        </is>
      </c>
      <c r="E1610" t="inlineStr">
        <is>
          <t>JB Hi-Fi Pty Ltd</t>
        </is>
      </c>
      <c r="F1610" t="inlineStr">
        <is>
          <t>Accounts Payable (A/P)</t>
        </is>
      </c>
      <c r="G1610" s="9" t="n">
        <v>-1322.4</v>
      </c>
      <c r="H1610" t="inlineStr"/>
      <c r="I1610" t="inlineStr"/>
      <c r="J1610" t="inlineStr"/>
      <c r="K1610" t="str">
        <f>INDEX('Account Map'!$E$5:$E$90,MATCH(F1610,'Account Map'!$A$5:$A$90,0))</f>
        <v>800</v>
      </c>
    </row>
    <row r="1611">
      <c r="A1611" t="n">
        <v>606</v>
      </c>
      <c r="B1611" s="10" t="n">
        <v>46239</v>
      </c>
      <c r="C1611" t="inlineStr">
        <is>
          <t>Bill</t>
        </is>
      </c>
      <c r="D1611" t="inlineStr">
        <is>
          <t>B00291</t>
        </is>
      </c>
      <c r="E1611" t="inlineStr">
        <is>
          <t>Wattle Abrasives Pty Ltd</t>
        </is>
      </c>
      <c r="F1611" t="inlineStr">
        <is>
          <t>Subcontractors</t>
        </is>
      </c>
      <c r="G1611" s="9" t="n">
        <v>241.51</v>
      </c>
      <c r="H1611" t="inlineStr">
        <is>
          <t>GST</t>
        </is>
      </c>
      <c r="I1611" t="inlineStr"/>
      <c r="J1611" t="inlineStr"/>
      <c r="K1611" t="str">
        <f>INDEX('Account Map'!$E$5:$E$90,MATCH(F1611,'Account Map'!$A$5:$A$90,0))</f>
        <v>313</v>
      </c>
    </row>
    <row r="1612">
      <c r="A1612" t="n">
        <v>606</v>
      </c>
      <c r="B1612" s="10" t="n">
        <v>46239</v>
      </c>
      <c r="C1612" t="inlineStr">
        <is>
          <t>Bill</t>
        </is>
      </c>
      <c r="D1612" t="inlineStr">
        <is>
          <t>B00291</t>
        </is>
      </c>
      <c r="E1612" t="inlineStr">
        <is>
          <t>Wattle Abrasives Pty Ltd</t>
        </is>
      </c>
      <c r="F1612" t="inlineStr">
        <is>
          <t>GST Payable</t>
        </is>
      </c>
      <c r="G1612" s="9" t="n">
        <v>24.15</v>
      </c>
      <c r="H1612" t="inlineStr"/>
      <c r="I1612" t="inlineStr"/>
      <c r="J1612" t="inlineStr"/>
      <c r="K1612" t="str">
        <f>INDEX('Account Map'!$E$5:$E$90,MATCH(F1612,'Account Map'!$A$5:$A$90,0))</f>
        <v>820</v>
      </c>
    </row>
    <row r="1613">
      <c r="A1613" t="n">
        <v>606</v>
      </c>
      <c r="B1613" s="10" t="n">
        <v>46239</v>
      </c>
      <c r="C1613" t="inlineStr">
        <is>
          <t>Bill</t>
        </is>
      </c>
      <c r="D1613" t="inlineStr">
        <is>
          <t>B00291</t>
        </is>
      </c>
      <c r="E1613" t="inlineStr">
        <is>
          <t>Wattle Abrasives Pty Ltd</t>
        </is>
      </c>
      <c r="F1613" t="inlineStr">
        <is>
          <t>Accounts Payable (A/P)</t>
        </is>
      </c>
      <c r="G1613" s="9" t="n">
        <v>-265.66</v>
      </c>
      <c r="H1613" t="inlineStr"/>
      <c r="I1613" t="inlineStr"/>
      <c r="J1613" t="inlineStr"/>
      <c r="K1613" t="str">
        <f>INDEX('Account Map'!$E$5:$E$90,MATCH(F1613,'Account Map'!$A$5:$A$90,0))</f>
        <v>800</v>
      </c>
    </row>
    <row r="1614">
      <c r="A1614" t="n">
        <v>607</v>
      </c>
      <c r="B1614" s="10" t="n">
        <v>46239</v>
      </c>
      <c r="C1614" t="inlineStr">
        <is>
          <t>Bill</t>
        </is>
      </c>
      <c r="D1614" t="inlineStr">
        <is>
          <t>B00292</t>
        </is>
      </c>
      <c r="E1614" t="inlineStr">
        <is>
          <t>Harbour Panel Pty Ltd</t>
        </is>
      </c>
      <c r="F1614" t="inlineStr">
        <is>
          <t>Subcontractors</t>
        </is>
      </c>
      <c r="G1614" s="9" t="n">
        <v>724.1900000000001</v>
      </c>
      <c r="H1614" t="inlineStr">
        <is>
          <t>GST</t>
        </is>
      </c>
      <c r="I1614" t="inlineStr"/>
      <c r="J1614" t="inlineStr"/>
      <c r="K1614" t="str">
        <f>INDEX('Account Map'!$E$5:$E$90,MATCH(F1614,'Account Map'!$A$5:$A$90,0))</f>
        <v>313</v>
      </c>
    </row>
    <row r="1615">
      <c r="A1615" t="n">
        <v>607</v>
      </c>
      <c r="B1615" s="10" t="n">
        <v>46239</v>
      </c>
      <c r="C1615" t="inlineStr">
        <is>
          <t>Bill</t>
        </is>
      </c>
      <c r="D1615" t="inlineStr">
        <is>
          <t>B00292</t>
        </is>
      </c>
      <c r="E1615" t="inlineStr">
        <is>
          <t>Harbour Panel Pty Ltd</t>
        </is>
      </c>
      <c r="F1615" t="inlineStr">
        <is>
          <t>GST Payable</t>
        </is>
      </c>
      <c r="G1615" s="9" t="n">
        <v>72.42</v>
      </c>
      <c r="H1615" t="inlineStr"/>
      <c r="I1615" t="inlineStr"/>
      <c r="J1615" t="inlineStr"/>
      <c r="K1615" t="str">
        <f>INDEX('Account Map'!$E$5:$E$90,MATCH(F1615,'Account Map'!$A$5:$A$90,0))</f>
        <v>820</v>
      </c>
    </row>
    <row r="1616">
      <c r="A1616" t="n">
        <v>607</v>
      </c>
      <c r="B1616" s="10" t="n">
        <v>46239</v>
      </c>
      <c r="C1616" t="inlineStr">
        <is>
          <t>Bill</t>
        </is>
      </c>
      <c r="D1616" t="inlineStr">
        <is>
          <t>B00292</t>
        </is>
      </c>
      <c r="E1616" t="inlineStr">
        <is>
          <t>Harbour Panel Pty Ltd</t>
        </is>
      </c>
      <c r="F1616" t="inlineStr">
        <is>
          <t>Accounts Payable (A/P)</t>
        </is>
      </c>
      <c r="G1616" s="9" t="n">
        <v>-796.61</v>
      </c>
      <c r="H1616" t="inlineStr"/>
      <c r="I1616" t="inlineStr"/>
      <c r="J1616" t="inlineStr"/>
      <c r="K1616" t="str">
        <f>INDEX('Account Map'!$E$5:$E$90,MATCH(F1616,'Account Map'!$A$5:$A$90,0))</f>
        <v>800</v>
      </c>
    </row>
    <row r="1617">
      <c r="A1617" t="n">
        <v>608</v>
      </c>
      <c r="B1617" s="10" t="n">
        <v>46239</v>
      </c>
      <c r="C1617" t="inlineStr">
        <is>
          <t>Bill</t>
        </is>
      </c>
      <c r="D1617" t="inlineStr">
        <is>
          <t>B00293</t>
        </is>
      </c>
      <c r="E1617" t="inlineStr">
        <is>
          <t>Chapel Joinery Supplies Pty Ltd</t>
        </is>
      </c>
      <c r="F1617" t="inlineStr">
        <is>
          <t>Small tools</t>
        </is>
      </c>
      <c r="G1617" s="9" t="n">
        <v>600.15</v>
      </c>
      <c r="H1617" t="inlineStr">
        <is>
          <t>GST</t>
        </is>
      </c>
      <c r="I1617" t="inlineStr"/>
      <c r="J1617" t="inlineStr"/>
      <c r="K1617" t="str">
        <f>INDEX('Account Map'!$E$5:$E$90,MATCH(F1617,'Account Map'!$A$5:$A$90,0))</f>
        <v>474</v>
      </c>
    </row>
    <row r="1618">
      <c r="A1618" t="n">
        <v>608</v>
      </c>
      <c r="B1618" s="10" t="n">
        <v>46239</v>
      </c>
      <c r="C1618" t="inlineStr">
        <is>
          <t>Bill</t>
        </is>
      </c>
      <c r="D1618" t="inlineStr">
        <is>
          <t>B00293</t>
        </is>
      </c>
      <c r="E1618" t="inlineStr">
        <is>
          <t>Chapel Joinery Supplies Pty Ltd</t>
        </is>
      </c>
      <c r="F1618" t="inlineStr">
        <is>
          <t>GST Payable</t>
        </is>
      </c>
      <c r="G1618" s="9" t="n">
        <v>60.02</v>
      </c>
      <c r="H1618" t="inlineStr"/>
      <c r="I1618" t="inlineStr"/>
      <c r="J1618" t="inlineStr"/>
      <c r="K1618" t="str">
        <f>INDEX('Account Map'!$E$5:$E$90,MATCH(F1618,'Account Map'!$A$5:$A$90,0))</f>
        <v>820</v>
      </c>
    </row>
    <row r="1619">
      <c r="A1619" t="n">
        <v>608</v>
      </c>
      <c r="B1619" s="10" t="n">
        <v>46239</v>
      </c>
      <c r="C1619" t="inlineStr">
        <is>
          <t>Bill</t>
        </is>
      </c>
      <c r="D1619" t="inlineStr">
        <is>
          <t>B00293</t>
        </is>
      </c>
      <c r="E1619" t="inlineStr">
        <is>
          <t>Chapel Joinery Supplies Pty Ltd</t>
        </is>
      </c>
      <c r="F1619" t="inlineStr">
        <is>
          <t>Accounts Payable (A/P)</t>
        </is>
      </c>
      <c r="G1619" s="9" t="n">
        <v>-660.17</v>
      </c>
      <c r="H1619" t="inlineStr"/>
      <c r="I1619" t="inlineStr"/>
      <c r="J1619" t="inlineStr"/>
      <c r="K1619" t="str">
        <f>INDEX('Account Map'!$E$5:$E$90,MATCH(F1619,'Account Map'!$A$5:$A$90,0))</f>
        <v>800</v>
      </c>
    </row>
    <row r="1620">
      <c r="A1620" t="n">
        <v>609</v>
      </c>
      <c r="B1620" s="10" t="n">
        <v>46239</v>
      </c>
      <c r="C1620" t="inlineStr">
        <is>
          <t>Bill</t>
        </is>
      </c>
      <c r="D1620" t="inlineStr">
        <is>
          <t>B00294</t>
        </is>
      </c>
      <c r="E1620" t="inlineStr">
        <is>
          <t>Australia Post Pty Ltd</t>
        </is>
      </c>
      <c r="F1620" t="inlineStr">
        <is>
          <t>Postage</t>
        </is>
      </c>
      <c r="G1620" s="9" t="n">
        <v>1245.46</v>
      </c>
      <c r="H1620" t="inlineStr">
        <is>
          <t>GST</t>
        </is>
      </c>
      <c r="I1620" t="inlineStr"/>
      <c r="J1620" t="inlineStr"/>
      <c r="K1620" t="str">
        <f>INDEX('Account Map'!$E$5:$E$90,MATCH(F1620,'Account Map'!$A$5:$A$90,0))</f>
        <v>453</v>
      </c>
    </row>
    <row r="1621">
      <c r="A1621" t="n">
        <v>609</v>
      </c>
      <c r="B1621" s="10" t="n">
        <v>46239</v>
      </c>
      <c r="C1621" t="inlineStr">
        <is>
          <t>Bill</t>
        </is>
      </c>
      <c r="D1621" t="inlineStr">
        <is>
          <t>B00294</t>
        </is>
      </c>
      <c r="E1621" t="inlineStr">
        <is>
          <t>Australia Post Pty Ltd</t>
        </is>
      </c>
      <c r="F1621" t="inlineStr">
        <is>
          <t>GST Payable</t>
        </is>
      </c>
      <c r="G1621" s="9" t="n">
        <v>124.55</v>
      </c>
      <c r="H1621" t="inlineStr"/>
      <c r="I1621" t="inlineStr"/>
      <c r="J1621" t="inlineStr"/>
      <c r="K1621" t="str">
        <f>INDEX('Account Map'!$E$5:$E$90,MATCH(F1621,'Account Map'!$A$5:$A$90,0))</f>
        <v>820</v>
      </c>
    </row>
    <row r="1622">
      <c r="A1622" t="n">
        <v>609</v>
      </c>
      <c r="B1622" s="10" t="n">
        <v>46239</v>
      </c>
      <c r="C1622" t="inlineStr">
        <is>
          <t>Bill</t>
        </is>
      </c>
      <c r="D1622" t="inlineStr">
        <is>
          <t>B00294</t>
        </is>
      </c>
      <c r="E1622" t="inlineStr">
        <is>
          <t>Australia Post Pty Ltd</t>
        </is>
      </c>
      <c r="F1622" t="inlineStr">
        <is>
          <t>Accounts Payable (A/P)</t>
        </is>
      </c>
      <c r="G1622" s="9" t="n">
        <v>-1370.01</v>
      </c>
      <c r="H1622" t="inlineStr"/>
      <c r="I1622" t="inlineStr"/>
      <c r="J1622" t="inlineStr"/>
      <c r="K1622" t="str">
        <f>INDEX('Account Map'!$E$5:$E$90,MATCH(F1622,'Account Map'!$A$5:$A$90,0))</f>
        <v>800</v>
      </c>
    </row>
    <row r="1623">
      <c r="A1623" t="n">
        <v>610</v>
      </c>
      <c r="B1623" s="10" t="n">
        <v>46239</v>
      </c>
      <c r="C1623" t="inlineStr">
        <is>
          <t>Expense</t>
        </is>
      </c>
      <c r="D1623" t="inlineStr"/>
      <c r="E1623" t="inlineStr">
        <is>
          <t>Adobe Systems</t>
        </is>
      </c>
      <c r="F1623" t="inlineStr">
        <is>
          <t>Office expenses</t>
        </is>
      </c>
      <c r="G1623" s="9" t="n">
        <v>352.99</v>
      </c>
      <c r="H1623" t="inlineStr">
        <is>
          <t>GST</t>
        </is>
      </c>
      <c r="I1623" t="inlineStr"/>
      <c r="J1623" t="inlineStr"/>
      <c r="K1623" t="str">
        <f>INDEX('Account Map'!$E$5:$E$90,MATCH(F1623,'Account Map'!$A$5:$A$90,0))</f>
        <v>453</v>
      </c>
    </row>
    <row r="1624">
      <c r="A1624" t="n">
        <v>610</v>
      </c>
      <c r="B1624" s="10" t="n">
        <v>46239</v>
      </c>
      <c r="C1624" t="inlineStr">
        <is>
          <t>Expense</t>
        </is>
      </c>
      <c r="D1624" t="inlineStr"/>
      <c r="E1624" t="inlineStr">
        <is>
          <t>Adobe Systems</t>
        </is>
      </c>
      <c r="F1624" t="inlineStr">
        <is>
          <t>GST Payable</t>
        </is>
      </c>
      <c r="G1624" s="9" t="n">
        <v>35.3</v>
      </c>
      <c r="H1624" t="inlineStr"/>
      <c r="I1624" t="inlineStr"/>
      <c r="J1624" t="inlineStr"/>
      <c r="K1624" t="str">
        <f>INDEX('Account Map'!$E$5:$E$90,MATCH(F1624,'Account Map'!$A$5:$A$90,0))</f>
        <v>820</v>
      </c>
    </row>
    <row r="1625">
      <c r="A1625" t="n">
        <v>610</v>
      </c>
      <c r="B1625" s="10" t="n">
        <v>46239</v>
      </c>
      <c r="C1625" t="inlineStr">
        <is>
          <t>Expense</t>
        </is>
      </c>
      <c r="D1625" t="inlineStr"/>
      <c r="E1625" t="inlineStr">
        <is>
          <t>Adobe Systems</t>
        </is>
      </c>
      <c r="F1625" t="inlineStr">
        <is>
          <t>ANZ Business Visa</t>
        </is>
      </c>
      <c r="G1625" s="9" t="n">
        <v>-388.29</v>
      </c>
      <c r="H1625" t="inlineStr"/>
      <c r="I1625" t="inlineStr"/>
      <c r="J1625" t="inlineStr">
        <is>
          <t>R</t>
        </is>
      </c>
      <c r="K1625" t="str">
        <f>INDEX('Account Map'!$E$5:$E$90,MATCH(F1625,'Account Map'!$A$5:$A$90,0))</f>
        <v>092</v>
      </c>
    </row>
    <row r="1626">
      <c r="A1626" t="n">
        <v>611</v>
      </c>
      <c r="B1626" s="10" t="n">
        <v>46239</v>
      </c>
      <c r="C1626" t="inlineStr">
        <is>
          <t>Payment</t>
        </is>
      </c>
      <c r="D1626" t="inlineStr"/>
      <c r="E1626" t="inlineStr">
        <is>
          <t>Fitzroy Bookshop</t>
        </is>
      </c>
      <c r="F1626" t="inlineStr">
        <is>
          <t>Undeposited Funds</t>
        </is>
      </c>
      <c r="G1626" s="9" t="n">
        <v>6013.61</v>
      </c>
      <c r="H1626" t="inlineStr"/>
      <c r="I1626" t="inlineStr">
        <is>
          <t>Payment INV-4266</t>
        </is>
      </c>
      <c r="J1626" t="inlineStr"/>
      <c r="K1626" t="str">
        <f>INDEX('Account Map'!$E$5:$E$90,MATCH(F1626,'Account Map'!$A$5:$A$90,0))</f>
        <v>615</v>
      </c>
    </row>
    <row r="1627">
      <c r="A1627" t="n">
        <v>611</v>
      </c>
      <c r="B1627" s="10" t="n">
        <v>46239</v>
      </c>
      <c r="C1627" t="inlineStr">
        <is>
          <t>Payment</t>
        </is>
      </c>
      <c r="D1627" t="inlineStr"/>
      <c r="E1627" t="inlineStr">
        <is>
          <t>Fitzroy Bookshop</t>
        </is>
      </c>
      <c r="F1627" t="inlineStr">
        <is>
          <t>Accounts Receivable (A/R)</t>
        </is>
      </c>
      <c r="G1627" s="9" t="n">
        <v>-6013.61</v>
      </c>
      <c r="H1627" t="inlineStr"/>
      <c r="I1627" t="inlineStr">
        <is>
          <t>Payment INV-4266</t>
        </is>
      </c>
      <c r="J1627" t="inlineStr"/>
      <c r="K1627" t="str">
        <f>INDEX('Account Map'!$E$5:$E$90,MATCH(F1627,'Account Map'!$A$5:$A$90,0))</f>
        <v>610</v>
      </c>
    </row>
    <row r="1628">
      <c r="A1628" t="n">
        <v>612</v>
      </c>
      <c r="B1628" s="10" t="n">
        <v>46239</v>
      </c>
      <c r="C1628" t="inlineStr">
        <is>
          <t>Bill Payment (Cheque)</t>
        </is>
      </c>
      <c r="D1628" t="inlineStr"/>
      <c r="E1628" t="inlineStr">
        <is>
          <t>Chapel Paint Pty Ltd</t>
        </is>
      </c>
      <c r="F1628" t="inlineStr">
        <is>
          <t>Accounts Payable (A/P)</t>
        </is>
      </c>
      <c r="G1628" s="9" t="n">
        <v>3404.18</v>
      </c>
      <c r="H1628" t="inlineStr"/>
      <c r="I1628" t="inlineStr">
        <is>
          <t>Payment B00099</t>
        </is>
      </c>
      <c r="J1628" t="inlineStr"/>
      <c r="K1628" t="str">
        <f>INDEX('Account Map'!$E$5:$E$90,MATCH(F1628,'Account Map'!$A$5:$A$90,0))</f>
        <v>800</v>
      </c>
    </row>
    <row r="1629">
      <c r="A1629" t="n">
        <v>612</v>
      </c>
      <c r="B1629" s="10" t="n">
        <v>46239</v>
      </c>
      <c r="C1629" t="inlineStr">
        <is>
          <t>Bill Payment (Cheque)</t>
        </is>
      </c>
      <c r="D1629" t="inlineStr"/>
      <c r="E1629" t="inlineStr">
        <is>
          <t>Chapel Paint Pty Ltd</t>
        </is>
      </c>
      <c r="F1629" t="inlineStr">
        <is>
          <t>ANZ Business Cheque</t>
        </is>
      </c>
      <c r="G1629" s="9" t="n">
        <v>-3404.18</v>
      </c>
      <c r="H1629" t="inlineStr"/>
      <c r="I1629" t="inlineStr">
        <is>
          <t>Payment B00099</t>
        </is>
      </c>
      <c r="J1629" t="inlineStr">
        <is>
          <t>R</t>
        </is>
      </c>
      <c r="K1629" t="str">
        <f>INDEX('Account Map'!$E$5:$E$90,MATCH(F1629,'Account Map'!$A$5:$A$90,0))</f>
        <v>090</v>
      </c>
    </row>
    <row r="1630">
      <c r="A1630" t="n">
        <v>613</v>
      </c>
      <c r="B1630" s="10" t="n">
        <v>46239</v>
      </c>
      <c r="C1630" t="inlineStr">
        <is>
          <t>Bill Payment (Cheque)</t>
        </is>
      </c>
      <c r="D1630" t="inlineStr"/>
      <c r="E1630" t="inlineStr">
        <is>
          <t>Aussie Broadband</t>
        </is>
      </c>
      <c r="F1630" t="inlineStr">
        <is>
          <t>Accounts Payable (A/P)</t>
        </is>
      </c>
      <c r="G1630" s="9" t="n">
        <v>1071.04</v>
      </c>
      <c r="H1630" t="inlineStr"/>
      <c r="I1630" t="inlineStr">
        <is>
          <t>Payment B00138</t>
        </is>
      </c>
      <c r="J1630" t="inlineStr"/>
      <c r="K1630" t="str">
        <f>INDEX('Account Map'!$E$5:$E$90,MATCH(F1630,'Account Map'!$A$5:$A$90,0))</f>
        <v>800</v>
      </c>
    </row>
    <row r="1631">
      <c r="A1631" t="n">
        <v>613</v>
      </c>
      <c r="B1631" s="10" t="n">
        <v>46239</v>
      </c>
      <c r="C1631" t="inlineStr">
        <is>
          <t>Bill Payment (Cheque)</t>
        </is>
      </c>
      <c r="D1631" t="inlineStr"/>
      <c r="E1631" t="inlineStr">
        <is>
          <t>Aussie Broadband</t>
        </is>
      </c>
      <c r="F1631" t="inlineStr">
        <is>
          <t>ANZ Business Cheque</t>
        </is>
      </c>
      <c r="G1631" s="9" t="n">
        <v>-1071.04</v>
      </c>
      <c r="H1631" t="inlineStr"/>
      <c r="I1631" t="inlineStr">
        <is>
          <t>Payment B00138</t>
        </is>
      </c>
      <c r="J1631" t="inlineStr">
        <is>
          <t>R</t>
        </is>
      </c>
      <c r="K1631" t="str">
        <f>INDEX('Account Map'!$E$5:$E$90,MATCH(F1631,'Account Map'!$A$5:$A$90,0))</f>
        <v>090</v>
      </c>
    </row>
    <row r="1632">
      <c r="A1632" t="n">
        <v>614</v>
      </c>
      <c r="B1632" s="10" t="n">
        <v>46239</v>
      </c>
      <c r="C1632" t="inlineStr">
        <is>
          <t>Bill Payment (Cheque)</t>
        </is>
      </c>
      <c r="D1632" t="inlineStr"/>
      <c r="E1632" t="inlineStr">
        <is>
          <t>Optus Business</t>
        </is>
      </c>
      <c r="F1632" t="inlineStr">
        <is>
          <t>Accounts Payable (A/P)</t>
        </is>
      </c>
      <c r="G1632" s="9" t="n">
        <v>614.35</v>
      </c>
      <c r="H1632" t="inlineStr"/>
      <c r="I1632" t="inlineStr">
        <is>
          <t>Payment B00148</t>
        </is>
      </c>
      <c r="J1632" t="inlineStr"/>
      <c r="K1632" t="str">
        <f>INDEX('Account Map'!$E$5:$E$90,MATCH(F1632,'Account Map'!$A$5:$A$90,0))</f>
        <v>800</v>
      </c>
    </row>
    <row r="1633">
      <c r="A1633" t="n">
        <v>614</v>
      </c>
      <c r="B1633" s="10" t="n">
        <v>46239</v>
      </c>
      <c r="C1633" t="inlineStr">
        <is>
          <t>Bill Payment (Cheque)</t>
        </is>
      </c>
      <c r="D1633" t="inlineStr"/>
      <c r="E1633" t="inlineStr">
        <is>
          <t>Optus Business</t>
        </is>
      </c>
      <c r="F1633" t="inlineStr">
        <is>
          <t>ANZ Business Cheque</t>
        </is>
      </c>
      <c r="G1633" s="9" t="n">
        <v>-614.35</v>
      </c>
      <c r="H1633" t="inlineStr"/>
      <c r="I1633" t="inlineStr">
        <is>
          <t>Payment B00148</t>
        </is>
      </c>
      <c r="J1633" t="inlineStr">
        <is>
          <t>R</t>
        </is>
      </c>
      <c r="K1633" t="str">
        <f>INDEX('Account Map'!$E$5:$E$90,MATCH(F1633,'Account Map'!$A$5:$A$90,0))</f>
        <v>090</v>
      </c>
    </row>
    <row r="1634">
      <c r="A1634" t="n">
        <v>615</v>
      </c>
      <c r="B1634" s="10" t="n">
        <v>46239</v>
      </c>
      <c r="C1634" t="inlineStr">
        <is>
          <t>Bill Payment (Cheque)</t>
        </is>
      </c>
      <c r="D1634" t="inlineStr"/>
      <c r="E1634" t="inlineStr">
        <is>
          <t>Clifton Joinery Supplies Pty Ltd</t>
        </is>
      </c>
      <c r="F1634" t="inlineStr">
        <is>
          <t>Accounts Payable (A/P)</t>
        </is>
      </c>
      <c r="G1634" s="9" t="n">
        <v>450.77</v>
      </c>
      <c r="H1634" t="inlineStr"/>
      <c r="I1634" t="inlineStr">
        <is>
          <t>Payment B00161</t>
        </is>
      </c>
      <c r="J1634" t="inlineStr"/>
      <c r="K1634" t="str">
        <f>INDEX('Account Map'!$E$5:$E$90,MATCH(F1634,'Account Map'!$A$5:$A$90,0))</f>
        <v>800</v>
      </c>
    </row>
    <row r="1635">
      <c r="A1635" t="n">
        <v>615</v>
      </c>
      <c r="B1635" s="10" t="n">
        <v>46239</v>
      </c>
      <c r="C1635" t="inlineStr">
        <is>
          <t>Bill Payment (Cheque)</t>
        </is>
      </c>
      <c r="D1635" t="inlineStr"/>
      <c r="E1635" t="inlineStr">
        <is>
          <t>Clifton Joinery Supplies Pty Ltd</t>
        </is>
      </c>
      <c r="F1635" t="inlineStr">
        <is>
          <t>ANZ Business Cheque</t>
        </is>
      </c>
      <c r="G1635" s="9" t="n">
        <v>-450.77</v>
      </c>
      <c r="H1635" t="inlineStr"/>
      <c r="I1635" t="inlineStr">
        <is>
          <t>Payment B00161</t>
        </is>
      </c>
      <c r="J1635" t="inlineStr">
        <is>
          <t>R</t>
        </is>
      </c>
      <c r="K1635" t="str">
        <f>INDEX('Account Map'!$E$5:$E$90,MATCH(F1635,'Account Map'!$A$5:$A$90,0))</f>
        <v>090</v>
      </c>
    </row>
    <row r="1636">
      <c r="A1636" t="n">
        <v>616</v>
      </c>
      <c r="B1636" s="10" t="n">
        <v>46239</v>
      </c>
      <c r="C1636" t="inlineStr">
        <is>
          <t>Bill Payment (Cheque)</t>
        </is>
      </c>
      <c r="D1636" t="inlineStr"/>
      <c r="E1636" t="inlineStr">
        <is>
          <t>Officeworks</t>
        </is>
      </c>
      <c r="F1636" t="inlineStr">
        <is>
          <t>Accounts Payable (A/P)</t>
        </is>
      </c>
      <c r="G1636" s="9" t="n">
        <v>692.49</v>
      </c>
      <c r="H1636" t="inlineStr"/>
      <c r="I1636" t="inlineStr">
        <is>
          <t>Payment B00183</t>
        </is>
      </c>
      <c r="J1636" t="inlineStr"/>
      <c r="K1636" t="str">
        <f>INDEX('Account Map'!$E$5:$E$90,MATCH(F1636,'Account Map'!$A$5:$A$90,0))</f>
        <v>800</v>
      </c>
    </row>
    <row r="1637">
      <c r="A1637" t="n">
        <v>616</v>
      </c>
      <c r="B1637" s="10" t="n">
        <v>46239</v>
      </c>
      <c r="C1637" t="inlineStr">
        <is>
          <t>Bill Payment (Cheque)</t>
        </is>
      </c>
      <c r="D1637" t="inlineStr"/>
      <c r="E1637" t="inlineStr">
        <is>
          <t>Officeworks</t>
        </is>
      </c>
      <c r="F1637" t="inlineStr">
        <is>
          <t>ANZ Business Cheque</t>
        </is>
      </c>
      <c r="G1637" s="9" t="n">
        <v>-692.49</v>
      </c>
      <c r="H1637" t="inlineStr"/>
      <c r="I1637" t="inlineStr">
        <is>
          <t>Payment B00183</t>
        </is>
      </c>
      <c r="J1637" t="inlineStr">
        <is>
          <t>R</t>
        </is>
      </c>
      <c r="K1637" t="str">
        <f>INDEX('Account Map'!$E$5:$E$90,MATCH(F1637,'Account Map'!$A$5:$A$90,0))</f>
        <v>090</v>
      </c>
    </row>
    <row r="1638">
      <c r="A1638" t="n">
        <v>617</v>
      </c>
      <c r="B1638" s="10" t="n">
        <v>46240</v>
      </c>
      <c r="C1638" t="inlineStr">
        <is>
          <t>Invoice</t>
        </is>
      </c>
      <c r="D1638" t="inlineStr">
        <is>
          <t>INV-4304</t>
        </is>
      </c>
      <c r="E1638" t="inlineStr">
        <is>
          <t>Elm Eyewear Pty Ltd</t>
        </is>
      </c>
      <c r="F1638" t="inlineStr">
        <is>
          <t>Accounts Receivable (A/R)</t>
        </is>
      </c>
      <c r="G1638" s="9" t="n">
        <v>7057.15</v>
      </c>
      <c r="H1638" t="inlineStr"/>
      <c r="I1638" t="inlineStr"/>
      <c r="J1638" t="inlineStr"/>
      <c r="K1638" t="str">
        <f>INDEX('Account Map'!$E$5:$E$90,MATCH(F1638,'Account Map'!$A$5:$A$90,0))</f>
        <v>610</v>
      </c>
    </row>
    <row r="1639">
      <c r="A1639" t="n">
        <v>617</v>
      </c>
      <c r="B1639" s="10" t="n">
        <v>46240</v>
      </c>
      <c r="C1639" t="inlineStr">
        <is>
          <t>Invoice</t>
        </is>
      </c>
      <c r="D1639" t="inlineStr">
        <is>
          <t>INV-4304</t>
        </is>
      </c>
      <c r="E1639" t="inlineStr">
        <is>
          <t>Elm Eyewear Pty Ltd</t>
        </is>
      </c>
      <c r="F1639" t="inlineStr">
        <is>
          <t>Design &amp; drafting fees</t>
        </is>
      </c>
      <c r="G1639" s="9" t="n">
        <v>-1080</v>
      </c>
      <c r="H1639" t="inlineStr">
        <is>
          <t>GST</t>
        </is>
      </c>
      <c r="I1639" t="inlineStr"/>
      <c r="J1639" t="inlineStr"/>
      <c r="K1639" t="str">
        <f>INDEX('Account Map'!$E$5:$E$90,MATCH(F1639,'Account Map'!$A$5:$A$90,0))</f>
        <v>203</v>
      </c>
    </row>
    <row r="1640">
      <c r="A1640" t="n">
        <v>617</v>
      </c>
      <c r="B1640" s="10" t="n">
        <v>46240</v>
      </c>
      <c r="C1640" t="inlineStr">
        <is>
          <t>Invoice</t>
        </is>
      </c>
      <c r="D1640" t="inlineStr">
        <is>
          <t>INV-4304</t>
        </is>
      </c>
      <c r="E1640" t="inlineStr">
        <is>
          <t>Elm Eyewear Pty Ltd</t>
        </is>
      </c>
      <c r="F1640" t="inlineStr">
        <is>
          <t>Shopfitting contracts</t>
        </is>
      </c>
      <c r="G1640" s="9" t="n">
        <v>-5335.59</v>
      </c>
      <c r="H1640" t="inlineStr">
        <is>
          <t>GST</t>
        </is>
      </c>
      <c r="I1640" t="inlineStr"/>
      <c r="J1640" t="inlineStr"/>
      <c r="K1640" t="str">
        <f>INDEX('Account Map'!$E$5:$E$90,MATCH(F1640,'Account Map'!$A$5:$A$90,0))</f>
        <v>201</v>
      </c>
    </row>
    <row r="1641">
      <c r="A1641" t="n">
        <v>617</v>
      </c>
      <c r="B1641" s="10" t="n">
        <v>46240</v>
      </c>
      <c r="C1641" t="inlineStr">
        <is>
          <t>Invoice</t>
        </is>
      </c>
      <c r="D1641" t="inlineStr">
        <is>
          <t>INV-4304</t>
        </is>
      </c>
      <c r="E1641" t="inlineStr">
        <is>
          <t>Elm Eyewear Pty Ltd</t>
        </is>
      </c>
      <c r="F1641" t="inlineStr">
        <is>
          <t>GST Payable</t>
        </is>
      </c>
      <c r="G1641" s="9" t="n">
        <v>-641.5599999999999</v>
      </c>
      <c r="H1641" t="inlineStr"/>
      <c r="I1641" t="inlineStr"/>
      <c r="J1641" t="inlineStr"/>
      <c r="K1641" t="str">
        <f>INDEX('Account Map'!$E$5:$E$90,MATCH(F1641,'Account Map'!$A$5:$A$90,0))</f>
        <v>820</v>
      </c>
    </row>
    <row r="1642">
      <c r="A1642" t="n">
        <v>618</v>
      </c>
      <c r="B1642" s="10" t="n">
        <v>46240</v>
      </c>
      <c r="C1642" t="inlineStr">
        <is>
          <t>Invoice</t>
        </is>
      </c>
      <c r="D1642" t="inlineStr">
        <is>
          <t>INV-4305</t>
        </is>
      </c>
      <c r="E1642" t="inlineStr">
        <is>
          <t>Prahran Design Studio Group</t>
        </is>
      </c>
      <c r="F1642" t="inlineStr">
        <is>
          <t>Accounts Receivable (A/R)</t>
        </is>
      </c>
      <c r="G1642" s="9" t="n">
        <v>1693.77</v>
      </c>
      <c r="H1642" t="inlineStr"/>
      <c r="I1642" t="inlineStr"/>
      <c r="J1642" t="inlineStr"/>
      <c r="K1642" t="str">
        <f>INDEX('Account Map'!$E$5:$E$90,MATCH(F1642,'Account Map'!$A$5:$A$90,0))</f>
        <v>610</v>
      </c>
    </row>
    <row r="1643">
      <c r="A1643" t="n">
        <v>618</v>
      </c>
      <c r="B1643" s="10" t="n">
        <v>46240</v>
      </c>
      <c r="C1643" t="inlineStr">
        <is>
          <t>Invoice</t>
        </is>
      </c>
      <c r="D1643" t="inlineStr">
        <is>
          <t>INV-4305</t>
        </is>
      </c>
      <c r="E1643" t="inlineStr">
        <is>
          <t>Prahran Design Studio Group</t>
        </is>
      </c>
      <c r="F1643" t="inlineStr">
        <is>
          <t>Joinery sales</t>
        </is>
      </c>
      <c r="G1643" s="9" t="n">
        <v>-1539.79</v>
      </c>
      <c r="H1643" t="inlineStr">
        <is>
          <t>GST</t>
        </is>
      </c>
      <c r="I1643" t="inlineStr"/>
      <c r="J1643" t="inlineStr"/>
      <c r="K1643" t="str">
        <f>INDEX('Account Map'!$E$5:$E$90,MATCH(F1643,'Account Map'!$A$5:$A$90,0))</f>
        <v>200</v>
      </c>
    </row>
    <row r="1644">
      <c r="A1644" t="n">
        <v>618</v>
      </c>
      <c r="B1644" s="10" t="n">
        <v>46240</v>
      </c>
      <c r="C1644" t="inlineStr">
        <is>
          <t>Invoice</t>
        </is>
      </c>
      <c r="D1644" t="inlineStr">
        <is>
          <t>INV-4305</t>
        </is>
      </c>
      <c r="E1644" t="inlineStr">
        <is>
          <t>Prahran Design Studio Group</t>
        </is>
      </c>
      <c r="F1644" t="inlineStr">
        <is>
          <t>GST Payable</t>
        </is>
      </c>
      <c r="G1644" s="9" t="n">
        <v>-153.98</v>
      </c>
      <c r="H1644" t="inlineStr"/>
      <c r="I1644" t="inlineStr"/>
      <c r="J1644" t="inlineStr"/>
      <c r="K1644" t="str">
        <f>INDEX('Account Map'!$E$5:$E$90,MATCH(F1644,'Account Map'!$A$5:$A$90,0))</f>
        <v>820</v>
      </c>
    </row>
    <row r="1645">
      <c r="A1645" t="n">
        <v>619</v>
      </c>
      <c r="B1645" s="10" t="n">
        <v>46240</v>
      </c>
      <c r="C1645" t="inlineStr">
        <is>
          <t>Invoice</t>
        </is>
      </c>
      <c r="D1645" t="inlineStr">
        <is>
          <t>INV-4306</t>
        </is>
      </c>
      <c r="E1645" t="inlineStr">
        <is>
          <t>Northside Kitchen &amp; Bath Pty Ltd</t>
        </is>
      </c>
      <c r="F1645" t="inlineStr">
        <is>
          <t>Accounts Receivable (A/R)</t>
        </is>
      </c>
      <c r="G1645" s="9" t="n">
        <v>4276.82</v>
      </c>
      <c r="H1645" t="inlineStr"/>
      <c r="I1645" t="inlineStr"/>
      <c r="J1645" t="inlineStr"/>
      <c r="K1645" t="str">
        <f>INDEX('Account Map'!$E$5:$E$90,MATCH(F1645,'Account Map'!$A$5:$A$90,0))</f>
        <v>610</v>
      </c>
    </row>
    <row r="1646">
      <c r="A1646" t="n">
        <v>619</v>
      </c>
      <c r="B1646" s="10" t="n">
        <v>46240</v>
      </c>
      <c r="C1646" t="inlineStr">
        <is>
          <t>Invoice</t>
        </is>
      </c>
      <c r="D1646" t="inlineStr">
        <is>
          <t>INV-4306</t>
        </is>
      </c>
      <c r="E1646" t="inlineStr">
        <is>
          <t>Northside Kitchen &amp; Bath Pty Ltd</t>
        </is>
      </c>
      <c r="F1646" t="inlineStr">
        <is>
          <t>Joinery sales</t>
        </is>
      </c>
      <c r="G1646" s="9" t="n">
        <v>-3888.02</v>
      </c>
      <c r="H1646" t="inlineStr">
        <is>
          <t>GST</t>
        </is>
      </c>
      <c r="I1646" t="inlineStr"/>
      <c r="J1646" t="inlineStr"/>
      <c r="K1646" t="str">
        <f>INDEX('Account Map'!$E$5:$E$90,MATCH(F1646,'Account Map'!$A$5:$A$90,0))</f>
        <v>200</v>
      </c>
    </row>
    <row r="1647">
      <c r="A1647" t="n">
        <v>619</v>
      </c>
      <c r="B1647" s="10" t="n">
        <v>46240</v>
      </c>
      <c r="C1647" t="inlineStr">
        <is>
          <t>Invoice</t>
        </is>
      </c>
      <c r="D1647" t="inlineStr">
        <is>
          <t>INV-4306</t>
        </is>
      </c>
      <c r="E1647" t="inlineStr">
        <is>
          <t>Northside Kitchen &amp; Bath Pty Ltd</t>
        </is>
      </c>
      <c r="F1647" t="inlineStr">
        <is>
          <t>GST Payable</t>
        </is>
      </c>
      <c r="G1647" s="9" t="n">
        <v>-388.8</v>
      </c>
      <c r="H1647" t="inlineStr"/>
      <c r="I1647" t="inlineStr"/>
      <c r="J1647" t="inlineStr"/>
      <c r="K1647" t="str">
        <f>INDEX('Account Map'!$E$5:$E$90,MATCH(F1647,'Account Map'!$A$5:$A$90,0))</f>
        <v>820</v>
      </c>
    </row>
    <row r="1648">
      <c r="A1648" t="n">
        <v>620</v>
      </c>
      <c r="B1648" s="10" t="n">
        <v>46240</v>
      </c>
      <c r="C1648" t="inlineStr">
        <is>
          <t>Bill</t>
        </is>
      </c>
      <c r="D1648" t="inlineStr">
        <is>
          <t>B00295</t>
        </is>
      </c>
      <c r="E1648" t="inlineStr">
        <is>
          <t>Virgin Australia</t>
        </is>
      </c>
      <c r="F1648" t="inlineStr">
        <is>
          <t>Travel</t>
        </is>
      </c>
      <c r="G1648" s="9" t="n">
        <v>1321.3</v>
      </c>
      <c r="H1648" t="inlineStr">
        <is>
          <t>GST</t>
        </is>
      </c>
      <c r="I1648" t="inlineStr"/>
      <c r="J1648" t="inlineStr"/>
      <c r="K1648" t="str">
        <f>INDEX('Account Map'!$E$5:$E$90,MATCH(F1648,'Account Map'!$A$5:$A$90,0))</f>
        <v>493</v>
      </c>
    </row>
    <row r="1649">
      <c r="A1649" t="n">
        <v>620</v>
      </c>
      <c r="B1649" s="10" t="n">
        <v>46240</v>
      </c>
      <c r="C1649" t="inlineStr">
        <is>
          <t>Bill</t>
        </is>
      </c>
      <c r="D1649" t="inlineStr">
        <is>
          <t>B00295</t>
        </is>
      </c>
      <c r="E1649" t="inlineStr">
        <is>
          <t>Virgin Australia</t>
        </is>
      </c>
      <c r="F1649" t="inlineStr">
        <is>
          <t>GST Payable</t>
        </is>
      </c>
      <c r="G1649" s="9" t="n">
        <v>132.13</v>
      </c>
      <c r="H1649" t="inlineStr"/>
      <c r="I1649" t="inlineStr"/>
      <c r="J1649" t="inlineStr"/>
      <c r="K1649" t="str">
        <f>INDEX('Account Map'!$E$5:$E$90,MATCH(F1649,'Account Map'!$A$5:$A$90,0))</f>
        <v>820</v>
      </c>
    </row>
    <row r="1650">
      <c r="A1650" t="n">
        <v>620</v>
      </c>
      <c r="B1650" s="10" t="n">
        <v>46240</v>
      </c>
      <c r="C1650" t="inlineStr">
        <is>
          <t>Bill</t>
        </is>
      </c>
      <c r="D1650" t="inlineStr">
        <is>
          <t>B00295</t>
        </is>
      </c>
      <c r="E1650" t="inlineStr">
        <is>
          <t>Virgin Australia</t>
        </is>
      </c>
      <c r="F1650" t="inlineStr">
        <is>
          <t>Accounts Payable (A/P)</t>
        </is>
      </c>
      <c r="G1650" s="9" t="n">
        <v>-1453.43</v>
      </c>
      <c r="H1650" t="inlineStr"/>
      <c r="I1650" t="inlineStr"/>
      <c r="J1650" t="inlineStr"/>
      <c r="K1650" t="str">
        <f>INDEX('Account Map'!$E$5:$E$90,MATCH(F1650,'Account Map'!$A$5:$A$90,0))</f>
        <v>800</v>
      </c>
    </row>
    <row r="1651">
      <c r="A1651" t="n">
        <v>621</v>
      </c>
      <c r="B1651" s="10" t="n">
        <v>46240</v>
      </c>
      <c r="C1651" t="inlineStr">
        <is>
          <t>Bill</t>
        </is>
      </c>
      <c r="D1651" t="inlineStr">
        <is>
          <t>B00296</t>
        </is>
      </c>
      <c r="E1651" t="inlineStr">
        <is>
          <t>Redgum Signs Pty Ltd</t>
        </is>
      </c>
      <c r="F1651" t="inlineStr">
        <is>
          <t>Timber &amp; board</t>
        </is>
      </c>
      <c r="G1651" s="9" t="n">
        <v>2941.7</v>
      </c>
      <c r="H1651" t="inlineStr">
        <is>
          <t>GST</t>
        </is>
      </c>
      <c r="I1651" t="inlineStr"/>
      <c r="J1651" t="inlineStr"/>
      <c r="K1651" t="str">
        <f>INDEX('Account Map'!$E$5:$E$90,MATCH(F1651,'Account Map'!$A$5:$A$90,0))</f>
        <v>310</v>
      </c>
    </row>
    <row r="1652">
      <c r="A1652" t="n">
        <v>621</v>
      </c>
      <c r="B1652" s="10" t="n">
        <v>46240</v>
      </c>
      <c r="C1652" t="inlineStr">
        <is>
          <t>Bill</t>
        </is>
      </c>
      <c r="D1652" t="inlineStr">
        <is>
          <t>B00296</t>
        </is>
      </c>
      <c r="E1652" t="inlineStr">
        <is>
          <t>Redgum Signs Pty Ltd</t>
        </is>
      </c>
      <c r="F1652" t="inlineStr">
        <is>
          <t>GST Payable</t>
        </is>
      </c>
      <c r="G1652" s="9" t="n">
        <v>294.17</v>
      </c>
      <c r="H1652" t="inlineStr"/>
      <c r="I1652" t="inlineStr"/>
      <c r="J1652" t="inlineStr"/>
      <c r="K1652" t="str">
        <f>INDEX('Account Map'!$E$5:$E$90,MATCH(F1652,'Account Map'!$A$5:$A$90,0))</f>
        <v>820</v>
      </c>
    </row>
    <row r="1653">
      <c r="A1653" t="n">
        <v>621</v>
      </c>
      <c r="B1653" s="10" t="n">
        <v>46240</v>
      </c>
      <c r="C1653" t="inlineStr">
        <is>
          <t>Bill</t>
        </is>
      </c>
      <c r="D1653" t="inlineStr">
        <is>
          <t>B00296</t>
        </is>
      </c>
      <c r="E1653" t="inlineStr">
        <is>
          <t>Redgum Signs Pty Ltd</t>
        </is>
      </c>
      <c r="F1653" t="inlineStr">
        <is>
          <t>Accounts Payable (A/P)</t>
        </is>
      </c>
      <c r="G1653" s="9" t="n">
        <v>-3235.87</v>
      </c>
      <c r="H1653" t="inlineStr"/>
      <c r="I1653" t="inlineStr"/>
      <c r="J1653" t="inlineStr"/>
      <c r="K1653" t="str">
        <f>INDEX('Account Map'!$E$5:$E$90,MATCH(F1653,'Account Map'!$A$5:$A$90,0))</f>
        <v>800</v>
      </c>
    </row>
    <row r="1654">
      <c r="A1654" t="n">
        <v>622</v>
      </c>
      <c r="B1654" s="10" t="n">
        <v>46240</v>
      </c>
      <c r="C1654" t="inlineStr">
        <is>
          <t>Bill</t>
        </is>
      </c>
      <c r="D1654" t="inlineStr">
        <is>
          <t>B00297</t>
        </is>
      </c>
      <c r="E1654" t="inlineStr">
        <is>
          <t>BP Australia Pty Ltd</t>
        </is>
      </c>
      <c r="F1654" t="inlineStr">
        <is>
          <t>Motor Vehicle:Fuel</t>
        </is>
      </c>
      <c r="G1654" s="9" t="n">
        <v>975.99</v>
      </c>
      <c r="H1654" t="inlineStr">
        <is>
          <t>GST</t>
        </is>
      </c>
      <c r="I1654" t="inlineStr"/>
      <c r="J1654" t="inlineStr"/>
      <c r="K1654" t="str">
        <f>INDEX('Account Map'!$E$5:$E$90,MATCH(F1654,'Account Map'!$A$5:$A$90,0))</f>
        <v>449</v>
      </c>
    </row>
    <row r="1655">
      <c r="A1655" t="n">
        <v>622</v>
      </c>
      <c r="B1655" s="10" t="n">
        <v>46240</v>
      </c>
      <c r="C1655" t="inlineStr">
        <is>
          <t>Bill</t>
        </is>
      </c>
      <c r="D1655" t="inlineStr">
        <is>
          <t>B00297</t>
        </is>
      </c>
      <c r="E1655" t="inlineStr">
        <is>
          <t>BP Australia Pty Ltd</t>
        </is>
      </c>
      <c r="F1655" t="inlineStr">
        <is>
          <t>GST Payable</t>
        </is>
      </c>
      <c r="G1655" s="9" t="n">
        <v>97.59999999999999</v>
      </c>
      <c r="H1655" t="inlineStr"/>
      <c r="I1655" t="inlineStr"/>
      <c r="J1655" t="inlineStr"/>
      <c r="K1655" t="str">
        <f>INDEX('Account Map'!$E$5:$E$90,MATCH(F1655,'Account Map'!$A$5:$A$90,0))</f>
        <v>820</v>
      </c>
    </row>
    <row r="1656">
      <c r="A1656" t="n">
        <v>622</v>
      </c>
      <c r="B1656" s="10" t="n">
        <v>46240</v>
      </c>
      <c r="C1656" t="inlineStr">
        <is>
          <t>Bill</t>
        </is>
      </c>
      <c r="D1656" t="inlineStr">
        <is>
          <t>B00297</t>
        </is>
      </c>
      <c r="E1656" t="inlineStr">
        <is>
          <t>BP Australia Pty Ltd</t>
        </is>
      </c>
      <c r="F1656" t="inlineStr">
        <is>
          <t>Accounts Payable (A/P)</t>
        </is>
      </c>
      <c r="G1656" s="9" t="n">
        <v>-1073.59</v>
      </c>
      <c r="H1656" t="inlineStr"/>
      <c r="I1656" t="inlineStr"/>
      <c r="J1656" t="inlineStr"/>
      <c r="K1656" t="str">
        <f>INDEX('Account Map'!$E$5:$E$90,MATCH(F1656,'Account Map'!$A$5:$A$90,0))</f>
        <v>800</v>
      </c>
    </row>
    <row r="1657">
      <c r="A1657" t="n">
        <v>623</v>
      </c>
      <c r="B1657" s="10" t="n">
        <v>46240</v>
      </c>
      <c r="C1657" t="inlineStr">
        <is>
          <t>Bill</t>
        </is>
      </c>
      <c r="D1657" t="inlineStr">
        <is>
          <t>B00298</t>
        </is>
      </c>
      <c r="E1657" t="inlineStr">
        <is>
          <t>VicRoads Pty Ltd</t>
        </is>
      </c>
      <c r="F1657" t="inlineStr">
        <is>
          <t>Motor Vehicle:Rego &amp; insurance</t>
        </is>
      </c>
      <c r="G1657" s="9" t="n">
        <v>784.34</v>
      </c>
      <c r="H1657" t="inlineStr">
        <is>
          <t>GST</t>
        </is>
      </c>
      <c r="I1657" t="inlineStr"/>
      <c r="J1657" t="inlineStr"/>
      <c r="K1657" t="str">
        <f>INDEX('Account Map'!$E$5:$E$90,MATCH(F1657,'Account Map'!$A$5:$A$90,0))</f>
        <v>450</v>
      </c>
    </row>
    <row r="1658">
      <c r="A1658" t="n">
        <v>623</v>
      </c>
      <c r="B1658" s="10" t="n">
        <v>46240</v>
      </c>
      <c r="C1658" t="inlineStr">
        <is>
          <t>Bill</t>
        </is>
      </c>
      <c r="D1658" t="inlineStr">
        <is>
          <t>B00298</t>
        </is>
      </c>
      <c r="E1658" t="inlineStr">
        <is>
          <t>VicRoads Pty Ltd</t>
        </is>
      </c>
      <c r="F1658" t="inlineStr">
        <is>
          <t>GST Payable</t>
        </is>
      </c>
      <c r="G1658" s="9" t="n">
        <v>78.43000000000001</v>
      </c>
      <c r="H1658" t="inlineStr"/>
      <c r="I1658" t="inlineStr"/>
      <c r="J1658" t="inlineStr"/>
      <c r="K1658" t="str">
        <f>INDEX('Account Map'!$E$5:$E$90,MATCH(F1658,'Account Map'!$A$5:$A$90,0))</f>
        <v>820</v>
      </c>
    </row>
    <row r="1659">
      <c r="A1659" t="n">
        <v>623</v>
      </c>
      <c r="B1659" s="10" t="n">
        <v>46240</v>
      </c>
      <c r="C1659" t="inlineStr">
        <is>
          <t>Bill</t>
        </is>
      </c>
      <c r="D1659" t="inlineStr">
        <is>
          <t>B00298</t>
        </is>
      </c>
      <c r="E1659" t="inlineStr">
        <is>
          <t>VicRoads Pty Ltd</t>
        </is>
      </c>
      <c r="F1659" t="inlineStr">
        <is>
          <t>Accounts Payable (A/P)</t>
        </is>
      </c>
      <c r="G1659" s="9" t="n">
        <v>-862.77</v>
      </c>
      <c r="H1659" t="inlineStr"/>
      <c r="I1659" t="inlineStr"/>
      <c r="J1659" t="inlineStr"/>
      <c r="K1659" t="str">
        <f>INDEX('Account Map'!$E$5:$E$90,MATCH(F1659,'Account Map'!$A$5:$A$90,0))</f>
        <v>800</v>
      </c>
    </row>
    <row r="1660">
      <c r="A1660" t="n">
        <v>624</v>
      </c>
      <c r="B1660" s="10" t="n">
        <v>46240</v>
      </c>
      <c r="C1660" t="inlineStr">
        <is>
          <t>Bill</t>
        </is>
      </c>
      <c r="D1660" t="inlineStr">
        <is>
          <t>B00299</t>
        </is>
      </c>
      <c r="E1660" t="inlineStr">
        <is>
          <t>BP Australia Pty Ltd</t>
        </is>
      </c>
      <c r="F1660" t="inlineStr">
        <is>
          <t>Motor Vehicle:Fuel</t>
        </is>
      </c>
      <c r="G1660" s="9" t="n">
        <v>266.88</v>
      </c>
      <c r="H1660" t="inlineStr">
        <is>
          <t>GST</t>
        </is>
      </c>
      <c r="I1660" t="inlineStr"/>
      <c r="J1660" t="inlineStr"/>
      <c r="K1660" t="str">
        <f>INDEX('Account Map'!$E$5:$E$90,MATCH(F1660,'Account Map'!$A$5:$A$90,0))</f>
        <v>449</v>
      </c>
    </row>
    <row r="1661">
      <c r="A1661" t="n">
        <v>624</v>
      </c>
      <c r="B1661" s="10" t="n">
        <v>46240</v>
      </c>
      <c r="C1661" t="inlineStr">
        <is>
          <t>Bill</t>
        </is>
      </c>
      <c r="D1661" t="inlineStr">
        <is>
          <t>B00299</t>
        </is>
      </c>
      <c r="E1661" t="inlineStr">
        <is>
          <t>BP Australia Pty Ltd</t>
        </is>
      </c>
      <c r="F1661" t="inlineStr">
        <is>
          <t>GST Payable</t>
        </is>
      </c>
      <c r="G1661" s="9" t="n">
        <v>26.69</v>
      </c>
      <c r="H1661" t="inlineStr"/>
      <c r="I1661" t="inlineStr"/>
      <c r="J1661" t="inlineStr"/>
      <c r="K1661" t="str">
        <f>INDEX('Account Map'!$E$5:$E$90,MATCH(F1661,'Account Map'!$A$5:$A$90,0))</f>
        <v>820</v>
      </c>
    </row>
    <row r="1662">
      <c r="A1662" t="n">
        <v>624</v>
      </c>
      <c r="B1662" s="10" t="n">
        <v>46240</v>
      </c>
      <c r="C1662" t="inlineStr">
        <is>
          <t>Bill</t>
        </is>
      </c>
      <c r="D1662" t="inlineStr">
        <is>
          <t>B00299</t>
        </is>
      </c>
      <c r="E1662" t="inlineStr">
        <is>
          <t>BP Australia Pty Ltd</t>
        </is>
      </c>
      <c r="F1662" t="inlineStr">
        <is>
          <t>Accounts Payable (A/P)</t>
        </is>
      </c>
      <c r="G1662" s="9" t="n">
        <v>-293.57</v>
      </c>
      <c r="H1662" t="inlineStr"/>
      <c r="I1662" t="inlineStr"/>
      <c r="J1662" t="inlineStr"/>
      <c r="K1662" t="str">
        <f>INDEX('Account Map'!$E$5:$E$90,MATCH(F1662,'Account Map'!$A$5:$A$90,0))</f>
        <v>800</v>
      </c>
    </row>
    <row r="1663">
      <c r="A1663" t="n">
        <v>625</v>
      </c>
      <c r="B1663" s="10" t="n">
        <v>46240</v>
      </c>
      <c r="C1663" t="inlineStr">
        <is>
          <t>Bill</t>
        </is>
      </c>
      <c r="D1663" t="inlineStr">
        <is>
          <t>B00300</t>
        </is>
      </c>
      <c r="E1663" t="inlineStr">
        <is>
          <t>Xpress Cleaning Pty Ltd</t>
        </is>
      </c>
      <c r="F1663" t="inlineStr">
        <is>
          <t>Cleaning</t>
        </is>
      </c>
      <c r="G1663" s="9" t="n">
        <v>745.25</v>
      </c>
      <c r="H1663" t="inlineStr">
        <is>
          <t>GST</t>
        </is>
      </c>
      <c r="I1663" t="inlineStr"/>
      <c r="J1663" t="inlineStr"/>
      <c r="K1663" t="str">
        <f>INDEX('Account Map'!$E$5:$E$90,MATCH(F1663,'Account Map'!$A$5:$A$90,0))</f>
        <v>408</v>
      </c>
    </row>
    <row r="1664">
      <c r="A1664" t="n">
        <v>625</v>
      </c>
      <c r="B1664" s="10" t="n">
        <v>46240</v>
      </c>
      <c r="C1664" t="inlineStr">
        <is>
          <t>Bill</t>
        </is>
      </c>
      <c r="D1664" t="inlineStr">
        <is>
          <t>B00300</t>
        </is>
      </c>
      <c r="E1664" t="inlineStr">
        <is>
          <t>Xpress Cleaning Pty Ltd</t>
        </is>
      </c>
      <c r="F1664" t="inlineStr">
        <is>
          <t>GST Payable</t>
        </is>
      </c>
      <c r="G1664" s="9" t="n">
        <v>74.53</v>
      </c>
      <c r="H1664" t="inlineStr"/>
      <c r="I1664" t="inlineStr"/>
      <c r="J1664" t="inlineStr"/>
      <c r="K1664" t="str">
        <f>INDEX('Account Map'!$E$5:$E$90,MATCH(F1664,'Account Map'!$A$5:$A$90,0))</f>
        <v>820</v>
      </c>
    </row>
    <row r="1665">
      <c r="A1665" t="n">
        <v>625</v>
      </c>
      <c r="B1665" s="10" t="n">
        <v>46240</v>
      </c>
      <c r="C1665" t="inlineStr">
        <is>
          <t>Bill</t>
        </is>
      </c>
      <c r="D1665" t="inlineStr">
        <is>
          <t>B00300</t>
        </is>
      </c>
      <c r="E1665" t="inlineStr">
        <is>
          <t>Xpress Cleaning Pty Ltd</t>
        </is>
      </c>
      <c r="F1665" t="inlineStr">
        <is>
          <t>Accounts Payable (A/P)</t>
        </is>
      </c>
      <c r="G1665" s="9" t="n">
        <v>-819.78</v>
      </c>
      <c r="H1665" t="inlineStr"/>
      <c r="I1665" t="inlineStr"/>
      <c r="J1665" t="inlineStr"/>
      <c r="K1665" t="str">
        <f>INDEX('Account Map'!$E$5:$E$90,MATCH(F1665,'Account Map'!$A$5:$A$90,0))</f>
        <v>800</v>
      </c>
    </row>
    <row r="1666">
      <c r="A1666" t="n">
        <v>626</v>
      </c>
      <c r="B1666" s="10" t="n">
        <v>46240</v>
      </c>
      <c r="C1666" t="inlineStr">
        <is>
          <t>Expense</t>
        </is>
      </c>
      <c r="D1666" t="inlineStr"/>
      <c r="E1666" t="inlineStr">
        <is>
          <t>Officeworks</t>
        </is>
      </c>
      <c r="F1666" t="inlineStr">
        <is>
          <t>Software</t>
        </is>
      </c>
      <c r="G1666" s="9" t="n">
        <v>220.38</v>
      </c>
      <c r="H1666" t="inlineStr">
        <is>
          <t>GST</t>
        </is>
      </c>
      <c r="I1666" t="inlineStr"/>
      <c r="J1666" t="inlineStr"/>
      <c r="K1666" t="str">
        <f>INDEX('Account Map'!$E$5:$E$90,MATCH(F1666,'Account Map'!$A$5:$A$90,0))</f>
        <v>485</v>
      </c>
    </row>
    <row r="1667">
      <c r="A1667" t="n">
        <v>626</v>
      </c>
      <c r="B1667" s="10" t="n">
        <v>46240</v>
      </c>
      <c r="C1667" t="inlineStr">
        <is>
          <t>Expense</t>
        </is>
      </c>
      <c r="D1667" t="inlineStr"/>
      <c r="E1667" t="inlineStr">
        <is>
          <t>Officeworks</t>
        </is>
      </c>
      <c r="F1667" t="inlineStr">
        <is>
          <t>GST Payable</t>
        </is>
      </c>
      <c r="G1667" s="9" t="n">
        <v>22.04</v>
      </c>
      <c r="H1667" t="inlineStr"/>
      <c r="I1667" t="inlineStr"/>
      <c r="J1667" t="inlineStr"/>
      <c r="K1667" t="str">
        <f>INDEX('Account Map'!$E$5:$E$90,MATCH(F1667,'Account Map'!$A$5:$A$90,0))</f>
        <v>820</v>
      </c>
    </row>
    <row r="1668">
      <c r="A1668" t="n">
        <v>626</v>
      </c>
      <c r="B1668" s="10" t="n">
        <v>46240</v>
      </c>
      <c r="C1668" t="inlineStr">
        <is>
          <t>Expense</t>
        </is>
      </c>
      <c r="D1668" t="inlineStr"/>
      <c r="E1668" t="inlineStr">
        <is>
          <t>Officeworks</t>
        </is>
      </c>
      <c r="F1668" t="inlineStr">
        <is>
          <t>ANZ Business Visa</t>
        </is>
      </c>
      <c r="G1668" s="9" t="n">
        <v>-242.42</v>
      </c>
      <c r="H1668" t="inlineStr"/>
      <c r="I1668" t="inlineStr"/>
      <c r="J1668" t="inlineStr">
        <is>
          <t>R</t>
        </is>
      </c>
      <c r="K1668" t="str">
        <f>INDEX('Account Map'!$E$5:$E$90,MATCH(F1668,'Account Map'!$A$5:$A$90,0))</f>
        <v>092</v>
      </c>
    </row>
    <row r="1669">
      <c r="A1669" t="n">
        <v>627</v>
      </c>
      <c r="B1669" s="10" t="n">
        <v>46240</v>
      </c>
      <c r="C1669" t="inlineStr">
        <is>
          <t>Payment</t>
        </is>
      </c>
      <c r="D1669" t="inlineStr"/>
      <c r="E1669" t="inlineStr">
        <is>
          <t>Lygon Kitchen &amp; Bath Pty Ltd</t>
        </is>
      </c>
      <c r="F1669" t="inlineStr">
        <is>
          <t>Undeposited Funds</t>
        </is>
      </c>
      <c r="G1669" s="9" t="n">
        <v>1673.08</v>
      </c>
      <c r="H1669" t="inlineStr"/>
      <c r="I1669" t="inlineStr">
        <is>
          <t>Payment INV-4269</t>
        </is>
      </c>
      <c r="J1669" t="inlineStr"/>
      <c r="K1669" t="str">
        <f>INDEX('Account Map'!$E$5:$E$90,MATCH(F1669,'Account Map'!$A$5:$A$90,0))</f>
        <v>615</v>
      </c>
    </row>
    <row r="1670">
      <c r="A1670" t="n">
        <v>627</v>
      </c>
      <c r="B1670" s="10" t="n">
        <v>46240</v>
      </c>
      <c r="C1670" t="inlineStr">
        <is>
          <t>Payment</t>
        </is>
      </c>
      <c r="D1670" t="inlineStr"/>
      <c r="E1670" t="inlineStr">
        <is>
          <t>Lygon Kitchen &amp; Bath Pty Ltd</t>
        </is>
      </c>
      <c r="F1670" t="inlineStr">
        <is>
          <t>Accounts Receivable (A/R)</t>
        </is>
      </c>
      <c r="G1670" s="9" t="n">
        <v>-1673.08</v>
      </c>
      <c r="H1670" t="inlineStr"/>
      <c r="I1670" t="inlineStr">
        <is>
          <t>Payment INV-4269</t>
        </is>
      </c>
      <c r="J1670" t="inlineStr"/>
      <c r="K1670" t="str">
        <f>INDEX('Account Map'!$E$5:$E$90,MATCH(F1670,'Account Map'!$A$5:$A$90,0))</f>
        <v>610</v>
      </c>
    </row>
    <row r="1671">
      <c r="A1671" t="n">
        <v>628</v>
      </c>
      <c r="B1671" s="10" t="n">
        <v>46240</v>
      </c>
      <c r="C1671" t="inlineStr">
        <is>
          <t>Bill Payment (Cheque)</t>
        </is>
      </c>
      <c r="D1671" t="inlineStr"/>
      <c r="E1671" t="inlineStr">
        <is>
          <t>Australia Post Pty Ltd</t>
        </is>
      </c>
      <c r="F1671" t="inlineStr">
        <is>
          <t>Accounts Payable (A/P)</t>
        </is>
      </c>
      <c r="G1671" s="9" t="n">
        <v>526.59</v>
      </c>
      <c r="H1671" t="inlineStr"/>
      <c r="I1671" t="inlineStr">
        <is>
          <t>Payment B00188</t>
        </is>
      </c>
      <c r="J1671" t="inlineStr"/>
      <c r="K1671" t="str">
        <f>INDEX('Account Map'!$E$5:$E$90,MATCH(F1671,'Account Map'!$A$5:$A$90,0))</f>
        <v>800</v>
      </c>
    </row>
    <row r="1672">
      <c r="A1672" t="n">
        <v>628</v>
      </c>
      <c r="B1672" s="10" t="n">
        <v>46240</v>
      </c>
      <c r="C1672" t="inlineStr">
        <is>
          <t>Bill Payment (Cheque)</t>
        </is>
      </c>
      <c r="D1672" t="inlineStr"/>
      <c r="E1672" t="inlineStr">
        <is>
          <t>Australia Post Pty Ltd</t>
        </is>
      </c>
      <c r="F1672" t="inlineStr">
        <is>
          <t>ANZ Business Cheque</t>
        </is>
      </c>
      <c r="G1672" s="9" t="n">
        <v>-526.59</v>
      </c>
      <c r="H1672" t="inlineStr"/>
      <c r="I1672" t="inlineStr">
        <is>
          <t>Payment B00188</t>
        </is>
      </c>
      <c r="J1672" t="inlineStr">
        <is>
          <t>R</t>
        </is>
      </c>
      <c r="K1672" t="str">
        <f>INDEX('Account Map'!$E$5:$E$90,MATCH(F1672,'Account Map'!$A$5:$A$90,0))</f>
        <v>090</v>
      </c>
    </row>
    <row r="1673">
      <c r="A1673" t="n">
        <v>629</v>
      </c>
      <c r="B1673" s="10" t="n">
        <v>46240</v>
      </c>
      <c r="C1673" t="inlineStr">
        <is>
          <t>Bill Payment (Cheque)</t>
        </is>
      </c>
      <c r="D1673" t="inlineStr"/>
      <c r="E1673" t="inlineStr">
        <is>
          <t>Smith &amp; Partners Accountants Pty Ltd</t>
        </is>
      </c>
      <c r="F1673" t="inlineStr">
        <is>
          <t>Accounts Payable (A/P)</t>
        </is>
      </c>
      <c r="G1673" s="9" t="n">
        <v>1554.15</v>
      </c>
      <c r="H1673" t="inlineStr"/>
      <c r="I1673" t="inlineStr">
        <is>
          <t>Payment B00211</t>
        </is>
      </c>
      <c r="J1673" t="inlineStr"/>
      <c r="K1673" t="str">
        <f>INDEX('Account Map'!$E$5:$E$90,MATCH(F1673,'Account Map'!$A$5:$A$90,0))</f>
        <v>800</v>
      </c>
    </row>
    <row r="1674">
      <c r="A1674" t="n">
        <v>629</v>
      </c>
      <c r="B1674" s="10" t="n">
        <v>46240</v>
      </c>
      <c r="C1674" t="inlineStr">
        <is>
          <t>Bill Payment (Cheque)</t>
        </is>
      </c>
      <c r="D1674" t="inlineStr"/>
      <c r="E1674" t="inlineStr">
        <is>
          <t>Smith &amp; Partners Accountants Pty Ltd</t>
        </is>
      </c>
      <c r="F1674" t="inlineStr">
        <is>
          <t>ANZ Business Cheque</t>
        </is>
      </c>
      <c r="G1674" s="9" t="n">
        <v>-1554.15</v>
      </c>
      <c r="H1674" t="inlineStr"/>
      <c r="I1674" t="inlineStr">
        <is>
          <t>Payment B00211</t>
        </is>
      </c>
      <c r="J1674" t="inlineStr">
        <is>
          <t>R</t>
        </is>
      </c>
      <c r="K1674" t="str">
        <f>INDEX('Account Map'!$E$5:$E$90,MATCH(F1674,'Account Map'!$A$5:$A$90,0))</f>
        <v>090</v>
      </c>
    </row>
    <row r="1675">
      <c r="A1675" t="n">
        <v>630</v>
      </c>
      <c r="B1675" s="10" t="n">
        <v>46240</v>
      </c>
      <c r="C1675" t="inlineStr">
        <is>
          <t>Journal Entry</t>
        </is>
      </c>
      <c r="D1675" t="inlineStr">
        <is>
          <t>PAY-2026-08-06</t>
        </is>
      </c>
      <c r="E1675" t="inlineStr">
        <is>
          <t>Fortnightly pay run</t>
        </is>
      </c>
      <c r="F1675" t="inlineStr">
        <is>
          <t>Wages &amp; salaries</t>
        </is>
      </c>
      <c r="G1675" s="9" t="n">
        <v>31809.85</v>
      </c>
      <c r="H1675" t="inlineStr"/>
      <c r="I1675" t="inlineStr"/>
      <c r="J1675" t="inlineStr"/>
      <c r="K1675" t="str">
        <f>INDEX('Account Map'!$E$5:$E$90,MATCH(F1675,'Account Map'!$A$5:$A$90,0))</f>
        <v>477</v>
      </c>
    </row>
    <row r="1676">
      <c r="A1676" t="n">
        <v>630</v>
      </c>
      <c r="B1676" s="10" t="n">
        <v>46240</v>
      </c>
      <c r="C1676" t="inlineStr">
        <is>
          <t>Journal Entry</t>
        </is>
      </c>
      <c r="D1676" t="inlineStr">
        <is>
          <t>PAY-2026-08-06</t>
        </is>
      </c>
      <c r="E1676" t="inlineStr">
        <is>
          <t>Fortnightly pay run</t>
        </is>
      </c>
      <c r="F1676" t="inlineStr">
        <is>
          <t>PAYG Withholdings Payable</t>
        </is>
      </c>
      <c r="G1676" s="9" t="n">
        <v>-6043.87</v>
      </c>
      <c r="H1676" t="inlineStr"/>
      <c r="I1676" t="inlineStr"/>
      <c r="J1676" t="inlineStr"/>
      <c r="K1676" t="str">
        <f>INDEX('Account Map'!$E$5:$E$90,MATCH(F1676,'Account Map'!$A$5:$A$90,0))</f>
        <v>825</v>
      </c>
    </row>
    <row r="1677">
      <c r="A1677" t="n">
        <v>630</v>
      </c>
      <c r="B1677" s="10" t="n">
        <v>46240</v>
      </c>
      <c r="C1677" t="inlineStr">
        <is>
          <t>Journal Entry</t>
        </is>
      </c>
      <c r="D1677" t="inlineStr">
        <is>
          <t>PAY-2026-08-06</t>
        </is>
      </c>
      <c r="E1677" t="inlineStr">
        <is>
          <t>Fortnightly pay run</t>
        </is>
      </c>
      <c r="F1677" t="inlineStr">
        <is>
          <t>ANZ Business Cheque</t>
        </is>
      </c>
      <c r="G1677" s="9" t="n">
        <v>-25765.98</v>
      </c>
      <c r="H1677" t="inlineStr"/>
      <c r="I1677" t="inlineStr"/>
      <c r="J1677" t="inlineStr">
        <is>
          <t>R</t>
        </is>
      </c>
      <c r="K1677" t="str">
        <f>INDEX('Account Map'!$E$5:$E$90,MATCH(F1677,'Account Map'!$A$5:$A$90,0))</f>
        <v>090</v>
      </c>
    </row>
    <row r="1678">
      <c r="A1678" t="n">
        <v>631</v>
      </c>
      <c r="B1678" s="10" t="n">
        <v>46240</v>
      </c>
      <c r="C1678" t="inlineStr">
        <is>
          <t>Journal Entry</t>
        </is>
      </c>
      <c r="D1678" t="inlineStr">
        <is>
          <t>SUP-2026-08-06</t>
        </is>
      </c>
      <c r="E1678" t="inlineStr">
        <is>
          <t>Super accrual</t>
        </is>
      </c>
      <c r="F1678" t="inlineStr">
        <is>
          <t>Superannuation</t>
        </is>
      </c>
      <c r="G1678" s="9" t="n">
        <v>3817.18</v>
      </c>
      <c r="H1678" t="inlineStr"/>
      <c r="I1678" t="inlineStr"/>
      <c r="J1678" t="inlineStr"/>
      <c r="K1678" t="str">
        <f>INDEX('Account Map'!$E$5:$E$90,MATCH(F1678,'Account Map'!$A$5:$A$90,0))</f>
        <v>478</v>
      </c>
    </row>
    <row r="1679">
      <c r="A1679" t="n">
        <v>631</v>
      </c>
      <c r="B1679" s="10" t="n">
        <v>46240</v>
      </c>
      <c r="C1679" t="inlineStr">
        <is>
          <t>Journal Entry</t>
        </is>
      </c>
      <c r="D1679" t="inlineStr">
        <is>
          <t>SUP-2026-08-06</t>
        </is>
      </c>
      <c r="E1679" t="inlineStr">
        <is>
          <t>Super accrual</t>
        </is>
      </c>
      <c r="F1679" t="inlineStr">
        <is>
          <t>Superannuation Payable</t>
        </is>
      </c>
      <c r="G1679" s="9" t="n">
        <v>-3817.18</v>
      </c>
      <c r="H1679" t="inlineStr"/>
      <c r="I1679" t="inlineStr"/>
      <c r="J1679" t="inlineStr"/>
      <c r="K1679" t="str">
        <f>INDEX('Account Map'!$E$5:$E$90,MATCH(F1679,'Account Map'!$A$5:$A$90,0))</f>
        <v>826</v>
      </c>
    </row>
    <row r="1680">
      <c r="A1680" t="n">
        <v>632</v>
      </c>
      <c r="B1680" s="10" t="n">
        <v>46241</v>
      </c>
      <c r="C1680" t="inlineStr">
        <is>
          <t>Invoice</t>
        </is>
      </c>
      <c r="D1680" t="inlineStr">
        <is>
          <t>INV-4307</t>
        </is>
      </c>
      <c r="E1680" t="inlineStr">
        <is>
          <t>Hawthorn Architects Group</t>
        </is>
      </c>
      <c r="F1680" t="inlineStr">
        <is>
          <t>Accounts Receivable (A/R)</t>
        </is>
      </c>
      <c r="G1680" s="9" t="n">
        <v>5186.45</v>
      </c>
      <c r="H1680" t="inlineStr"/>
      <c r="I1680" t="inlineStr"/>
      <c r="J1680" t="inlineStr"/>
      <c r="K1680" t="str">
        <f>INDEX('Account Map'!$E$5:$E$90,MATCH(F1680,'Account Map'!$A$5:$A$90,0))</f>
        <v>610</v>
      </c>
    </row>
    <row r="1681">
      <c r="A1681" t="n">
        <v>632</v>
      </c>
      <c r="B1681" s="10" t="n">
        <v>46241</v>
      </c>
      <c r="C1681" t="inlineStr">
        <is>
          <t>Invoice</t>
        </is>
      </c>
      <c r="D1681" t="inlineStr">
        <is>
          <t>INV-4307</t>
        </is>
      </c>
      <c r="E1681" t="inlineStr">
        <is>
          <t>Hawthorn Architects Group</t>
        </is>
      </c>
      <c r="F1681" t="inlineStr">
        <is>
          <t>Installation labour</t>
        </is>
      </c>
      <c r="G1681" s="9" t="n">
        <v>-1584</v>
      </c>
      <c r="H1681" t="inlineStr">
        <is>
          <t>GST</t>
        </is>
      </c>
      <c r="I1681" t="inlineStr"/>
      <c r="J1681" t="inlineStr"/>
      <c r="K1681" t="str">
        <f>INDEX('Account Map'!$E$5:$E$90,MATCH(F1681,'Account Map'!$A$5:$A$90,0))</f>
        <v>202</v>
      </c>
    </row>
    <row r="1682">
      <c r="A1682" t="n">
        <v>632</v>
      </c>
      <c r="B1682" s="10" t="n">
        <v>46241</v>
      </c>
      <c r="C1682" t="inlineStr">
        <is>
          <t>Invoice</t>
        </is>
      </c>
      <c r="D1682" t="inlineStr">
        <is>
          <t>INV-4307</t>
        </is>
      </c>
      <c r="E1682" t="inlineStr">
        <is>
          <t>Hawthorn Architects Group</t>
        </is>
      </c>
      <c r="F1682" t="inlineStr">
        <is>
          <t>Shopfitting contracts</t>
        </is>
      </c>
      <c r="G1682" s="9" t="n">
        <v>-3130.95</v>
      </c>
      <c r="H1682" t="inlineStr">
        <is>
          <t>GST</t>
        </is>
      </c>
      <c r="I1682" t="inlineStr"/>
      <c r="J1682" t="inlineStr"/>
      <c r="K1682" t="str">
        <f>INDEX('Account Map'!$E$5:$E$90,MATCH(F1682,'Account Map'!$A$5:$A$90,0))</f>
        <v>201</v>
      </c>
    </row>
    <row r="1683">
      <c r="A1683" t="n">
        <v>632</v>
      </c>
      <c r="B1683" s="10" t="n">
        <v>46241</v>
      </c>
      <c r="C1683" t="inlineStr">
        <is>
          <t>Invoice</t>
        </is>
      </c>
      <c r="D1683" t="inlineStr">
        <is>
          <t>INV-4307</t>
        </is>
      </c>
      <c r="E1683" t="inlineStr">
        <is>
          <t>Hawthorn Architects Group</t>
        </is>
      </c>
      <c r="F1683" t="inlineStr">
        <is>
          <t>GST Payable</t>
        </is>
      </c>
      <c r="G1683" s="9" t="n">
        <v>-471.5</v>
      </c>
      <c r="H1683" t="inlineStr"/>
      <c r="I1683" t="inlineStr"/>
      <c r="J1683" t="inlineStr"/>
      <c r="K1683" t="str">
        <f>INDEX('Account Map'!$E$5:$E$90,MATCH(F1683,'Account Map'!$A$5:$A$90,0))</f>
        <v>820</v>
      </c>
    </row>
    <row r="1684">
      <c r="A1684" t="n">
        <v>633</v>
      </c>
      <c r="B1684" s="10" t="n">
        <v>46241</v>
      </c>
      <c r="C1684" t="inlineStr">
        <is>
          <t>Invoice</t>
        </is>
      </c>
      <c r="D1684" t="inlineStr">
        <is>
          <t>INV-4308</t>
        </is>
      </c>
      <c r="E1684" t="inlineStr">
        <is>
          <t>Bluestone Eyewear</t>
        </is>
      </c>
      <c r="F1684" t="inlineStr">
        <is>
          <t>Accounts Receivable (A/R)</t>
        </is>
      </c>
      <c r="G1684" s="9" t="n">
        <v>11827.53</v>
      </c>
      <c r="H1684" t="inlineStr"/>
      <c r="I1684" t="inlineStr"/>
      <c r="J1684" t="inlineStr"/>
      <c r="K1684" t="str">
        <f>INDEX('Account Map'!$E$5:$E$90,MATCH(F1684,'Account Map'!$A$5:$A$90,0))</f>
        <v>610</v>
      </c>
    </row>
    <row r="1685">
      <c r="A1685" t="n">
        <v>633</v>
      </c>
      <c r="B1685" s="10" t="n">
        <v>46241</v>
      </c>
      <c r="C1685" t="inlineStr">
        <is>
          <t>Invoice</t>
        </is>
      </c>
      <c r="D1685" t="inlineStr">
        <is>
          <t>INV-4308</t>
        </is>
      </c>
      <c r="E1685" t="inlineStr">
        <is>
          <t>Bluestone Eyewear</t>
        </is>
      </c>
      <c r="F1685" t="inlineStr">
        <is>
          <t>Shopfitting contracts</t>
        </is>
      </c>
      <c r="G1685" s="9" t="n">
        <v>-8532.58</v>
      </c>
      <c r="H1685" t="inlineStr">
        <is>
          <t>GST</t>
        </is>
      </c>
      <c r="I1685" t="inlineStr"/>
      <c r="J1685" t="inlineStr"/>
      <c r="K1685" t="str">
        <f>INDEX('Account Map'!$E$5:$E$90,MATCH(F1685,'Account Map'!$A$5:$A$90,0))</f>
        <v>201</v>
      </c>
    </row>
    <row r="1686">
      <c r="A1686" t="n">
        <v>633</v>
      </c>
      <c r="B1686" s="10" t="n">
        <v>46241</v>
      </c>
      <c r="C1686" t="inlineStr">
        <is>
          <t>Invoice</t>
        </is>
      </c>
      <c r="D1686" t="inlineStr">
        <is>
          <t>INV-4308</t>
        </is>
      </c>
      <c r="E1686" t="inlineStr">
        <is>
          <t>Bluestone Eyewear</t>
        </is>
      </c>
      <c r="F1686" t="inlineStr">
        <is>
          <t>Shopfitting contracts</t>
        </is>
      </c>
      <c r="G1686" s="9" t="n">
        <v>-2219.72</v>
      </c>
      <c r="H1686" t="inlineStr">
        <is>
          <t>GST</t>
        </is>
      </c>
      <c r="I1686" t="inlineStr"/>
      <c r="J1686" t="inlineStr"/>
      <c r="K1686" t="str">
        <f>INDEX('Account Map'!$E$5:$E$90,MATCH(F1686,'Account Map'!$A$5:$A$90,0))</f>
        <v>201</v>
      </c>
    </row>
    <row r="1687">
      <c r="A1687" t="n">
        <v>633</v>
      </c>
      <c r="B1687" s="10" t="n">
        <v>46241</v>
      </c>
      <c r="C1687" t="inlineStr">
        <is>
          <t>Invoice</t>
        </is>
      </c>
      <c r="D1687" t="inlineStr">
        <is>
          <t>INV-4308</t>
        </is>
      </c>
      <c r="E1687" t="inlineStr">
        <is>
          <t>Bluestone Eyewear</t>
        </is>
      </c>
      <c r="F1687" t="inlineStr">
        <is>
          <t>GST Payable</t>
        </is>
      </c>
      <c r="G1687" s="9" t="n">
        <v>-1075.23</v>
      </c>
      <c r="H1687" t="inlineStr"/>
      <c r="I1687" t="inlineStr"/>
      <c r="J1687" t="inlineStr"/>
      <c r="K1687" t="str">
        <f>INDEX('Account Map'!$E$5:$E$90,MATCH(F1687,'Account Map'!$A$5:$A$90,0))</f>
        <v>820</v>
      </c>
    </row>
    <row r="1688">
      <c r="A1688" t="n">
        <v>634</v>
      </c>
      <c r="B1688" s="10" t="n">
        <v>46241</v>
      </c>
      <c r="C1688" t="inlineStr">
        <is>
          <t>Invoice</t>
        </is>
      </c>
      <c r="D1688" t="inlineStr">
        <is>
          <t>INV-4309</t>
        </is>
      </c>
      <c r="E1688" t="inlineStr">
        <is>
          <t>Laneway Property Group Pty Ltd</t>
        </is>
      </c>
      <c r="F1688" t="inlineStr">
        <is>
          <t>Accounts Receivable (A/R)</t>
        </is>
      </c>
      <c r="G1688" s="9" t="n">
        <v>3690.72</v>
      </c>
      <c r="H1688" t="inlineStr"/>
      <c r="I1688" t="inlineStr"/>
      <c r="J1688" t="inlineStr"/>
      <c r="K1688" t="str">
        <f>INDEX('Account Map'!$E$5:$E$90,MATCH(F1688,'Account Map'!$A$5:$A$90,0))</f>
        <v>610</v>
      </c>
    </row>
    <row r="1689">
      <c r="A1689" t="n">
        <v>634</v>
      </c>
      <c r="B1689" s="10" t="n">
        <v>46241</v>
      </c>
      <c r="C1689" t="inlineStr">
        <is>
          <t>Invoice</t>
        </is>
      </c>
      <c r="D1689" t="inlineStr">
        <is>
          <t>INV-4309</t>
        </is>
      </c>
      <c r="E1689" t="inlineStr">
        <is>
          <t>Laneway Property Group Pty Ltd</t>
        </is>
      </c>
      <c r="F1689" t="inlineStr">
        <is>
          <t>Joinery sales</t>
        </is>
      </c>
      <c r="G1689" s="9" t="n">
        <v>-3355.2</v>
      </c>
      <c r="H1689" t="inlineStr">
        <is>
          <t>GST</t>
        </is>
      </c>
      <c r="I1689" t="inlineStr"/>
      <c r="J1689" t="inlineStr"/>
      <c r="K1689" t="str">
        <f>INDEX('Account Map'!$E$5:$E$90,MATCH(F1689,'Account Map'!$A$5:$A$90,0))</f>
        <v>200</v>
      </c>
    </row>
    <row r="1690">
      <c r="A1690" t="n">
        <v>634</v>
      </c>
      <c r="B1690" s="10" t="n">
        <v>46241</v>
      </c>
      <c r="C1690" t="inlineStr">
        <is>
          <t>Invoice</t>
        </is>
      </c>
      <c r="D1690" t="inlineStr">
        <is>
          <t>INV-4309</t>
        </is>
      </c>
      <c r="E1690" t="inlineStr">
        <is>
          <t>Laneway Property Group Pty Ltd</t>
        </is>
      </c>
      <c r="F1690" t="inlineStr">
        <is>
          <t>GST Payable</t>
        </is>
      </c>
      <c r="G1690" s="9" t="n">
        <v>-335.52</v>
      </c>
      <c r="H1690" t="inlineStr"/>
      <c r="I1690" t="inlineStr"/>
      <c r="J1690" t="inlineStr"/>
      <c r="K1690" t="str">
        <f>INDEX('Account Map'!$E$5:$E$90,MATCH(F1690,'Account Map'!$A$5:$A$90,0))</f>
        <v>820</v>
      </c>
    </row>
    <row r="1691">
      <c r="A1691" t="n">
        <v>635</v>
      </c>
      <c r="B1691" s="10" t="n">
        <v>46241</v>
      </c>
      <c r="C1691" t="inlineStr">
        <is>
          <t>Invoice</t>
        </is>
      </c>
      <c r="D1691" t="inlineStr">
        <is>
          <t>INV-4310</t>
        </is>
      </c>
      <c r="E1691" t="inlineStr">
        <is>
          <t>Fitzroy Pharmacy Pty Ltd</t>
        </is>
      </c>
      <c r="F1691" t="inlineStr">
        <is>
          <t>Accounts Receivable (A/R)</t>
        </is>
      </c>
      <c r="G1691" s="9" t="n">
        <v>2376.14</v>
      </c>
      <c r="H1691" t="inlineStr"/>
      <c r="I1691" t="inlineStr"/>
      <c r="J1691" t="inlineStr"/>
      <c r="K1691" t="str">
        <f>INDEX('Account Map'!$E$5:$E$90,MATCH(F1691,'Account Map'!$A$5:$A$90,0))</f>
        <v>610</v>
      </c>
    </row>
    <row r="1692">
      <c r="A1692" t="n">
        <v>635</v>
      </c>
      <c r="B1692" s="10" t="n">
        <v>46241</v>
      </c>
      <c r="C1692" t="inlineStr">
        <is>
          <t>Invoice</t>
        </is>
      </c>
      <c r="D1692" t="inlineStr">
        <is>
          <t>INV-4310</t>
        </is>
      </c>
      <c r="E1692" t="inlineStr">
        <is>
          <t>Fitzroy Pharmacy Pty Ltd</t>
        </is>
      </c>
      <c r="F1692" t="inlineStr">
        <is>
          <t>Design &amp; drafting fees</t>
        </is>
      </c>
      <c r="G1692" s="9" t="n">
        <v>-1252.25</v>
      </c>
      <c r="H1692" t="inlineStr">
        <is>
          <t>GST</t>
        </is>
      </c>
      <c r="I1692" t="inlineStr"/>
      <c r="J1692" t="inlineStr"/>
      <c r="K1692" t="str">
        <f>INDEX('Account Map'!$E$5:$E$90,MATCH(F1692,'Account Map'!$A$5:$A$90,0))</f>
        <v>203</v>
      </c>
    </row>
    <row r="1693">
      <c r="A1693" t="n">
        <v>635</v>
      </c>
      <c r="B1693" s="10" t="n">
        <v>46241</v>
      </c>
      <c r="C1693" t="inlineStr">
        <is>
          <t>Invoice</t>
        </is>
      </c>
      <c r="D1693" t="inlineStr">
        <is>
          <t>INV-4310</t>
        </is>
      </c>
      <c r="E1693" t="inlineStr">
        <is>
          <t>Fitzroy Pharmacy Pty Ltd</t>
        </is>
      </c>
      <c r="F1693" t="inlineStr">
        <is>
          <t>Joinery sales</t>
        </is>
      </c>
      <c r="G1693" s="9" t="n">
        <v>-907.88</v>
      </c>
      <c r="H1693" t="inlineStr">
        <is>
          <t>GST</t>
        </is>
      </c>
      <c r="I1693" t="inlineStr"/>
      <c r="J1693" t="inlineStr"/>
      <c r="K1693" t="str">
        <f>INDEX('Account Map'!$E$5:$E$90,MATCH(F1693,'Account Map'!$A$5:$A$90,0))</f>
        <v>200</v>
      </c>
    </row>
    <row r="1694">
      <c r="A1694" t="n">
        <v>635</v>
      </c>
      <c r="B1694" s="10" t="n">
        <v>46241</v>
      </c>
      <c r="C1694" t="inlineStr">
        <is>
          <t>Invoice</t>
        </is>
      </c>
      <c r="D1694" t="inlineStr">
        <is>
          <t>INV-4310</t>
        </is>
      </c>
      <c r="E1694" t="inlineStr">
        <is>
          <t>Fitzroy Pharmacy Pty Ltd</t>
        </is>
      </c>
      <c r="F1694" t="inlineStr">
        <is>
          <t>GST Payable</t>
        </is>
      </c>
      <c r="G1694" s="9" t="n">
        <v>-216.01</v>
      </c>
      <c r="H1694" t="inlineStr"/>
      <c r="I1694" t="inlineStr"/>
      <c r="J1694" t="inlineStr"/>
      <c r="K1694" t="str">
        <f>INDEX('Account Map'!$E$5:$E$90,MATCH(F1694,'Account Map'!$A$5:$A$90,0))</f>
        <v>820</v>
      </c>
    </row>
    <row r="1695">
      <c r="A1695" t="n">
        <v>636</v>
      </c>
      <c r="B1695" s="10" t="n">
        <v>46241</v>
      </c>
      <c r="C1695" t="inlineStr">
        <is>
          <t>Bill</t>
        </is>
      </c>
      <c r="D1695" t="inlineStr">
        <is>
          <t>B00301</t>
        </is>
      </c>
      <c r="E1695" t="inlineStr">
        <is>
          <t>Kmart</t>
        </is>
      </c>
      <c r="F1695" t="inlineStr">
        <is>
          <t>General expenses</t>
        </is>
      </c>
      <c r="G1695" s="9" t="n">
        <v>932.5599999999999</v>
      </c>
      <c r="H1695" t="inlineStr">
        <is>
          <t>GST</t>
        </is>
      </c>
      <c r="I1695" t="inlineStr"/>
      <c r="J1695" t="inlineStr"/>
      <c r="K1695" t="str">
        <f>INDEX('Account Map'!$E$5:$E$90,MATCH(F1695,'Account Map'!$A$5:$A$90,0))</f>
        <v>429</v>
      </c>
    </row>
    <row r="1696">
      <c r="A1696" t="n">
        <v>636</v>
      </c>
      <c r="B1696" s="10" t="n">
        <v>46241</v>
      </c>
      <c r="C1696" t="inlineStr">
        <is>
          <t>Bill</t>
        </is>
      </c>
      <c r="D1696" t="inlineStr">
        <is>
          <t>B00301</t>
        </is>
      </c>
      <c r="E1696" t="inlineStr">
        <is>
          <t>Kmart</t>
        </is>
      </c>
      <c r="F1696" t="inlineStr">
        <is>
          <t>GST Payable</t>
        </is>
      </c>
      <c r="G1696" s="9" t="n">
        <v>93.26000000000001</v>
      </c>
      <c r="H1696" t="inlineStr"/>
      <c r="I1696" t="inlineStr"/>
      <c r="J1696" t="inlineStr"/>
      <c r="K1696" t="str">
        <f>INDEX('Account Map'!$E$5:$E$90,MATCH(F1696,'Account Map'!$A$5:$A$90,0))</f>
        <v>820</v>
      </c>
    </row>
    <row r="1697">
      <c r="A1697" t="n">
        <v>636</v>
      </c>
      <c r="B1697" s="10" t="n">
        <v>46241</v>
      </c>
      <c r="C1697" t="inlineStr">
        <is>
          <t>Bill</t>
        </is>
      </c>
      <c r="D1697" t="inlineStr">
        <is>
          <t>B00301</t>
        </is>
      </c>
      <c r="E1697" t="inlineStr">
        <is>
          <t>Kmart</t>
        </is>
      </c>
      <c r="F1697" t="inlineStr">
        <is>
          <t>Accounts Payable (A/P)</t>
        </is>
      </c>
      <c r="G1697" s="9" t="n">
        <v>-1025.82</v>
      </c>
      <c r="H1697" t="inlineStr"/>
      <c r="I1697" t="inlineStr"/>
      <c r="J1697" t="inlineStr"/>
      <c r="K1697" t="str">
        <f>INDEX('Account Map'!$E$5:$E$90,MATCH(F1697,'Account Map'!$A$5:$A$90,0))</f>
        <v>800</v>
      </c>
    </row>
    <row r="1698">
      <c r="A1698" t="n">
        <v>637</v>
      </c>
      <c r="B1698" s="10" t="n">
        <v>46241</v>
      </c>
      <c r="C1698" t="inlineStr">
        <is>
          <t>Bill</t>
        </is>
      </c>
      <c r="D1698" t="inlineStr">
        <is>
          <t>B00302</t>
        </is>
      </c>
      <c r="E1698" t="inlineStr">
        <is>
          <t>Bluestone Timber Pty Ltd</t>
        </is>
      </c>
      <c r="F1698" t="inlineStr">
        <is>
          <t>Timber &amp; board</t>
        </is>
      </c>
      <c r="G1698" s="9" t="n">
        <v>2109.09</v>
      </c>
      <c r="H1698" t="inlineStr">
        <is>
          <t>GST</t>
        </is>
      </c>
      <c r="I1698" t="inlineStr"/>
      <c r="J1698" t="inlineStr"/>
      <c r="K1698" t="str">
        <f>INDEX('Account Map'!$E$5:$E$90,MATCH(F1698,'Account Map'!$A$5:$A$90,0))</f>
        <v>310</v>
      </c>
    </row>
    <row r="1699">
      <c r="A1699" t="n">
        <v>637</v>
      </c>
      <c r="B1699" s="10" t="n">
        <v>46241</v>
      </c>
      <c r="C1699" t="inlineStr">
        <is>
          <t>Bill</t>
        </is>
      </c>
      <c r="D1699" t="inlineStr">
        <is>
          <t>B00302</t>
        </is>
      </c>
      <c r="E1699" t="inlineStr">
        <is>
          <t>Bluestone Timber Pty Ltd</t>
        </is>
      </c>
      <c r="F1699" t="inlineStr">
        <is>
          <t>GST Payable</t>
        </is>
      </c>
      <c r="G1699" s="9" t="n">
        <v>210.91</v>
      </c>
      <c r="H1699" t="inlineStr"/>
      <c r="I1699" t="inlineStr"/>
      <c r="J1699" t="inlineStr"/>
      <c r="K1699" t="str">
        <f>INDEX('Account Map'!$E$5:$E$90,MATCH(F1699,'Account Map'!$A$5:$A$90,0))</f>
        <v>820</v>
      </c>
    </row>
    <row r="1700">
      <c r="A1700" t="n">
        <v>637</v>
      </c>
      <c r="B1700" s="10" t="n">
        <v>46241</v>
      </c>
      <c r="C1700" t="inlineStr">
        <is>
          <t>Bill</t>
        </is>
      </c>
      <c r="D1700" t="inlineStr">
        <is>
          <t>B00302</t>
        </is>
      </c>
      <c r="E1700" t="inlineStr">
        <is>
          <t>Bluestone Timber Pty Ltd</t>
        </is>
      </c>
      <c r="F1700" t="inlineStr">
        <is>
          <t>Accounts Payable (A/P)</t>
        </is>
      </c>
      <c r="G1700" s="9" t="n">
        <v>-2320</v>
      </c>
      <c r="H1700" t="inlineStr"/>
      <c r="I1700" t="inlineStr"/>
      <c r="J1700" t="inlineStr"/>
      <c r="K1700" t="str">
        <f>INDEX('Account Map'!$E$5:$E$90,MATCH(F1700,'Account Map'!$A$5:$A$90,0))</f>
        <v>800</v>
      </c>
    </row>
    <row r="1701">
      <c r="A1701" t="n">
        <v>638</v>
      </c>
      <c r="B1701" s="10" t="n">
        <v>46241</v>
      </c>
      <c r="C1701" t="inlineStr">
        <is>
          <t>Bill</t>
        </is>
      </c>
      <c r="D1701" t="inlineStr">
        <is>
          <t>B00303</t>
        </is>
      </c>
      <c r="E1701" t="inlineStr">
        <is>
          <t>Collins Signs Pty Ltd</t>
        </is>
      </c>
      <c r="F1701" t="inlineStr">
        <is>
          <t>Subcontractors</t>
        </is>
      </c>
      <c r="G1701" s="9" t="n">
        <v>2597.34</v>
      </c>
      <c r="H1701" t="inlineStr">
        <is>
          <t>GST</t>
        </is>
      </c>
      <c r="I1701" t="inlineStr"/>
      <c r="J1701" t="inlineStr"/>
      <c r="K1701" t="str">
        <f>INDEX('Account Map'!$E$5:$E$90,MATCH(F1701,'Account Map'!$A$5:$A$90,0))</f>
        <v>313</v>
      </c>
    </row>
    <row r="1702">
      <c r="A1702" t="n">
        <v>638</v>
      </c>
      <c r="B1702" s="10" t="n">
        <v>46241</v>
      </c>
      <c r="C1702" t="inlineStr">
        <is>
          <t>Bill</t>
        </is>
      </c>
      <c r="D1702" t="inlineStr">
        <is>
          <t>B00303</t>
        </is>
      </c>
      <c r="E1702" t="inlineStr">
        <is>
          <t>Collins Signs Pty Ltd</t>
        </is>
      </c>
      <c r="F1702" t="inlineStr">
        <is>
          <t>GST Payable</t>
        </is>
      </c>
      <c r="G1702" s="9" t="n">
        <v>259.73</v>
      </c>
      <c r="H1702" t="inlineStr"/>
      <c r="I1702" t="inlineStr"/>
      <c r="J1702" t="inlineStr"/>
      <c r="K1702" t="str">
        <f>INDEX('Account Map'!$E$5:$E$90,MATCH(F1702,'Account Map'!$A$5:$A$90,0))</f>
        <v>820</v>
      </c>
    </row>
    <row r="1703">
      <c r="A1703" t="n">
        <v>638</v>
      </c>
      <c r="B1703" s="10" t="n">
        <v>46241</v>
      </c>
      <c r="C1703" t="inlineStr">
        <is>
          <t>Bill</t>
        </is>
      </c>
      <c r="D1703" t="inlineStr">
        <is>
          <t>B00303</t>
        </is>
      </c>
      <c r="E1703" t="inlineStr">
        <is>
          <t>Collins Signs Pty Ltd</t>
        </is>
      </c>
      <c r="F1703" t="inlineStr">
        <is>
          <t>Accounts Payable (A/P)</t>
        </is>
      </c>
      <c r="G1703" s="9" t="n">
        <v>-2857.07</v>
      </c>
      <c r="H1703" t="inlineStr"/>
      <c r="I1703" t="inlineStr"/>
      <c r="J1703" t="inlineStr"/>
      <c r="K1703" t="str">
        <f>INDEX('Account Map'!$E$5:$E$90,MATCH(F1703,'Account Map'!$A$5:$A$90,0))</f>
        <v>800</v>
      </c>
    </row>
    <row r="1704">
      <c r="A1704" t="n">
        <v>639</v>
      </c>
      <c r="B1704" s="10" t="n">
        <v>46241</v>
      </c>
      <c r="C1704" t="inlineStr">
        <is>
          <t>Bill</t>
        </is>
      </c>
      <c r="D1704" t="inlineStr">
        <is>
          <t>B00304</t>
        </is>
      </c>
      <c r="E1704" t="inlineStr">
        <is>
          <t>Malvern Machinery Pty Ltd</t>
        </is>
      </c>
      <c r="F1704" t="inlineStr">
        <is>
          <t>Timber &amp; board</t>
        </is>
      </c>
      <c r="G1704" s="9" t="n">
        <v>3121.11</v>
      </c>
      <c r="H1704" t="inlineStr">
        <is>
          <t>GST</t>
        </is>
      </c>
      <c r="I1704" t="inlineStr"/>
      <c r="J1704" t="inlineStr"/>
      <c r="K1704" t="str">
        <f>INDEX('Account Map'!$E$5:$E$90,MATCH(F1704,'Account Map'!$A$5:$A$90,0))</f>
        <v>310</v>
      </c>
    </row>
    <row r="1705">
      <c r="A1705" t="n">
        <v>639</v>
      </c>
      <c r="B1705" s="10" t="n">
        <v>46241</v>
      </c>
      <c r="C1705" t="inlineStr">
        <is>
          <t>Bill</t>
        </is>
      </c>
      <c r="D1705" t="inlineStr">
        <is>
          <t>B00304</t>
        </is>
      </c>
      <c r="E1705" t="inlineStr">
        <is>
          <t>Malvern Machinery Pty Ltd</t>
        </is>
      </c>
      <c r="F1705" t="inlineStr">
        <is>
          <t>GST Payable</t>
        </is>
      </c>
      <c r="G1705" s="9" t="n">
        <v>312.11</v>
      </c>
      <c r="H1705" t="inlineStr"/>
      <c r="I1705" t="inlineStr"/>
      <c r="J1705" t="inlineStr"/>
      <c r="K1705" t="str">
        <f>INDEX('Account Map'!$E$5:$E$90,MATCH(F1705,'Account Map'!$A$5:$A$90,0))</f>
        <v>820</v>
      </c>
    </row>
    <row r="1706">
      <c r="A1706" t="n">
        <v>639</v>
      </c>
      <c r="B1706" s="10" t="n">
        <v>46241</v>
      </c>
      <c r="C1706" t="inlineStr">
        <is>
          <t>Bill</t>
        </is>
      </c>
      <c r="D1706" t="inlineStr">
        <is>
          <t>B00304</t>
        </is>
      </c>
      <c r="E1706" t="inlineStr">
        <is>
          <t>Malvern Machinery Pty Ltd</t>
        </is>
      </c>
      <c r="F1706" t="inlineStr">
        <is>
          <t>Accounts Payable (A/P)</t>
        </is>
      </c>
      <c r="G1706" s="9" t="n">
        <v>-3433.22</v>
      </c>
      <c r="H1706" t="inlineStr"/>
      <c r="I1706" t="inlineStr"/>
      <c r="J1706" t="inlineStr"/>
      <c r="K1706" t="str">
        <f>INDEX('Account Map'!$E$5:$E$90,MATCH(F1706,'Account Map'!$A$5:$A$90,0))</f>
        <v>800</v>
      </c>
    </row>
    <row r="1707">
      <c r="A1707" t="n">
        <v>640</v>
      </c>
      <c r="B1707" s="10" t="n">
        <v>46241</v>
      </c>
      <c r="C1707" t="inlineStr">
        <is>
          <t>Bill</t>
        </is>
      </c>
      <c r="D1707" t="inlineStr">
        <is>
          <t>B00305</t>
        </is>
      </c>
      <c r="E1707" t="inlineStr">
        <is>
          <t>Westside Glass Pty Ltd</t>
        </is>
      </c>
      <c r="F1707" t="inlineStr">
        <is>
          <t>Subcontractors</t>
        </is>
      </c>
      <c r="G1707" s="9" t="n">
        <v>632.97</v>
      </c>
      <c r="H1707" t="inlineStr">
        <is>
          <t>GST</t>
        </is>
      </c>
      <c r="I1707" t="inlineStr"/>
      <c r="J1707" t="inlineStr"/>
      <c r="K1707" t="str">
        <f>INDEX('Account Map'!$E$5:$E$90,MATCH(F1707,'Account Map'!$A$5:$A$90,0))</f>
        <v>313</v>
      </c>
    </row>
    <row r="1708">
      <c r="A1708" t="n">
        <v>640</v>
      </c>
      <c r="B1708" s="10" t="n">
        <v>46241</v>
      </c>
      <c r="C1708" t="inlineStr">
        <is>
          <t>Bill</t>
        </is>
      </c>
      <c r="D1708" t="inlineStr">
        <is>
          <t>B00305</t>
        </is>
      </c>
      <c r="E1708" t="inlineStr">
        <is>
          <t>Westside Glass Pty Ltd</t>
        </is>
      </c>
      <c r="F1708" t="inlineStr">
        <is>
          <t>GST Payable</t>
        </is>
      </c>
      <c r="G1708" s="9" t="n">
        <v>63.3</v>
      </c>
      <c r="H1708" t="inlineStr"/>
      <c r="I1708" t="inlineStr"/>
      <c r="J1708" t="inlineStr"/>
      <c r="K1708" t="str">
        <f>INDEX('Account Map'!$E$5:$E$90,MATCH(F1708,'Account Map'!$A$5:$A$90,0))</f>
        <v>820</v>
      </c>
    </row>
    <row r="1709">
      <c r="A1709" t="n">
        <v>640</v>
      </c>
      <c r="B1709" s="10" t="n">
        <v>46241</v>
      </c>
      <c r="C1709" t="inlineStr">
        <is>
          <t>Bill</t>
        </is>
      </c>
      <c r="D1709" t="inlineStr">
        <is>
          <t>B00305</t>
        </is>
      </c>
      <c r="E1709" t="inlineStr">
        <is>
          <t>Westside Glass Pty Ltd</t>
        </is>
      </c>
      <c r="F1709" t="inlineStr">
        <is>
          <t>Accounts Payable (A/P)</t>
        </is>
      </c>
      <c r="G1709" s="9" t="n">
        <v>-696.27</v>
      </c>
      <c r="H1709" t="inlineStr"/>
      <c r="I1709" t="inlineStr"/>
      <c r="J1709" t="inlineStr"/>
      <c r="K1709" t="str">
        <f>INDEX('Account Map'!$E$5:$E$90,MATCH(F1709,'Account Map'!$A$5:$A$90,0))</f>
        <v>800</v>
      </c>
    </row>
    <row r="1710">
      <c r="A1710" t="n">
        <v>641</v>
      </c>
      <c r="B1710" s="10" t="n">
        <v>46241</v>
      </c>
      <c r="C1710" t="inlineStr">
        <is>
          <t>Expense</t>
        </is>
      </c>
      <c r="D1710" t="inlineStr"/>
      <c r="E1710" t="inlineStr">
        <is>
          <t>Total Tools</t>
        </is>
      </c>
      <c r="F1710" t="inlineStr">
        <is>
          <t>Staff amenities</t>
        </is>
      </c>
      <c r="G1710" s="9" t="n">
        <v>170.92</v>
      </c>
      <c r="H1710" t="inlineStr">
        <is>
          <t>GST</t>
        </is>
      </c>
      <c r="I1710" t="inlineStr"/>
      <c r="J1710" t="inlineStr"/>
      <c r="K1710" t="str">
        <f>INDEX('Account Map'!$E$5:$E$90,MATCH(F1710,'Account Map'!$A$5:$A$90,0))</f>
        <v>479</v>
      </c>
    </row>
    <row r="1711">
      <c r="A1711" t="n">
        <v>641</v>
      </c>
      <c r="B1711" s="10" t="n">
        <v>46241</v>
      </c>
      <c r="C1711" t="inlineStr">
        <is>
          <t>Expense</t>
        </is>
      </c>
      <c r="D1711" t="inlineStr"/>
      <c r="E1711" t="inlineStr">
        <is>
          <t>Total Tools</t>
        </is>
      </c>
      <c r="F1711" t="inlineStr">
        <is>
          <t>GST Payable</t>
        </is>
      </c>
      <c r="G1711" s="9" t="n">
        <v>17.09</v>
      </c>
      <c r="H1711" t="inlineStr"/>
      <c r="I1711" t="inlineStr"/>
      <c r="J1711" t="inlineStr"/>
      <c r="K1711" t="str">
        <f>INDEX('Account Map'!$E$5:$E$90,MATCH(F1711,'Account Map'!$A$5:$A$90,0))</f>
        <v>820</v>
      </c>
    </row>
    <row r="1712">
      <c r="A1712" t="n">
        <v>641</v>
      </c>
      <c r="B1712" s="10" t="n">
        <v>46241</v>
      </c>
      <c r="C1712" t="inlineStr">
        <is>
          <t>Expense</t>
        </is>
      </c>
      <c r="D1712" t="inlineStr"/>
      <c r="E1712" t="inlineStr">
        <is>
          <t>Total Tools</t>
        </is>
      </c>
      <c r="F1712" t="inlineStr">
        <is>
          <t>ANZ Business Visa</t>
        </is>
      </c>
      <c r="G1712" s="9" t="n">
        <v>-188.01</v>
      </c>
      <c r="H1712" t="inlineStr"/>
      <c r="I1712" t="inlineStr"/>
      <c r="J1712" t="inlineStr">
        <is>
          <t>R</t>
        </is>
      </c>
      <c r="K1712" t="str">
        <f>INDEX('Account Map'!$E$5:$E$90,MATCH(F1712,'Account Map'!$A$5:$A$90,0))</f>
        <v>092</v>
      </c>
    </row>
    <row r="1713">
      <c r="A1713" t="n">
        <v>642</v>
      </c>
      <c r="B1713" s="10" t="n">
        <v>46241</v>
      </c>
      <c r="C1713" t="inlineStr">
        <is>
          <t>Expense</t>
        </is>
      </c>
      <c r="D1713" t="inlineStr"/>
      <c r="E1713" t="inlineStr">
        <is>
          <t>Ampol</t>
        </is>
      </c>
      <c r="F1713" t="inlineStr">
        <is>
          <t>Staff amenities</t>
        </is>
      </c>
      <c r="G1713" s="9" t="n">
        <v>263.82</v>
      </c>
      <c r="H1713" t="inlineStr">
        <is>
          <t>GST</t>
        </is>
      </c>
      <c r="I1713" t="inlineStr"/>
      <c r="J1713" t="inlineStr"/>
      <c r="K1713" t="str">
        <f>INDEX('Account Map'!$E$5:$E$90,MATCH(F1713,'Account Map'!$A$5:$A$90,0))</f>
        <v>479</v>
      </c>
    </row>
    <row r="1714">
      <c r="A1714" t="n">
        <v>642</v>
      </c>
      <c r="B1714" s="10" t="n">
        <v>46241</v>
      </c>
      <c r="C1714" t="inlineStr">
        <is>
          <t>Expense</t>
        </is>
      </c>
      <c r="D1714" t="inlineStr"/>
      <c r="E1714" t="inlineStr">
        <is>
          <t>Ampol</t>
        </is>
      </c>
      <c r="F1714" t="inlineStr">
        <is>
          <t>GST Payable</t>
        </is>
      </c>
      <c r="G1714" s="9" t="n">
        <v>26.38</v>
      </c>
      <c r="H1714" t="inlineStr"/>
      <c r="I1714" t="inlineStr"/>
      <c r="J1714" t="inlineStr"/>
      <c r="K1714" t="str">
        <f>INDEX('Account Map'!$E$5:$E$90,MATCH(F1714,'Account Map'!$A$5:$A$90,0))</f>
        <v>820</v>
      </c>
    </row>
    <row r="1715">
      <c r="A1715" t="n">
        <v>642</v>
      </c>
      <c r="B1715" s="10" t="n">
        <v>46241</v>
      </c>
      <c r="C1715" t="inlineStr">
        <is>
          <t>Expense</t>
        </is>
      </c>
      <c r="D1715" t="inlineStr"/>
      <c r="E1715" t="inlineStr">
        <is>
          <t>Ampol</t>
        </is>
      </c>
      <c r="F1715" t="inlineStr">
        <is>
          <t>ANZ Business Visa</t>
        </is>
      </c>
      <c r="G1715" s="9" t="n">
        <v>-290.2</v>
      </c>
      <c r="H1715" t="inlineStr"/>
      <c r="I1715" t="inlineStr"/>
      <c r="J1715" t="inlineStr">
        <is>
          <t>R</t>
        </is>
      </c>
      <c r="K1715" t="str">
        <f>INDEX('Account Map'!$E$5:$E$90,MATCH(F1715,'Account Map'!$A$5:$A$90,0))</f>
        <v>092</v>
      </c>
    </row>
    <row r="1716">
      <c r="A1716" t="n">
        <v>643</v>
      </c>
      <c r="B1716" s="10" t="n">
        <v>46241</v>
      </c>
      <c r="C1716" t="inlineStr">
        <is>
          <t>Payment</t>
        </is>
      </c>
      <c r="D1716" t="inlineStr"/>
      <c r="E1716" t="inlineStr">
        <is>
          <t>Glenferrie Eyewear Group</t>
        </is>
      </c>
      <c r="F1716" t="inlineStr">
        <is>
          <t>Undeposited Funds</t>
        </is>
      </c>
      <c r="G1716" s="9" t="n">
        <v>4524.14</v>
      </c>
      <c r="H1716" t="inlineStr"/>
      <c r="I1716" t="inlineStr">
        <is>
          <t>Payment INV-4239</t>
        </is>
      </c>
      <c r="J1716" t="inlineStr"/>
      <c r="K1716" t="str">
        <f>INDEX('Account Map'!$E$5:$E$90,MATCH(F1716,'Account Map'!$A$5:$A$90,0))</f>
        <v>615</v>
      </c>
    </row>
    <row r="1717">
      <c r="A1717" t="n">
        <v>643</v>
      </c>
      <c r="B1717" s="10" t="n">
        <v>46241</v>
      </c>
      <c r="C1717" t="inlineStr">
        <is>
          <t>Payment</t>
        </is>
      </c>
      <c r="D1717" t="inlineStr"/>
      <c r="E1717" t="inlineStr">
        <is>
          <t>Glenferrie Eyewear Group</t>
        </is>
      </c>
      <c r="F1717" t="inlineStr">
        <is>
          <t>Accounts Receivable (A/R)</t>
        </is>
      </c>
      <c r="G1717" s="9" t="n">
        <v>-4524.14</v>
      </c>
      <c r="H1717" t="inlineStr"/>
      <c r="I1717" t="inlineStr">
        <is>
          <t>Payment INV-4239</t>
        </is>
      </c>
      <c r="J1717" t="inlineStr"/>
      <c r="K1717" t="str">
        <f>INDEX('Account Map'!$E$5:$E$90,MATCH(F1717,'Account Map'!$A$5:$A$90,0))</f>
        <v>610</v>
      </c>
    </row>
    <row r="1718">
      <c r="A1718" t="n">
        <v>644</v>
      </c>
      <c r="B1718" s="10" t="n">
        <v>46241</v>
      </c>
      <c r="C1718" t="inlineStr">
        <is>
          <t>Payment</t>
        </is>
      </c>
      <c r="D1718" t="inlineStr"/>
      <c r="E1718" t="inlineStr">
        <is>
          <t>Kestrel Homewares Group</t>
        </is>
      </c>
      <c r="F1718" t="inlineStr">
        <is>
          <t>Undeposited Funds</t>
        </is>
      </c>
      <c r="G1718" s="9" t="n">
        <v>5762.92</v>
      </c>
      <c r="H1718" t="inlineStr"/>
      <c r="I1718" t="inlineStr">
        <is>
          <t>Payment INV-4283</t>
        </is>
      </c>
      <c r="J1718" t="inlineStr"/>
      <c r="K1718" t="str">
        <f>INDEX('Account Map'!$E$5:$E$90,MATCH(F1718,'Account Map'!$A$5:$A$90,0))</f>
        <v>615</v>
      </c>
    </row>
    <row r="1719">
      <c r="A1719" t="n">
        <v>644</v>
      </c>
      <c r="B1719" s="10" t="n">
        <v>46241</v>
      </c>
      <c r="C1719" t="inlineStr">
        <is>
          <t>Payment</t>
        </is>
      </c>
      <c r="D1719" t="inlineStr"/>
      <c r="E1719" t="inlineStr">
        <is>
          <t>Kestrel Homewares Group</t>
        </is>
      </c>
      <c r="F1719" t="inlineStr">
        <is>
          <t>Accounts Receivable (A/R)</t>
        </is>
      </c>
      <c r="G1719" s="9" t="n">
        <v>-5762.92</v>
      </c>
      <c r="H1719" t="inlineStr"/>
      <c r="I1719" t="inlineStr">
        <is>
          <t>Payment INV-4283</t>
        </is>
      </c>
      <c r="J1719" t="inlineStr"/>
      <c r="K1719" t="str">
        <f>INDEX('Account Map'!$E$5:$E$90,MATCH(F1719,'Account Map'!$A$5:$A$90,0))</f>
        <v>610</v>
      </c>
    </row>
    <row r="1720">
      <c r="A1720" t="n">
        <v>645</v>
      </c>
      <c r="B1720" s="10" t="n">
        <v>46241</v>
      </c>
      <c r="C1720" t="inlineStr">
        <is>
          <t>Payment</t>
        </is>
      </c>
      <c r="D1720" t="inlineStr"/>
      <c r="E1720" t="inlineStr">
        <is>
          <t>Fitzroy Builders Pty Ltd</t>
        </is>
      </c>
      <c r="F1720" t="inlineStr">
        <is>
          <t>Undeposited Funds</t>
        </is>
      </c>
      <c r="G1720" s="9" t="n">
        <v>4277.88</v>
      </c>
      <c r="H1720" t="inlineStr"/>
      <c r="I1720" t="inlineStr">
        <is>
          <t>Payment INV-4284</t>
        </is>
      </c>
      <c r="J1720" t="inlineStr"/>
      <c r="K1720" t="str">
        <f>INDEX('Account Map'!$E$5:$E$90,MATCH(F1720,'Account Map'!$A$5:$A$90,0))</f>
        <v>615</v>
      </c>
    </row>
    <row r="1721">
      <c r="A1721" t="n">
        <v>645</v>
      </c>
      <c r="B1721" s="10" t="n">
        <v>46241</v>
      </c>
      <c r="C1721" t="inlineStr">
        <is>
          <t>Payment</t>
        </is>
      </c>
      <c r="D1721" t="inlineStr"/>
      <c r="E1721" t="inlineStr">
        <is>
          <t>Fitzroy Builders Pty Ltd</t>
        </is>
      </c>
      <c r="F1721" t="inlineStr">
        <is>
          <t>Accounts Receivable (A/R)</t>
        </is>
      </c>
      <c r="G1721" s="9" t="n">
        <v>-4277.88</v>
      </c>
      <c r="H1721" t="inlineStr"/>
      <c r="I1721" t="inlineStr">
        <is>
          <t>Payment INV-4284</t>
        </is>
      </c>
      <c r="J1721" t="inlineStr"/>
      <c r="K1721" t="str">
        <f>INDEX('Account Map'!$E$5:$E$90,MATCH(F1721,'Account Map'!$A$5:$A$90,0))</f>
        <v>610</v>
      </c>
    </row>
    <row r="1722">
      <c r="A1722" t="n">
        <v>646</v>
      </c>
      <c r="B1722" s="10" t="n">
        <v>46241</v>
      </c>
      <c r="C1722" t="inlineStr">
        <is>
          <t>Bill Payment (Cheque)</t>
        </is>
      </c>
      <c r="D1722" t="inlineStr"/>
      <c r="E1722" t="inlineStr">
        <is>
          <t>Collins Fixings Pty Ltd</t>
        </is>
      </c>
      <c r="F1722" t="inlineStr">
        <is>
          <t>Accounts Payable (A/P)</t>
        </is>
      </c>
      <c r="G1722" s="9" t="n">
        <v>174.87</v>
      </c>
      <c r="H1722" t="inlineStr"/>
      <c r="I1722" t="inlineStr">
        <is>
          <t>Payment B00112</t>
        </is>
      </c>
      <c r="J1722" t="inlineStr"/>
      <c r="K1722" t="str">
        <f>INDEX('Account Map'!$E$5:$E$90,MATCH(F1722,'Account Map'!$A$5:$A$90,0))</f>
        <v>800</v>
      </c>
    </row>
    <row r="1723">
      <c r="A1723" t="n">
        <v>646</v>
      </c>
      <c r="B1723" s="10" t="n">
        <v>46241</v>
      </c>
      <c r="C1723" t="inlineStr">
        <is>
          <t>Bill Payment (Cheque)</t>
        </is>
      </c>
      <c r="D1723" t="inlineStr"/>
      <c r="E1723" t="inlineStr">
        <is>
          <t>Collins Fixings Pty Ltd</t>
        </is>
      </c>
      <c r="F1723" t="inlineStr">
        <is>
          <t>ANZ Business Cheque</t>
        </is>
      </c>
      <c r="G1723" s="9" t="n">
        <v>-174.87</v>
      </c>
      <c r="H1723" t="inlineStr"/>
      <c r="I1723" t="inlineStr">
        <is>
          <t>Payment B00112</t>
        </is>
      </c>
      <c r="J1723" t="inlineStr">
        <is>
          <t>R</t>
        </is>
      </c>
      <c r="K1723" t="str">
        <f>INDEX('Account Map'!$E$5:$E$90,MATCH(F1723,'Account Map'!$A$5:$A$90,0))</f>
        <v>090</v>
      </c>
    </row>
    <row r="1724">
      <c r="A1724" t="n">
        <v>647</v>
      </c>
      <c r="B1724" s="10" t="n">
        <v>46241</v>
      </c>
      <c r="C1724" t="inlineStr">
        <is>
          <t>Bill Payment (Cheque)</t>
        </is>
      </c>
      <c r="D1724" t="inlineStr"/>
      <c r="E1724" t="inlineStr">
        <is>
          <t>Redgum Signs Pty Ltd</t>
        </is>
      </c>
      <c r="F1724" t="inlineStr">
        <is>
          <t>Accounts Payable (A/P)</t>
        </is>
      </c>
      <c r="G1724" s="9" t="n">
        <v>603.61</v>
      </c>
      <c r="H1724" t="inlineStr"/>
      <c r="I1724" t="inlineStr">
        <is>
          <t>Payment B00114</t>
        </is>
      </c>
      <c r="J1724" t="inlineStr"/>
      <c r="K1724" t="str">
        <f>INDEX('Account Map'!$E$5:$E$90,MATCH(F1724,'Account Map'!$A$5:$A$90,0))</f>
        <v>800</v>
      </c>
    </row>
    <row r="1725">
      <c r="A1725" t="n">
        <v>647</v>
      </c>
      <c r="B1725" s="10" t="n">
        <v>46241</v>
      </c>
      <c r="C1725" t="inlineStr">
        <is>
          <t>Bill Payment (Cheque)</t>
        </is>
      </c>
      <c r="D1725" t="inlineStr"/>
      <c r="E1725" t="inlineStr">
        <is>
          <t>Redgum Signs Pty Ltd</t>
        </is>
      </c>
      <c r="F1725" t="inlineStr">
        <is>
          <t>ANZ Business Cheque</t>
        </is>
      </c>
      <c r="G1725" s="9" t="n">
        <v>-603.61</v>
      </c>
      <c r="H1725" t="inlineStr"/>
      <c r="I1725" t="inlineStr">
        <is>
          <t>Payment B00114</t>
        </is>
      </c>
      <c r="J1725" t="inlineStr">
        <is>
          <t>R</t>
        </is>
      </c>
      <c r="K1725" t="str">
        <f>INDEX('Account Map'!$E$5:$E$90,MATCH(F1725,'Account Map'!$A$5:$A$90,0))</f>
        <v>090</v>
      </c>
    </row>
    <row r="1726">
      <c r="A1726" t="n">
        <v>648</v>
      </c>
      <c r="B1726" s="10" t="n">
        <v>46241</v>
      </c>
      <c r="C1726" t="inlineStr">
        <is>
          <t>Bill Payment (Cheque)</t>
        </is>
      </c>
      <c r="D1726" t="inlineStr"/>
      <c r="E1726" t="inlineStr">
        <is>
          <t>Coates Hire Pty Ltd</t>
        </is>
      </c>
      <c r="F1726" t="inlineStr">
        <is>
          <t>Accounts Payable (A/P)</t>
        </is>
      </c>
      <c r="G1726" s="9" t="n">
        <v>559.5</v>
      </c>
      <c r="H1726" t="inlineStr"/>
      <c r="I1726" t="inlineStr">
        <is>
          <t>Payment B00136</t>
        </is>
      </c>
      <c r="J1726" t="inlineStr"/>
      <c r="K1726" t="str">
        <f>INDEX('Account Map'!$E$5:$E$90,MATCH(F1726,'Account Map'!$A$5:$A$90,0))</f>
        <v>800</v>
      </c>
    </row>
    <row r="1727">
      <c r="A1727" t="n">
        <v>648</v>
      </c>
      <c r="B1727" s="10" t="n">
        <v>46241</v>
      </c>
      <c r="C1727" t="inlineStr">
        <is>
          <t>Bill Payment (Cheque)</t>
        </is>
      </c>
      <c r="D1727" t="inlineStr"/>
      <c r="E1727" t="inlineStr">
        <is>
          <t>Coates Hire Pty Ltd</t>
        </is>
      </c>
      <c r="F1727" t="inlineStr">
        <is>
          <t>ANZ Business Cheque</t>
        </is>
      </c>
      <c r="G1727" s="9" t="n">
        <v>-559.5</v>
      </c>
      <c r="H1727" t="inlineStr"/>
      <c r="I1727" t="inlineStr">
        <is>
          <t>Payment B00136</t>
        </is>
      </c>
      <c r="J1727" t="inlineStr">
        <is>
          <t>R</t>
        </is>
      </c>
      <c r="K1727" t="str">
        <f>INDEX('Account Map'!$E$5:$E$90,MATCH(F1727,'Account Map'!$A$5:$A$90,0))</f>
        <v>090</v>
      </c>
    </row>
    <row r="1728">
      <c r="A1728" t="n">
        <v>649</v>
      </c>
      <c r="B1728" s="10" t="n">
        <v>46241</v>
      </c>
      <c r="C1728" t="inlineStr">
        <is>
          <t>Bill Payment (Cheque)</t>
        </is>
      </c>
      <c r="D1728" t="inlineStr"/>
      <c r="E1728" t="inlineStr">
        <is>
          <t>Albert Adhesives Pty Ltd</t>
        </is>
      </c>
      <c r="F1728" t="inlineStr">
        <is>
          <t>Accounts Payable (A/P)</t>
        </is>
      </c>
      <c r="G1728" s="9" t="n">
        <v>135.84</v>
      </c>
      <c r="H1728" t="inlineStr"/>
      <c r="I1728" t="inlineStr">
        <is>
          <t>Payment B00173</t>
        </is>
      </c>
      <c r="J1728" t="inlineStr"/>
      <c r="K1728" t="str">
        <f>INDEX('Account Map'!$E$5:$E$90,MATCH(F1728,'Account Map'!$A$5:$A$90,0))</f>
        <v>800</v>
      </c>
    </row>
    <row r="1729">
      <c r="A1729" t="n">
        <v>649</v>
      </c>
      <c r="B1729" s="10" t="n">
        <v>46241</v>
      </c>
      <c r="C1729" t="inlineStr">
        <is>
          <t>Bill Payment (Cheque)</t>
        </is>
      </c>
      <c r="D1729" t="inlineStr"/>
      <c r="E1729" t="inlineStr">
        <is>
          <t>Albert Adhesives Pty Ltd</t>
        </is>
      </c>
      <c r="F1729" t="inlineStr">
        <is>
          <t>ANZ Business Cheque</t>
        </is>
      </c>
      <c r="G1729" s="9" t="n">
        <v>-135.84</v>
      </c>
      <c r="H1729" t="inlineStr"/>
      <c r="I1729" t="inlineStr">
        <is>
          <t>Payment B00173</t>
        </is>
      </c>
      <c r="J1729" t="inlineStr">
        <is>
          <t>R</t>
        </is>
      </c>
      <c r="K1729" t="str">
        <f>INDEX('Account Map'!$E$5:$E$90,MATCH(F1729,'Account Map'!$A$5:$A$90,0))</f>
        <v>090</v>
      </c>
    </row>
    <row r="1730">
      <c r="A1730" t="n">
        <v>650</v>
      </c>
      <c r="B1730" s="10" t="n">
        <v>46241</v>
      </c>
      <c r="C1730" t="inlineStr">
        <is>
          <t>Bill Payment (Cheque)</t>
        </is>
      </c>
      <c r="D1730" t="inlineStr"/>
      <c r="E1730" t="inlineStr">
        <is>
          <t>Prahran Fasteners Pty Ltd</t>
        </is>
      </c>
      <c r="F1730" t="inlineStr">
        <is>
          <t>Accounts Payable (A/P)</t>
        </is>
      </c>
      <c r="G1730" s="9" t="n">
        <v>3247.41</v>
      </c>
      <c r="H1730" t="inlineStr"/>
      <c r="I1730" t="inlineStr">
        <is>
          <t>Payment B00218</t>
        </is>
      </c>
      <c r="J1730" t="inlineStr"/>
      <c r="K1730" t="str">
        <f>INDEX('Account Map'!$E$5:$E$90,MATCH(F1730,'Account Map'!$A$5:$A$90,0))</f>
        <v>800</v>
      </c>
    </row>
    <row r="1731">
      <c r="A1731" t="n">
        <v>650</v>
      </c>
      <c r="B1731" s="10" t="n">
        <v>46241</v>
      </c>
      <c r="C1731" t="inlineStr">
        <is>
          <t>Bill Payment (Cheque)</t>
        </is>
      </c>
      <c r="D1731" t="inlineStr"/>
      <c r="E1731" t="inlineStr">
        <is>
          <t>Prahran Fasteners Pty Ltd</t>
        </is>
      </c>
      <c r="F1731" t="inlineStr">
        <is>
          <t>ANZ Business Cheque</t>
        </is>
      </c>
      <c r="G1731" s="9" t="n">
        <v>-3247.41</v>
      </c>
      <c r="H1731" t="inlineStr"/>
      <c r="I1731" t="inlineStr">
        <is>
          <t>Payment B00218</t>
        </is>
      </c>
      <c r="J1731" t="inlineStr">
        <is>
          <t>R</t>
        </is>
      </c>
      <c r="K1731" t="str">
        <f>INDEX('Account Map'!$E$5:$E$90,MATCH(F1731,'Account Map'!$A$5:$A$90,0))</f>
        <v>090</v>
      </c>
    </row>
    <row r="1732">
      <c r="A1732" t="n">
        <v>651</v>
      </c>
      <c r="B1732" s="10" t="n">
        <v>46241</v>
      </c>
      <c r="C1732" t="inlineStr">
        <is>
          <t>Bill Payment (Cheque)</t>
        </is>
      </c>
      <c r="D1732" t="inlineStr"/>
      <c r="E1732" t="inlineStr">
        <is>
          <t>Caesarstone Fabricators</t>
        </is>
      </c>
      <c r="F1732" t="inlineStr">
        <is>
          <t>Accounts Payable (A/P)</t>
        </is>
      </c>
      <c r="G1732" s="9" t="n">
        <v>2045.13</v>
      </c>
      <c r="H1732" t="inlineStr"/>
      <c r="I1732" t="inlineStr">
        <is>
          <t>Payment B00232</t>
        </is>
      </c>
      <c r="J1732" t="inlineStr"/>
      <c r="K1732" t="str">
        <f>INDEX('Account Map'!$E$5:$E$90,MATCH(F1732,'Account Map'!$A$5:$A$90,0))</f>
        <v>800</v>
      </c>
    </row>
    <row r="1733">
      <c r="A1733" t="n">
        <v>651</v>
      </c>
      <c r="B1733" s="10" t="n">
        <v>46241</v>
      </c>
      <c r="C1733" t="inlineStr">
        <is>
          <t>Bill Payment (Cheque)</t>
        </is>
      </c>
      <c r="D1733" t="inlineStr"/>
      <c r="E1733" t="inlineStr">
        <is>
          <t>Caesarstone Fabricators</t>
        </is>
      </c>
      <c r="F1733" t="inlineStr">
        <is>
          <t>ANZ Business Cheque</t>
        </is>
      </c>
      <c r="G1733" s="9" t="n">
        <v>-2045.13</v>
      </c>
      <c r="H1733" t="inlineStr"/>
      <c r="I1733" t="inlineStr">
        <is>
          <t>Payment B00232</t>
        </is>
      </c>
      <c r="J1733" t="inlineStr">
        <is>
          <t>R</t>
        </is>
      </c>
      <c r="K1733" t="str">
        <f>INDEX('Account Map'!$E$5:$E$90,MATCH(F1733,'Account Map'!$A$5:$A$90,0))</f>
        <v>090</v>
      </c>
    </row>
    <row r="1734">
      <c r="A1734" t="n">
        <v>652</v>
      </c>
      <c r="B1734" s="10" t="n">
        <v>46241</v>
      </c>
      <c r="C1734" t="inlineStr">
        <is>
          <t>Deposit</t>
        </is>
      </c>
      <c r="D1734" t="inlineStr"/>
      <c r="E1734" t="inlineStr"/>
      <c r="F1734" t="inlineStr">
        <is>
          <t>ANZ Business Cheque</t>
        </is>
      </c>
      <c r="G1734" s="9" t="n">
        <v>7686.69</v>
      </c>
      <c r="H1734" t="inlineStr"/>
      <c r="I1734" t="inlineStr">
        <is>
          <t>Deposit of 2 payments</t>
        </is>
      </c>
      <c r="J1734" t="inlineStr">
        <is>
          <t>R</t>
        </is>
      </c>
      <c r="K1734" t="str">
        <f>INDEX('Account Map'!$E$5:$E$90,MATCH(F1734,'Account Map'!$A$5:$A$90,0))</f>
        <v>090</v>
      </c>
    </row>
    <row r="1735">
      <c r="A1735" t="n">
        <v>652</v>
      </c>
      <c r="B1735" s="10" t="n">
        <v>46241</v>
      </c>
      <c r="C1735" t="inlineStr">
        <is>
          <t>Deposit</t>
        </is>
      </c>
      <c r="D1735" t="inlineStr"/>
      <c r="E1735" t="inlineStr"/>
      <c r="F1735" t="inlineStr">
        <is>
          <t>Undeposited Funds</t>
        </is>
      </c>
      <c r="G1735" s="9" t="n">
        <v>-7686.69</v>
      </c>
      <c r="H1735" t="inlineStr"/>
      <c r="I1735" t="inlineStr">
        <is>
          <t>Deposit of 2 payments</t>
        </is>
      </c>
      <c r="J1735" t="inlineStr"/>
      <c r="K1735" t="str">
        <f>INDEX('Account Map'!$E$5:$E$90,MATCH(F1735,'Account Map'!$A$5:$A$90,0))</f>
        <v>615</v>
      </c>
    </row>
    <row r="1736">
      <c r="A1736" t="n">
        <v>653</v>
      </c>
      <c r="B1736" s="10" t="n">
        <v>46242</v>
      </c>
      <c r="C1736" t="inlineStr">
        <is>
          <t>Payment</t>
        </is>
      </c>
      <c r="D1736" t="inlineStr"/>
      <c r="E1736" t="inlineStr">
        <is>
          <t>Malvern Accountants</t>
        </is>
      </c>
      <c r="F1736" t="inlineStr">
        <is>
          <t>ANZ Business Cheque</t>
        </is>
      </c>
      <c r="G1736" s="9" t="n">
        <v>1011.8</v>
      </c>
      <c r="H1736" t="inlineStr"/>
      <c r="I1736" t="inlineStr">
        <is>
          <t>Payment INV-4249</t>
        </is>
      </c>
      <c r="J1736" t="inlineStr">
        <is>
          <t>R</t>
        </is>
      </c>
      <c r="K1736" t="str">
        <f>INDEX('Account Map'!$E$5:$E$90,MATCH(F1736,'Account Map'!$A$5:$A$90,0))</f>
        <v>090</v>
      </c>
    </row>
    <row r="1737">
      <c r="A1737" t="n">
        <v>653</v>
      </c>
      <c r="B1737" s="10" t="n">
        <v>46242</v>
      </c>
      <c r="C1737" t="inlineStr">
        <is>
          <t>Payment</t>
        </is>
      </c>
      <c r="D1737" t="inlineStr"/>
      <c r="E1737" t="inlineStr">
        <is>
          <t>Malvern Accountants</t>
        </is>
      </c>
      <c r="F1737" t="inlineStr">
        <is>
          <t>Accounts Receivable (A/R)</t>
        </is>
      </c>
      <c r="G1737" s="9" t="n">
        <v>-1011.8</v>
      </c>
      <c r="H1737" t="inlineStr"/>
      <c r="I1737" t="inlineStr">
        <is>
          <t>Payment INV-4249</t>
        </is>
      </c>
      <c r="J1737" t="inlineStr"/>
      <c r="K1737" t="str">
        <f>INDEX('Account Map'!$E$5:$E$90,MATCH(F1737,'Account Map'!$A$5:$A$90,0))</f>
        <v>610</v>
      </c>
    </row>
    <row r="1738">
      <c r="A1738" t="n">
        <v>654</v>
      </c>
      <c r="B1738" s="10" t="n">
        <v>46242</v>
      </c>
      <c r="C1738" t="inlineStr">
        <is>
          <t>Bill Payment (Cheque)</t>
        </is>
      </c>
      <c r="D1738" t="inlineStr"/>
      <c r="E1738" t="inlineStr">
        <is>
          <t>JB Hi-Fi Pty Ltd</t>
        </is>
      </c>
      <c r="F1738" t="inlineStr">
        <is>
          <t>Accounts Payable (A/P)</t>
        </is>
      </c>
      <c r="G1738" s="9" t="n">
        <v>1301.81</v>
      </c>
      <c r="H1738" t="inlineStr"/>
      <c r="I1738" t="inlineStr">
        <is>
          <t>Payment B00107</t>
        </is>
      </c>
      <c r="J1738" t="inlineStr"/>
      <c r="K1738" t="str">
        <f>INDEX('Account Map'!$E$5:$E$90,MATCH(F1738,'Account Map'!$A$5:$A$90,0))</f>
        <v>800</v>
      </c>
    </row>
    <row r="1739">
      <c r="A1739" t="n">
        <v>654</v>
      </c>
      <c r="B1739" s="10" t="n">
        <v>46242</v>
      </c>
      <c r="C1739" t="inlineStr">
        <is>
          <t>Bill Payment (Cheque)</t>
        </is>
      </c>
      <c r="D1739" t="inlineStr"/>
      <c r="E1739" t="inlineStr">
        <is>
          <t>JB Hi-Fi Pty Ltd</t>
        </is>
      </c>
      <c r="F1739" t="inlineStr">
        <is>
          <t>ANZ Business Cheque</t>
        </is>
      </c>
      <c r="G1739" s="9" t="n">
        <v>-1301.81</v>
      </c>
      <c r="H1739" t="inlineStr"/>
      <c r="I1739" t="inlineStr">
        <is>
          <t>Payment B00107</t>
        </is>
      </c>
      <c r="J1739" t="inlineStr">
        <is>
          <t>R</t>
        </is>
      </c>
      <c r="K1739" t="str">
        <f>INDEX('Account Map'!$E$5:$E$90,MATCH(F1739,'Account Map'!$A$5:$A$90,0))</f>
        <v>090</v>
      </c>
    </row>
    <row r="1740">
      <c r="A1740" t="n">
        <v>655</v>
      </c>
      <c r="B1740" s="10" t="n">
        <v>46242</v>
      </c>
      <c r="C1740" t="inlineStr">
        <is>
          <t>Bill Payment (Cheque)</t>
        </is>
      </c>
      <c r="D1740" t="inlineStr"/>
      <c r="E1740" t="inlineStr">
        <is>
          <t>Carlton Abrasives Pty Ltd</t>
        </is>
      </c>
      <c r="F1740" t="inlineStr">
        <is>
          <t>Accounts Payable (A/P)</t>
        </is>
      </c>
      <c r="G1740" s="9" t="n">
        <v>999.34</v>
      </c>
      <c r="H1740" t="inlineStr"/>
      <c r="I1740" t="inlineStr">
        <is>
          <t>Payment B00124</t>
        </is>
      </c>
      <c r="J1740" t="inlineStr"/>
      <c r="K1740" t="str">
        <f>INDEX('Account Map'!$E$5:$E$90,MATCH(F1740,'Account Map'!$A$5:$A$90,0))</f>
        <v>800</v>
      </c>
    </row>
    <row r="1741">
      <c r="A1741" t="n">
        <v>655</v>
      </c>
      <c r="B1741" s="10" t="n">
        <v>46242</v>
      </c>
      <c r="C1741" t="inlineStr">
        <is>
          <t>Bill Payment (Cheque)</t>
        </is>
      </c>
      <c r="D1741" t="inlineStr"/>
      <c r="E1741" t="inlineStr">
        <is>
          <t>Carlton Abrasives Pty Ltd</t>
        </is>
      </c>
      <c r="F1741" t="inlineStr">
        <is>
          <t>ANZ Business Cheque</t>
        </is>
      </c>
      <c r="G1741" s="9" t="n">
        <v>-999.34</v>
      </c>
      <c r="H1741" t="inlineStr"/>
      <c r="I1741" t="inlineStr">
        <is>
          <t>Payment B00124</t>
        </is>
      </c>
      <c r="J1741" t="inlineStr">
        <is>
          <t>R</t>
        </is>
      </c>
      <c r="K1741" t="str">
        <f>INDEX('Account Map'!$E$5:$E$90,MATCH(F1741,'Account Map'!$A$5:$A$90,0))</f>
        <v>090</v>
      </c>
    </row>
    <row r="1742">
      <c r="A1742" t="n">
        <v>656</v>
      </c>
      <c r="B1742" s="10" t="n">
        <v>46242</v>
      </c>
      <c r="C1742" t="inlineStr">
        <is>
          <t>Bill Payment (Cheque)</t>
        </is>
      </c>
      <c r="D1742" t="inlineStr"/>
      <c r="E1742" t="inlineStr">
        <is>
          <t>Collins Fixings Pty Ltd</t>
        </is>
      </c>
      <c r="F1742" t="inlineStr">
        <is>
          <t>Accounts Payable (A/P)</t>
        </is>
      </c>
      <c r="G1742" s="9" t="n">
        <v>594.9400000000001</v>
      </c>
      <c r="H1742" t="inlineStr"/>
      <c r="I1742" t="inlineStr">
        <is>
          <t>Payment B00133</t>
        </is>
      </c>
      <c r="J1742" t="inlineStr"/>
      <c r="K1742" t="str">
        <f>INDEX('Account Map'!$E$5:$E$90,MATCH(F1742,'Account Map'!$A$5:$A$90,0))</f>
        <v>800</v>
      </c>
    </row>
    <row r="1743">
      <c r="A1743" t="n">
        <v>656</v>
      </c>
      <c r="B1743" s="10" t="n">
        <v>46242</v>
      </c>
      <c r="C1743" t="inlineStr">
        <is>
          <t>Bill Payment (Cheque)</t>
        </is>
      </c>
      <c r="D1743" t="inlineStr"/>
      <c r="E1743" t="inlineStr">
        <is>
          <t>Collins Fixings Pty Ltd</t>
        </is>
      </c>
      <c r="F1743" t="inlineStr">
        <is>
          <t>ANZ Business Cheque</t>
        </is>
      </c>
      <c r="G1743" s="9" t="n">
        <v>-594.9400000000001</v>
      </c>
      <c r="H1743" t="inlineStr"/>
      <c r="I1743" t="inlineStr">
        <is>
          <t>Payment B00133</t>
        </is>
      </c>
      <c r="J1743" t="inlineStr">
        <is>
          <t>R</t>
        </is>
      </c>
      <c r="K1743" t="str">
        <f>INDEX('Account Map'!$E$5:$E$90,MATCH(F1743,'Account Map'!$A$5:$A$90,0))</f>
        <v>090</v>
      </c>
    </row>
    <row r="1744">
      <c r="A1744" t="n">
        <v>657</v>
      </c>
      <c r="B1744" s="10" t="n">
        <v>46242</v>
      </c>
      <c r="C1744" t="inlineStr">
        <is>
          <t>Bill Payment (Cheque)</t>
        </is>
      </c>
      <c r="D1744" t="inlineStr"/>
      <c r="E1744" t="inlineStr">
        <is>
          <t>Total Tools</t>
        </is>
      </c>
      <c r="F1744" t="inlineStr">
        <is>
          <t>Accounts Payable (A/P)</t>
        </is>
      </c>
      <c r="G1744" s="9" t="n">
        <v>923</v>
      </c>
      <c r="H1744" t="inlineStr"/>
      <c r="I1744" t="inlineStr">
        <is>
          <t>Payment B00214</t>
        </is>
      </c>
      <c r="J1744" t="inlineStr"/>
      <c r="K1744" t="str">
        <f>INDEX('Account Map'!$E$5:$E$90,MATCH(F1744,'Account Map'!$A$5:$A$90,0))</f>
        <v>800</v>
      </c>
    </row>
    <row r="1745">
      <c r="A1745" t="n">
        <v>657</v>
      </c>
      <c r="B1745" s="10" t="n">
        <v>46242</v>
      </c>
      <c r="C1745" t="inlineStr">
        <is>
          <t>Bill Payment (Cheque)</t>
        </is>
      </c>
      <c r="D1745" t="inlineStr"/>
      <c r="E1745" t="inlineStr">
        <is>
          <t>Total Tools</t>
        </is>
      </c>
      <c r="F1745" t="inlineStr">
        <is>
          <t>ANZ Business Cheque</t>
        </is>
      </c>
      <c r="G1745" s="9" t="n">
        <v>-923</v>
      </c>
      <c r="H1745" t="inlineStr"/>
      <c r="I1745" t="inlineStr">
        <is>
          <t>Payment B00214</t>
        </is>
      </c>
      <c r="J1745" t="inlineStr">
        <is>
          <t>R</t>
        </is>
      </c>
      <c r="K1745" t="str">
        <f>INDEX('Account Map'!$E$5:$E$90,MATCH(F1745,'Account Map'!$A$5:$A$90,0))</f>
        <v>090</v>
      </c>
    </row>
    <row r="1746">
      <c r="A1746" t="n">
        <v>658</v>
      </c>
      <c r="B1746" s="10" t="n">
        <v>46242</v>
      </c>
      <c r="C1746" t="inlineStr">
        <is>
          <t>Bill Payment (Cheque)</t>
        </is>
      </c>
      <c r="D1746" t="inlineStr"/>
      <c r="E1746" t="inlineStr">
        <is>
          <t>Camberwell Machinery Pty Ltd</t>
        </is>
      </c>
      <c r="F1746" t="inlineStr">
        <is>
          <t>Accounts Payable (A/P)</t>
        </is>
      </c>
      <c r="G1746" s="9" t="n">
        <v>529.64</v>
      </c>
      <c r="H1746" t="inlineStr"/>
      <c r="I1746" t="inlineStr">
        <is>
          <t>Payment B00216</t>
        </is>
      </c>
      <c r="J1746" t="inlineStr"/>
      <c r="K1746" t="str">
        <f>INDEX('Account Map'!$E$5:$E$90,MATCH(F1746,'Account Map'!$A$5:$A$90,0))</f>
        <v>800</v>
      </c>
    </row>
    <row r="1747">
      <c r="A1747" t="n">
        <v>658</v>
      </c>
      <c r="B1747" s="10" t="n">
        <v>46242</v>
      </c>
      <c r="C1747" t="inlineStr">
        <is>
          <t>Bill Payment (Cheque)</t>
        </is>
      </c>
      <c r="D1747" t="inlineStr"/>
      <c r="E1747" t="inlineStr">
        <is>
          <t>Camberwell Machinery Pty Ltd</t>
        </is>
      </c>
      <c r="F1747" t="inlineStr">
        <is>
          <t>ANZ Business Cheque</t>
        </is>
      </c>
      <c r="G1747" s="9" t="n">
        <v>-529.64</v>
      </c>
      <c r="H1747" t="inlineStr"/>
      <c r="I1747" t="inlineStr">
        <is>
          <t>Payment B00216</t>
        </is>
      </c>
      <c r="J1747" t="inlineStr">
        <is>
          <t>R</t>
        </is>
      </c>
      <c r="K1747" t="str">
        <f>INDEX('Account Map'!$E$5:$E$90,MATCH(F1747,'Account Map'!$A$5:$A$90,0))</f>
        <v>090</v>
      </c>
    </row>
    <row r="1748">
      <c r="A1748" t="n">
        <v>659</v>
      </c>
      <c r="B1748" s="10" t="n">
        <v>46242</v>
      </c>
      <c r="C1748" t="inlineStr">
        <is>
          <t>Bill Payment (Cheque)</t>
        </is>
      </c>
      <c r="D1748" t="inlineStr"/>
      <c r="E1748" t="inlineStr">
        <is>
          <t>Albert Adhesives Pty Ltd</t>
        </is>
      </c>
      <c r="F1748" t="inlineStr">
        <is>
          <t>Accounts Payable (A/P)</t>
        </is>
      </c>
      <c r="G1748" s="9" t="n">
        <v>733.26</v>
      </c>
      <c r="H1748" t="inlineStr"/>
      <c r="I1748" t="inlineStr">
        <is>
          <t>Payment B00226</t>
        </is>
      </c>
      <c r="J1748" t="inlineStr"/>
      <c r="K1748" t="str">
        <f>INDEX('Account Map'!$E$5:$E$90,MATCH(F1748,'Account Map'!$A$5:$A$90,0))</f>
        <v>800</v>
      </c>
    </row>
    <row r="1749">
      <c r="A1749" t="n">
        <v>659</v>
      </c>
      <c r="B1749" s="10" t="n">
        <v>46242</v>
      </c>
      <c r="C1749" t="inlineStr">
        <is>
          <t>Bill Payment (Cheque)</t>
        </is>
      </c>
      <c r="D1749" t="inlineStr"/>
      <c r="E1749" t="inlineStr">
        <is>
          <t>Albert Adhesives Pty Ltd</t>
        </is>
      </c>
      <c r="F1749" t="inlineStr">
        <is>
          <t>ANZ Business Cheque</t>
        </is>
      </c>
      <c r="G1749" s="9" t="n">
        <v>-733.26</v>
      </c>
      <c r="H1749" t="inlineStr"/>
      <c r="I1749" t="inlineStr">
        <is>
          <t>Payment B00226</t>
        </is>
      </c>
      <c r="J1749" t="inlineStr">
        <is>
          <t>R</t>
        </is>
      </c>
      <c r="K1749" t="str">
        <f>INDEX('Account Map'!$E$5:$E$90,MATCH(F1749,'Account Map'!$A$5:$A$90,0))</f>
        <v>090</v>
      </c>
    </row>
    <row r="1750">
      <c r="A1750" t="n">
        <v>660</v>
      </c>
      <c r="B1750" s="10" t="n">
        <v>46243</v>
      </c>
      <c r="C1750" t="inlineStr">
        <is>
          <t>Payment</t>
        </is>
      </c>
      <c r="D1750" t="inlineStr"/>
      <c r="E1750" t="inlineStr">
        <is>
          <t>Kestrel Vet Clinic Pty Ltd</t>
        </is>
      </c>
      <c r="F1750" t="inlineStr">
        <is>
          <t>Undeposited Funds</t>
        </is>
      </c>
      <c r="G1750" s="9" t="n">
        <v>5077.29</v>
      </c>
      <c r="H1750" t="inlineStr"/>
      <c r="I1750" t="inlineStr">
        <is>
          <t>Payment INV-4258</t>
        </is>
      </c>
      <c r="J1750" t="inlineStr"/>
      <c r="K1750" t="str">
        <f>INDEX('Account Map'!$E$5:$E$90,MATCH(F1750,'Account Map'!$A$5:$A$90,0))</f>
        <v>615</v>
      </c>
    </row>
    <row r="1751">
      <c r="A1751" t="n">
        <v>660</v>
      </c>
      <c r="B1751" s="10" t="n">
        <v>46243</v>
      </c>
      <c r="C1751" t="inlineStr">
        <is>
          <t>Payment</t>
        </is>
      </c>
      <c r="D1751" t="inlineStr"/>
      <c r="E1751" t="inlineStr">
        <is>
          <t>Kestrel Vet Clinic Pty Ltd</t>
        </is>
      </c>
      <c r="F1751" t="inlineStr">
        <is>
          <t>Accounts Receivable (A/R)</t>
        </is>
      </c>
      <c r="G1751" s="9" t="n">
        <v>-5077.29</v>
      </c>
      <c r="H1751" t="inlineStr"/>
      <c r="I1751" t="inlineStr">
        <is>
          <t>Payment INV-4258</t>
        </is>
      </c>
      <c r="J1751" t="inlineStr"/>
      <c r="K1751" t="str">
        <f>INDEX('Account Map'!$E$5:$E$90,MATCH(F1751,'Account Map'!$A$5:$A$90,0))</f>
        <v>610</v>
      </c>
    </row>
    <row r="1752">
      <c r="A1752" t="n">
        <v>661</v>
      </c>
      <c r="B1752" s="10" t="n">
        <v>46243</v>
      </c>
      <c r="C1752" t="inlineStr">
        <is>
          <t>Bill Payment (Cheque)</t>
        </is>
      </c>
      <c r="D1752" t="inlineStr"/>
      <c r="E1752" t="inlineStr">
        <is>
          <t>Prahran Signs Pty Ltd</t>
        </is>
      </c>
      <c r="F1752" t="inlineStr">
        <is>
          <t>Accounts Payable (A/P)</t>
        </is>
      </c>
      <c r="G1752" s="9" t="n">
        <v>432.4</v>
      </c>
      <c r="H1752" t="inlineStr"/>
      <c r="I1752" t="inlineStr">
        <is>
          <t>Payment B00134</t>
        </is>
      </c>
      <c r="J1752" t="inlineStr"/>
      <c r="K1752" t="str">
        <f>INDEX('Account Map'!$E$5:$E$90,MATCH(F1752,'Account Map'!$A$5:$A$90,0))</f>
        <v>800</v>
      </c>
    </row>
    <row r="1753">
      <c r="A1753" t="n">
        <v>661</v>
      </c>
      <c r="B1753" s="10" t="n">
        <v>46243</v>
      </c>
      <c r="C1753" t="inlineStr">
        <is>
          <t>Bill Payment (Cheque)</t>
        </is>
      </c>
      <c r="D1753" t="inlineStr"/>
      <c r="E1753" t="inlineStr">
        <is>
          <t>Prahran Signs Pty Ltd</t>
        </is>
      </c>
      <c r="F1753" t="inlineStr">
        <is>
          <t>ANZ Business Cheque</t>
        </is>
      </c>
      <c r="G1753" s="9" t="n">
        <v>-432.4</v>
      </c>
      <c r="H1753" t="inlineStr"/>
      <c r="I1753" t="inlineStr">
        <is>
          <t>Payment B00134</t>
        </is>
      </c>
      <c r="J1753" t="inlineStr">
        <is>
          <t>R</t>
        </is>
      </c>
      <c r="K1753" t="str">
        <f>INDEX('Account Map'!$E$5:$E$90,MATCH(F1753,'Account Map'!$A$5:$A$90,0))</f>
        <v>090</v>
      </c>
    </row>
    <row r="1754">
      <c r="A1754" t="n">
        <v>662</v>
      </c>
      <c r="B1754" s="10" t="n">
        <v>46243</v>
      </c>
      <c r="C1754" t="inlineStr">
        <is>
          <t>Bill Payment (Cheque)</t>
        </is>
      </c>
      <c r="D1754" t="inlineStr"/>
      <c r="E1754" t="inlineStr">
        <is>
          <t>Caesarstone Fabricators</t>
        </is>
      </c>
      <c r="F1754" t="inlineStr">
        <is>
          <t>Accounts Payable (A/P)</t>
        </is>
      </c>
      <c r="G1754" s="9" t="n">
        <v>400.38</v>
      </c>
      <c r="H1754" t="inlineStr"/>
      <c r="I1754" t="inlineStr">
        <is>
          <t>Payment B00158</t>
        </is>
      </c>
      <c r="J1754" t="inlineStr"/>
      <c r="K1754" t="str">
        <f>INDEX('Account Map'!$E$5:$E$90,MATCH(F1754,'Account Map'!$A$5:$A$90,0))</f>
        <v>800</v>
      </c>
    </row>
    <row r="1755">
      <c r="A1755" t="n">
        <v>662</v>
      </c>
      <c r="B1755" s="10" t="n">
        <v>46243</v>
      </c>
      <c r="C1755" t="inlineStr">
        <is>
          <t>Bill Payment (Cheque)</t>
        </is>
      </c>
      <c r="D1755" t="inlineStr"/>
      <c r="E1755" t="inlineStr">
        <is>
          <t>Caesarstone Fabricators</t>
        </is>
      </c>
      <c r="F1755" t="inlineStr">
        <is>
          <t>ANZ Business Cheque</t>
        </is>
      </c>
      <c r="G1755" s="9" t="n">
        <v>-400.38</v>
      </c>
      <c r="H1755" t="inlineStr"/>
      <c r="I1755" t="inlineStr">
        <is>
          <t>Payment B00158</t>
        </is>
      </c>
      <c r="J1755" t="inlineStr">
        <is>
          <t>R</t>
        </is>
      </c>
      <c r="K1755" t="str">
        <f>INDEX('Account Map'!$E$5:$E$90,MATCH(F1755,'Account Map'!$A$5:$A$90,0))</f>
        <v>090</v>
      </c>
    </row>
    <row r="1756">
      <c r="A1756" t="n">
        <v>663</v>
      </c>
      <c r="B1756" s="10" t="n">
        <v>46243</v>
      </c>
      <c r="C1756" t="inlineStr">
        <is>
          <t>Bill Payment (Cheque)</t>
        </is>
      </c>
      <c r="D1756" t="inlineStr"/>
      <c r="E1756" t="inlineStr">
        <is>
          <t>Glenferrie Steel Pty Ltd</t>
        </is>
      </c>
      <c r="F1756" t="inlineStr">
        <is>
          <t>Accounts Payable (A/P)</t>
        </is>
      </c>
      <c r="G1756" s="9" t="n">
        <v>1092.41</v>
      </c>
      <c r="H1756" t="inlineStr"/>
      <c r="I1756" t="inlineStr">
        <is>
          <t>Payment B00202</t>
        </is>
      </c>
      <c r="J1756" t="inlineStr"/>
      <c r="K1756" t="str">
        <f>INDEX('Account Map'!$E$5:$E$90,MATCH(F1756,'Account Map'!$A$5:$A$90,0))</f>
        <v>800</v>
      </c>
    </row>
    <row r="1757">
      <c r="A1757" t="n">
        <v>663</v>
      </c>
      <c r="B1757" s="10" t="n">
        <v>46243</v>
      </c>
      <c r="C1757" t="inlineStr">
        <is>
          <t>Bill Payment (Cheque)</t>
        </is>
      </c>
      <c r="D1757" t="inlineStr"/>
      <c r="E1757" t="inlineStr">
        <is>
          <t>Glenferrie Steel Pty Ltd</t>
        </is>
      </c>
      <c r="F1757" t="inlineStr">
        <is>
          <t>ANZ Business Cheque</t>
        </is>
      </c>
      <c r="G1757" s="9" t="n">
        <v>-1092.41</v>
      </c>
      <c r="H1757" t="inlineStr"/>
      <c r="I1757" t="inlineStr">
        <is>
          <t>Payment B00202</t>
        </is>
      </c>
      <c r="J1757" t="inlineStr">
        <is>
          <t>R</t>
        </is>
      </c>
      <c r="K1757" t="str">
        <f>INDEX('Account Map'!$E$5:$E$90,MATCH(F1757,'Account Map'!$A$5:$A$90,0))</f>
        <v>090</v>
      </c>
    </row>
    <row r="1758">
      <c r="A1758" t="n">
        <v>664</v>
      </c>
      <c r="B1758" s="10" t="n">
        <v>46243</v>
      </c>
      <c r="C1758" t="inlineStr">
        <is>
          <t>Bill Payment (Cheque)</t>
        </is>
      </c>
      <c r="D1758" t="inlineStr"/>
      <c r="E1758" t="inlineStr">
        <is>
          <t>Glenferrie Steel Pty Ltd</t>
        </is>
      </c>
      <c r="F1758" t="inlineStr">
        <is>
          <t>Accounts Payable (A/P)</t>
        </is>
      </c>
      <c r="G1758" s="9" t="n">
        <v>1354.77</v>
      </c>
      <c r="H1758" t="inlineStr"/>
      <c r="I1758" t="inlineStr">
        <is>
          <t>Payment B00207</t>
        </is>
      </c>
      <c r="J1758" t="inlineStr"/>
      <c r="K1758" t="str">
        <f>INDEX('Account Map'!$E$5:$E$90,MATCH(F1758,'Account Map'!$A$5:$A$90,0))</f>
        <v>800</v>
      </c>
    </row>
    <row r="1759">
      <c r="A1759" t="n">
        <v>664</v>
      </c>
      <c r="B1759" s="10" t="n">
        <v>46243</v>
      </c>
      <c r="C1759" t="inlineStr">
        <is>
          <t>Bill Payment (Cheque)</t>
        </is>
      </c>
      <c r="D1759" t="inlineStr"/>
      <c r="E1759" t="inlineStr">
        <is>
          <t>Glenferrie Steel Pty Ltd</t>
        </is>
      </c>
      <c r="F1759" t="inlineStr">
        <is>
          <t>ANZ Business Cheque</t>
        </is>
      </c>
      <c r="G1759" s="9" t="n">
        <v>-1354.77</v>
      </c>
      <c r="H1759" t="inlineStr"/>
      <c r="I1759" t="inlineStr">
        <is>
          <t>Payment B00207</t>
        </is>
      </c>
      <c r="J1759" t="inlineStr">
        <is>
          <t>R</t>
        </is>
      </c>
      <c r="K1759" t="str">
        <f>INDEX('Account Map'!$E$5:$E$90,MATCH(F1759,'Account Map'!$A$5:$A$90,0))</f>
        <v>090</v>
      </c>
    </row>
    <row r="1760">
      <c r="A1760" t="n">
        <v>665</v>
      </c>
      <c r="B1760" s="10" t="n">
        <v>46243</v>
      </c>
      <c r="C1760" t="inlineStr">
        <is>
          <t>Bill Payment (Cheque)</t>
        </is>
      </c>
      <c r="D1760" t="inlineStr"/>
      <c r="E1760" t="inlineStr">
        <is>
          <t>Prahran Laminates Pty Ltd</t>
        </is>
      </c>
      <c r="F1760" t="inlineStr">
        <is>
          <t>Accounts Payable (A/P)</t>
        </is>
      </c>
      <c r="G1760" s="9" t="n">
        <v>870.02</v>
      </c>
      <c r="H1760" t="inlineStr"/>
      <c r="I1760" t="inlineStr">
        <is>
          <t>Payment B00235</t>
        </is>
      </c>
      <c r="J1760" t="inlineStr"/>
      <c r="K1760" t="str">
        <f>INDEX('Account Map'!$E$5:$E$90,MATCH(F1760,'Account Map'!$A$5:$A$90,0))</f>
        <v>800</v>
      </c>
    </row>
    <row r="1761">
      <c r="A1761" t="n">
        <v>665</v>
      </c>
      <c r="B1761" s="10" t="n">
        <v>46243</v>
      </c>
      <c r="C1761" t="inlineStr">
        <is>
          <t>Bill Payment (Cheque)</t>
        </is>
      </c>
      <c r="D1761" t="inlineStr"/>
      <c r="E1761" t="inlineStr">
        <is>
          <t>Prahran Laminates Pty Ltd</t>
        </is>
      </c>
      <c r="F1761" t="inlineStr">
        <is>
          <t>ANZ Business Cheque</t>
        </is>
      </c>
      <c r="G1761" s="9" t="n">
        <v>-870.02</v>
      </c>
      <c r="H1761" t="inlineStr"/>
      <c r="I1761" t="inlineStr">
        <is>
          <t>Payment B00235</t>
        </is>
      </c>
      <c r="J1761" t="inlineStr">
        <is>
          <t>R</t>
        </is>
      </c>
      <c r="K1761" t="str">
        <f>INDEX('Account Map'!$E$5:$E$90,MATCH(F1761,'Account Map'!$A$5:$A$90,0))</f>
        <v>090</v>
      </c>
    </row>
    <row r="1762">
      <c r="A1762" t="n">
        <v>666</v>
      </c>
      <c r="B1762" s="10" t="n">
        <v>46244</v>
      </c>
      <c r="C1762" t="inlineStr">
        <is>
          <t>Invoice</t>
        </is>
      </c>
      <c r="D1762" t="inlineStr">
        <is>
          <t>INV-4311</t>
        </is>
      </c>
      <c r="E1762" t="inlineStr">
        <is>
          <t>Malvern Interiors Pty Ltd</t>
        </is>
      </c>
      <c r="F1762" t="inlineStr">
        <is>
          <t>Accounts Receivable (A/R)</t>
        </is>
      </c>
      <c r="G1762" s="9" t="n">
        <v>6697.67</v>
      </c>
      <c r="H1762" t="inlineStr"/>
      <c r="I1762" t="inlineStr"/>
      <c r="J1762" t="inlineStr"/>
      <c r="K1762" t="str">
        <f>INDEX('Account Map'!$E$5:$E$90,MATCH(F1762,'Account Map'!$A$5:$A$90,0))</f>
        <v>610</v>
      </c>
    </row>
    <row r="1763">
      <c r="A1763" t="n">
        <v>666</v>
      </c>
      <c r="B1763" s="10" t="n">
        <v>46244</v>
      </c>
      <c r="C1763" t="inlineStr">
        <is>
          <t>Invoice</t>
        </is>
      </c>
      <c r="D1763" t="inlineStr">
        <is>
          <t>INV-4311</t>
        </is>
      </c>
      <c r="E1763" t="inlineStr">
        <is>
          <t>Malvern Interiors Pty Ltd</t>
        </is>
      </c>
      <c r="F1763" t="inlineStr">
        <is>
          <t>Shopfitting contracts</t>
        </is>
      </c>
      <c r="G1763" s="9" t="n">
        <v>-6088.79</v>
      </c>
      <c r="H1763" t="inlineStr">
        <is>
          <t>GST</t>
        </is>
      </c>
      <c r="I1763" t="inlineStr"/>
      <c r="J1763" t="inlineStr"/>
      <c r="K1763" t="str">
        <f>INDEX('Account Map'!$E$5:$E$90,MATCH(F1763,'Account Map'!$A$5:$A$90,0))</f>
        <v>201</v>
      </c>
    </row>
    <row r="1764">
      <c r="A1764" t="n">
        <v>666</v>
      </c>
      <c r="B1764" s="10" t="n">
        <v>46244</v>
      </c>
      <c r="C1764" t="inlineStr">
        <is>
          <t>Invoice</t>
        </is>
      </c>
      <c r="D1764" t="inlineStr">
        <is>
          <t>INV-4311</t>
        </is>
      </c>
      <c r="E1764" t="inlineStr">
        <is>
          <t>Malvern Interiors Pty Ltd</t>
        </is>
      </c>
      <c r="F1764" t="inlineStr">
        <is>
          <t>GST Payable</t>
        </is>
      </c>
      <c r="G1764" s="9" t="n">
        <v>-608.88</v>
      </c>
      <c r="H1764" t="inlineStr"/>
      <c r="I1764" t="inlineStr"/>
      <c r="J1764" t="inlineStr"/>
      <c r="K1764" t="str">
        <f>INDEX('Account Map'!$E$5:$E$90,MATCH(F1764,'Account Map'!$A$5:$A$90,0))</f>
        <v>820</v>
      </c>
    </row>
    <row r="1765">
      <c r="A1765" t="n">
        <v>667</v>
      </c>
      <c r="B1765" s="10" t="n">
        <v>46244</v>
      </c>
      <c r="C1765" t="inlineStr">
        <is>
          <t>Invoice</t>
        </is>
      </c>
      <c r="D1765" t="inlineStr">
        <is>
          <t>INV-4312</t>
        </is>
      </c>
      <c r="E1765" t="inlineStr">
        <is>
          <t>Bluestone Eyewear</t>
        </is>
      </c>
      <c r="F1765" t="inlineStr">
        <is>
          <t>Accounts Receivable (A/R)</t>
        </is>
      </c>
      <c r="G1765" s="9" t="n">
        <v>10208.73</v>
      </c>
      <c r="H1765" t="inlineStr"/>
      <c r="I1765" t="inlineStr"/>
      <c r="J1765" t="inlineStr"/>
      <c r="K1765" t="str">
        <f>INDEX('Account Map'!$E$5:$E$90,MATCH(F1765,'Account Map'!$A$5:$A$90,0))</f>
        <v>610</v>
      </c>
    </row>
    <row r="1766">
      <c r="A1766" t="n">
        <v>667</v>
      </c>
      <c r="B1766" s="10" t="n">
        <v>46244</v>
      </c>
      <c r="C1766" t="inlineStr">
        <is>
          <t>Invoice</t>
        </is>
      </c>
      <c r="D1766" t="inlineStr">
        <is>
          <t>INV-4312</t>
        </is>
      </c>
      <c r="E1766" t="inlineStr">
        <is>
          <t>Bluestone Eyewear</t>
        </is>
      </c>
      <c r="F1766" t="inlineStr">
        <is>
          <t>Shopfitting contracts</t>
        </is>
      </c>
      <c r="G1766" s="9" t="n">
        <v>-7313.67</v>
      </c>
      <c r="H1766" t="inlineStr">
        <is>
          <t>GST</t>
        </is>
      </c>
      <c r="I1766" t="inlineStr"/>
      <c r="J1766" t="inlineStr"/>
      <c r="K1766" t="str">
        <f>INDEX('Account Map'!$E$5:$E$90,MATCH(F1766,'Account Map'!$A$5:$A$90,0))</f>
        <v>201</v>
      </c>
    </row>
    <row r="1767">
      <c r="A1767" t="n">
        <v>667</v>
      </c>
      <c r="B1767" s="10" t="n">
        <v>46244</v>
      </c>
      <c r="C1767" t="inlineStr">
        <is>
          <t>Invoice</t>
        </is>
      </c>
      <c r="D1767" t="inlineStr">
        <is>
          <t>INV-4312</t>
        </is>
      </c>
      <c r="E1767" t="inlineStr">
        <is>
          <t>Bluestone Eyewear</t>
        </is>
      </c>
      <c r="F1767" t="inlineStr">
        <is>
          <t>Design &amp; drafting fees</t>
        </is>
      </c>
      <c r="G1767" s="9" t="n">
        <v>-528.1</v>
      </c>
      <c r="H1767" t="inlineStr">
        <is>
          <t>GST</t>
        </is>
      </c>
      <c r="I1767" t="inlineStr"/>
      <c r="J1767" t="inlineStr"/>
      <c r="K1767" t="str">
        <f>INDEX('Account Map'!$E$5:$E$90,MATCH(F1767,'Account Map'!$A$5:$A$90,0))</f>
        <v>203</v>
      </c>
    </row>
    <row r="1768">
      <c r="A1768" t="n">
        <v>667</v>
      </c>
      <c r="B1768" s="10" t="n">
        <v>46244</v>
      </c>
      <c r="C1768" t="inlineStr">
        <is>
          <t>Invoice</t>
        </is>
      </c>
      <c r="D1768" t="inlineStr">
        <is>
          <t>INV-4312</t>
        </is>
      </c>
      <c r="E1768" t="inlineStr">
        <is>
          <t>Bluestone Eyewear</t>
        </is>
      </c>
      <c r="F1768" t="inlineStr">
        <is>
          <t>Joinery sales</t>
        </is>
      </c>
      <c r="G1768" s="9" t="n">
        <v>-1438.89</v>
      </c>
      <c r="H1768" t="inlineStr">
        <is>
          <t>GST</t>
        </is>
      </c>
      <c r="I1768" t="inlineStr"/>
      <c r="J1768" t="inlineStr"/>
      <c r="K1768" t="str">
        <f>INDEX('Account Map'!$E$5:$E$90,MATCH(F1768,'Account Map'!$A$5:$A$90,0))</f>
        <v>200</v>
      </c>
    </row>
    <row r="1769">
      <c r="A1769" t="n">
        <v>667</v>
      </c>
      <c r="B1769" s="10" t="n">
        <v>46244</v>
      </c>
      <c r="C1769" t="inlineStr">
        <is>
          <t>Invoice</t>
        </is>
      </c>
      <c r="D1769" t="inlineStr">
        <is>
          <t>INV-4312</t>
        </is>
      </c>
      <c r="E1769" t="inlineStr">
        <is>
          <t>Bluestone Eyewear</t>
        </is>
      </c>
      <c r="F1769" t="inlineStr">
        <is>
          <t>GST Payable</t>
        </is>
      </c>
      <c r="G1769" s="9" t="n">
        <v>-928.0700000000001</v>
      </c>
      <c r="H1769" t="inlineStr"/>
      <c r="I1769" t="inlineStr"/>
      <c r="J1769" t="inlineStr"/>
      <c r="K1769" t="str">
        <f>INDEX('Account Map'!$E$5:$E$90,MATCH(F1769,'Account Map'!$A$5:$A$90,0))</f>
        <v>820</v>
      </c>
    </row>
    <row r="1770">
      <c r="A1770" t="n">
        <v>668</v>
      </c>
      <c r="B1770" s="10" t="n">
        <v>46244</v>
      </c>
      <c r="C1770" t="inlineStr">
        <is>
          <t>Bill</t>
        </is>
      </c>
      <c r="D1770" t="inlineStr">
        <is>
          <t>B00306</t>
        </is>
      </c>
      <c r="E1770" t="inlineStr">
        <is>
          <t>Sydney Road Machinery Pty Ltd</t>
        </is>
      </c>
      <c r="F1770" t="inlineStr">
        <is>
          <t>Timber &amp; board</t>
        </is>
      </c>
      <c r="G1770" s="9" t="n">
        <v>194.58</v>
      </c>
      <c r="H1770" t="inlineStr">
        <is>
          <t>GST</t>
        </is>
      </c>
      <c r="I1770" t="inlineStr"/>
      <c r="J1770" t="inlineStr"/>
      <c r="K1770" t="str">
        <f>INDEX('Account Map'!$E$5:$E$90,MATCH(F1770,'Account Map'!$A$5:$A$90,0))</f>
        <v>310</v>
      </c>
    </row>
    <row r="1771">
      <c r="A1771" t="n">
        <v>668</v>
      </c>
      <c r="B1771" s="10" t="n">
        <v>46244</v>
      </c>
      <c r="C1771" t="inlineStr">
        <is>
          <t>Bill</t>
        </is>
      </c>
      <c r="D1771" t="inlineStr">
        <is>
          <t>B00306</t>
        </is>
      </c>
      <c r="E1771" t="inlineStr">
        <is>
          <t>Sydney Road Machinery Pty Ltd</t>
        </is>
      </c>
      <c r="F1771" t="inlineStr">
        <is>
          <t>GST Payable</t>
        </is>
      </c>
      <c r="G1771" s="9" t="n">
        <v>19.46</v>
      </c>
      <c r="H1771" t="inlineStr"/>
      <c r="I1771" t="inlineStr"/>
      <c r="J1771" t="inlineStr"/>
      <c r="K1771" t="str">
        <f>INDEX('Account Map'!$E$5:$E$90,MATCH(F1771,'Account Map'!$A$5:$A$90,0))</f>
        <v>820</v>
      </c>
    </row>
    <row r="1772">
      <c r="A1772" t="n">
        <v>668</v>
      </c>
      <c r="B1772" s="10" t="n">
        <v>46244</v>
      </c>
      <c r="C1772" t="inlineStr">
        <is>
          <t>Bill</t>
        </is>
      </c>
      <c r="D1772" t="inlineStr">
        <is>
          <t>B00306</t>
        </is>
      </c>
      <c r="E1772" t="inlineStr">
        <is>
          <t>Sydney Road Machinery Pty Ltd</t>
        </is>
      </c>
      <c r="F1772" t="inlineStr">
        <is>
          <t>Accounts Payable (A/P)</t>
        </is>
      </c>
      <c r="G1772" s="9" t="n">
        <v>-214.04</v>
      </c>
      <c r="H1772" t="inlineStr"/>
      <c r="I1772" t="inlineStr"/>
      <c r="J1772" t="inlineStr"/>
      <c r="K1772" t="str">
        <f>INDEX('Account Map'!$E$5:$E$90,MATCH(F1772,'Account Map'!$A$5:$A$90,0))</f>
        <v>800</v>
      </c>
    </row>
    <row r="1773">
      <c r="A1773" t="n">
        <v>669</v>
      </c>
      <c r="B1773" s="10" t="n">
        <v>46244</v>
      </c>
      <c r="C1773" t="inlineStr">
        <is>
          <t>Bill</t>
        </is>
      </c>
      <c r="D1773" t="inlineStr">
        <is>
          <t>B00307</t>
        </is>
      </c>
      <c r="E1773" t="inlineStr">
        <is>
          <t>Australia Post Pty Ltd</t>
        </is>
      </c>
      <c r="F1773" t="inlineStr">
        <is>
          <t>Postage</t>
        </is>
      </c>
      <c r="G1773" s="9" t="n">
        <v>1093.72</v>
      </c>
      <c r="H1773" t="inlineStr">
        <is>
          <t>GST</t>
        </is>
      </c>
      <c r="I1773" t="inlineStr"/>
      <c r="J1773" t="inlineStr"/>
      <c r="K1773" t="str">
        <f>INDEX('Account Map'!$E$5:$E$90,MATCH(F1773,'Account Map'!$A$5:$A$90,0))</f>
        <v>453</v>
      </c>
    </row>
    <row r="1774">
      <c r="A1774" t="n">
        <v>669</v>
      </c>
      <c r="B1774" s="10" t="n">
        <v>46244</v>
      </c>
      <c r="C1774" t="inlineStr">
        <is>
          <t>Bill</t>
        </is>
      </c>
      <c r="D1774" t="inlineStr">
        <is>
          <t>B00307</t>
        </is>
      </c>
      <c r="E1774" t="inlineStr">
        <is>
          <t>Australia Post Pty Ltd</t>
        </is>
      </c>
      <c r="F1774" t="inlineStr">
        <is>
          <t>GST Payable</t>
        </is>
      </c>
      <c r="G1774" s="9" t="n">
        <v>109.37</v>
      </c>
      <c r="H1774" t="inlineStr"/>
      <c r="I1774" t="inlineStr"/>
      <c r="J1774" t="inlineStr"/>
      <c r="K1774" t="str">
        <f>INDEX('Account Map'!$E$5:$E$90,MATCH(F1774,'Account Map'!$A$5:$A$90,0))</f>
        <v>820</v>
      </c>
    </row>
    <row r="1775">
      <c r="A1775" t="n">
        <v>669</v>
      </c>
      <c r="B1775" s="10" t="n">
        <v>46244</v>
      </c>
      <c r="C1775" t="inlineStr">
        <is>
          <t>Bill</t>
        </is>
      </c>
      <c r="D1775" t="inlineStr">
        <is>
          <t>B00307</t>
        </is>
      </c>
      <c r="E1775" t="inlineStr">
        <is>
          <t>Australia Post Pty Ltd</t>
        </is>
      </c>
      <c r="F1775" t="inlineStr">
        <is>
          <t>Accounts Payable (A/P)</t>
        </is>
      </c>
      <c r="G1775" s="9" t="n">
        <v>-1203.09</v>
      </c>
      <c r="H1775" t="inlineStr"/>
      <c r="I1775" t="inlineStr"/>
      <c r="J1775" t="inlineStr"/>
      <c r="K1775" t="str">
        <f>INDEX('Account Map'!$E$5:$E$90,MATCH(F1775,'Account Map'!$A$5:$A$90,0))</f>
        <v>800</v>
      </c>
    </row>
    <row r="1776">
      <c r="A1776" t="n">
        <v>670</v>
      </c>
      <c r="B1776" s="10" t="n">
        <v>46244</v>
      </c>
      <c r="C1776" t="inlineStr">
        <is>
          <t>Bill</t>
        </is>
      </c>
      <c r="D1776" t="inlineStr">
        <is>
          <t>B00308</t>
        </is>
      </c>
      <c r="E1776" t="inlineStr">
        <is>
          <t>TAFE Victoria Pty Ltd</t>
        </is>
      </c>
      <c r="F1776" t="inlineStr">
        <is>
          <t>Training</t>
        </is>
      </c>
      <c r="G1776" s="9" t="n">
        <v>1484.21</v>
      </c>
      <c r="H1776" t="inlineStr">
        <is>
          <t>GST</t>
        </is>
      </c>
      <c r="I1776" t="inlineStr"/>
      <c r="J1776" t="inlineStr"/>
      <c r="K1776" t="str">
        <f>INDEX('Account Map'!$E$5:$E$90,MATCH(F1776,'Account Map'!$A$5:$A$90,0))</f>
        <v>481</v>
      </c>
    </row>
    <row r="1777">
      <c r="A1777" t="n">
        <v>670</v>
      </c>
      <c r="B1777" s="10" t="n">
        <v>46244</v>
      </c>
      <c r="C1777" t="inlineStr">
        <is>
          <t>Bill</t>
        </is>
      </c>
      <c r="D1777" t="inlineStr">
        <is>
          <t>B00308</t>
        </is>
      </c>
      <c r="E1777" t="inlineStr">
        <is>
          <t>TAFE Victoria Pty Ltd</t>
        </is>
      </c>
      <c r="F1777" t="inlineStr">
        <is>
          <t>GST Payable</t>
        </is>
      </c>
      <c r="G1777" s="9" t="n">
        <v>148.42</v>
      </c>
      <c r="H1777" t="inlineStr"/>
      <c r="I1777" t="inlineStr"/>
      <c r="J1777" t="inlineStr"/>
      <c r="K1777" t="str">
        <f>INDEX('Account Map'!$E$5:$E$90,MATCH(F1777,'Account Map'!$A$5:$A$90,0))</f>
        <v>820</v>
      </c>
    </row>
    <row r="1778">
      <c r="A1778" t="n">
        <v>670</v>
      </c>
      <c r="B1778" s="10" t="n">
        <v>46244</v>
      </c>
      <c r="C1778" t="inlineStr">
        <is>
          <t>Bill</t>
        </is>
      </c>
      <c r="D1778" t="inlineStr">
        <is>
          <t>B00308</t>
        </is>
      </c>
      <c r="E1778" t="inlineStr">
        <is>
          <t>TAFE Victoria Pty Ltd</t>
        </is>
      </c>
      <c r="F1778" t="inlineStr">
        <is>
          <t>Accounts Payable (A/P)</t>
        </is>
      </c>
      <c r="G1778" s="9" t="n">
        <v>-1632.63</v>
      </c>
      <c r="H1778" t="inlineStr"/>
      <c r="I1778" t="inlineStr"/>
      <c r="J1778" t="inlineStr"/>
      <c r="K1778" t="str">
        <f>INDEX('Account Map'!$E$5:$E$90,MATCH(F1778,'Account Map'!$A$5:$A$90,0))</f>
        <v>800</v>
      </c>
    </row>
    <row r="1779">
      <c r="A1779" t="n">
        <v>671</v>
      </c>
      <c r="B1779" s="10" t="n">
        <v>46244</v>
      </c>
      <c r="C1779" t="inlineStr">
        <is>
          <t>Bill</t>
        </is>
      </c>
      <c r="D1779" t="inlineStr">
        <is>
          <t>B00309</t>
        </is>
      </c>
      <c r="E1779" t="inlineStr">
        <is>
          <t>Telstra Pty Ltd</t>
        </is>
      </c>
      <c r="F1779" t="inlineStr">
        <is>
          <t>Telephone</t>
        </is>
      </c>
      <c r="G1779" s="9" t="n">
        <v>986.35</v>
      </c>
      <c r="H1779" t="inlineStr">
        <is>
          <t>GST</t>
        </is>
      </c>
      <c r="I1779" t="inlineStr"/>
      <c r="J1779" t="inlineStr"/>
      <c r="K1779" t="str">
        <f>INDEX('Account Map'!$E$5:$E$90,MATCH(F1779,'Account Map'!$A$5:$A$90,0))</f>
        <v>489</v>
      </c>
    </row>
    <row r="1780">
      <c r="A1780" t="n">
        <v>671</v>
      </c>
      <c r="B1780" s="10" t="n">
        <v>46244</v>
      </c>
      <c r="C1780" t="inlineStr">
        <is>
          <t>Bill</t>
        </is>
      </c>
      <c r="D1780" t="inlineStr">
        <is>
          <t>B00309</t>
        </is>
      </c>
      <c r="E1780" t="inlineStr">
        <is>
          <t>Telstra Pty Ltd</t>
        </is>
      </c>
      <c r="F1780" t="inlineStr">
        <is>
          <t>GST Payable</t>
        </is>
      </c>
      <c r="G1780" s="9" t="n">
        <v>98.64</v>
      </c>
      <c r="H1780" t="inlineStr"/>
      <c r="I1780" t="inlineStr"/>
      <c r="J1780" t="inlineStr"/>
      <c r="K1780" t="str">
        <f>INDEX('Account Map'!$E$5:$E$90,MATCH(F1780,'Account Map'!$A$5:$A$90,0))</f>
        <v>820</v>
      </c>
    </row>
    <row r="1781">
      <c r="A1781" t="n">
        <v>671</v>
      </c>
      <c r="B1781" s="10" t="n">
        <v>46244</v>
      </c>
      <c r="C1781" t="inlineStr">
        <is>
          <t>Bill</t>
        </is>
      </c>
      <c r="D1781" t="inlineStr">
        <is>
          <t>B00309</t>
        </is>
      </c>
      <c r="E1781" t="inlineStr">
        <is>
          <t>Telstra Pty Ltd</t>
        </is>
      </c>
      <c r="F1781" t="inlineStr">
        <is>
          <t>Accounts Payable (A/P)</t>
        </is>
      </c>
      <c r="G1781" s="9" t="n">
        <v>-1084.99</v>
      </c>
      <c r="H1781" t="inlineStr"/>
      <c r="I1781" t="inlineStr"/>
      <c r="J1781" t="inlineStr"/>
      <c r="K1781" t="str">
        <f>INDEX('Account Map'!$E$5:$E$90,MATCH(F1781,'Account Map'!$A$5:$A$90,0))</f>
        <v>800</v>
      </c>
    </row>
    <row r="1782">
      <c r="A1782" t="n">
        <v>672</v>
      </c>
      <c r="B1782" s="10" t="n">
        <v>46244</v>
      </c>
      <c r="C1782" t="inlineStr">
        <is>
          <t>Bill</t>
        </is>
      </c>
      <c r="D1782" t="inlineStr">
        <is>
          <t>B00310</t>
        </is>
      </c>
      <c r="E1782" t="inlineStr">
        <is>
          <t>Malvern Machinery Pty Ltd</t>
        </is>
      </c>
      <c r="F1782" t="inlineStr">
        <is>
          <t>Timber &amp; board</t>
        </is>
      </c>
      <c r="G1782" s="9" t="n">
        <v>2743.66</v>
      </c>
      <c r="H1782" t="inlineStr">
        <is>
          <t>GST</t>
        </is>
      </c>
      <c r="I1782" t="inlineStr"/>
      <c r="J1782" t="inlineStr"/>
      <c r="K1782" t="str">
        <f>INDEX('Account Map'!$E$5:$E$90,MATCH(F1782,'Account Map'!$A$5:$A$90,0))</f>
        <v>310</v>
      </c>
    </row>
    <row r="1783">
      <c r="A1783" t="n">
        <v>672</v>
      </c>
      <c r="B1783" s="10" t="n">
        <v>46244</v>
      </c>
      <c r="C1783" t="inlineStr">
        <is>
          <t>Bill</t>
        </is>
      </c>
      <c r="D1783" t="inlineStr">
        <is>
          <t>B00310</t>
        </is>
      </c>
      <c r="E1783" t="inlineStr">
        <is>
          <t>Malvern Machinery Pty Ltd</t>
        </is>
      </c>
      <c r="F1783" t="inlineStr">
        <is>
          <t>GST Payable</t>
        </is>
      </c>
      <c r="G1783" s="9" t="n">
        <v>274.37</v>
      </c>
      <c r="H1783" t="inlineStr"/>
      <c r="I1783" t="inlineStr"/>
      <c r="J1783" t="inlineStr"/>
      <c r="K1783" t="str">
        <f>INDEX('Account Map'!$E$5:$E$90,MATCH(F1783,'Account Map'!$A$5:$A$90,0))</f>
        <v>820</v>
      </c>
    </row>
    <row r="1784">
      <c r="A1784" t="n">
        <v>672</v>
      </c>
      <c r="B1784" s="10" t="n">
        <v>46244</v>
      </c>
      <c r="C1784" t="inlineStr">
        <is>
          <t>Bill</t>
        </is>
      </c>
      <c r="D1784" t="inlineStr">
        <is>
          <t>B00310</t>
        </is>
      </c>
      <c r="E1784" t="inlineStr">
        <is>
          <t>Malvern Machinery Pty Ltd</t>
        </is>
      </c>
      <c r="F1784" t="inlineStr">
        <is>
          <t>Accounts Payable (A/P)</t>
        </is>
      </c>
      <c r="G1784" s="9" t="n">
        <v>-3018.03</v>
      </c>
      <c r="H1784" t="inlineStr"/>
      <c r="I1784" t="inlineStr"/>
      <c r="J1784" t="inlineStr"/>
      <c r="K1784" t="str">
        <f>INDEX('Account Map'!$E$5:$E$90,MATCH(F1784,'Account Map'!$A$5:$A$90,0))</f>
        <v>800</v>
      </c>
    </row>
    <row r="1785">
      <c r="A1785" t="n">
        <v>673</v>
      </c>
      <c r="B1785" s="10" t="n">
        <v>46244</v>
      </c>
      <c r="C1785" t="inlineStr">
        <is>
          <t>Bill</t>
        </is>
      </c>
      <c r="D1785" t="inlineStr">
        <is>
          <t>B00311</t>
        </is>
      </c>
      <c r="E1785" t="inlineStr">
        <is>
          <t>VicRoads Pty Ltd</t>
        </is>
      </c>
      <c r="F1785" t="inlineStr">
        <is>
          <t>Motor Vehicle:Rego &amp; insurance</t>
        </is>
      </c>
      <c r="G1785" s="9" t="n">
        <v>866.23</v>
      </c>
      <c r="H1785" t="inlineStr">
        <is>
          <t>GST</t>
        </is>
      </c>
      <c r="I1785" t="inlineStr"/>
      <c r="J1785" t="inlineStr"/>
      <c r="K1785" t="str">
        <f>INDEX('Account Map'!$E$5:$E$90,MATCH(F1785,'Account Map'!$A$5:$A$90,0))</f>
        <v>450</v>
      </c>
    </row>
    <row r="1786">
      <c r="A1786" t="n">
        <v>673</v>
      </c>
      <c r="B1786" s="10" t="n">
        <v>46244</v>
      </c>
      <c r="C1786" t="inlineStr">
        <is>
          <t>Bill</t>
        </is>
      </c>
      <c r="D1786" t="inlineStr">
        <is>
          <t>B00311</t>
        </is>
      </c>
      <c r="E1786" t="inlineStr">
        <is>
          <t>VicRoads Pty Ltd</t>
        </is>
      </c>
      <c r="F1786" t="inlineStr">
        <is>
          <t>GST Payable</t>
        </is>
      </c>
      <c r="G1786" s="9" t="n">
        <v>86.62</v>
      </c>
      <c r="H1786" t="inlineStr"/>
      <c r="I1786" t="inlineStr"/>
      <c r="J1786" t="inlineStr"/>
      <c r="K1786" t="str">
        <f>INDEX('Account Map'!$E$5:$E$90,MATCH(F1786,'Account Map'!$A$5:$A$90,0))</f>
        <v>820</v>
      </c>
    </row>
    <row r="1787">
      <c r="A1787" t="n">
        <v>673</v>
      </c>
      <c r="B1787" s="10" t="n">
        <v>46244</v>
      </c>
      <c r="C1787" t="inlineStr">
        <is>
          <t>Bill</t>
        </is>
      </c>
      <c r="D1787" t="inlineStr">
        <is>
          <t>B00311</t>
        </is>
      </c>
      <c r="E1787" t="inlineStr">
        <is>
          <t>VicRoads Pty Ltd</t>
        </is>
      </c>
      <c r="F1787" t="inlineStr">
        <is>
          <t>Accounts Payable (A/P)</t>
        </is>
      </c>
      <c r="G1787" s="9" t="n">
        <v>-952.85</v>
      </c>
      <c r="H1787" t="inlineStr"/>
      <c r="I1787" t="inlineStr"/>
      <c r="J1787" t="inlineStr"/>
      <c r="K1787" t="str">
        <f>INDEX('Account Map'!$E$5:$E$90,MATCH(F1787,'Account Map'!$A$5:$A$90,0))</f>
        <v>800</v>
      </c>
    </row>
    <row r="1788">
      <c r="A1788" t="n">
        <v>674</v>
      </c>
      <c r="B1788" s="10" t="n">
        <v>46244</v>
      </c>
      <c r="C1788" t="inlineStr">
        <is>
          <t>Bill</t>
        </is>
      </c>
      <c r="D1788" t="inlineStr">
        <is>
          <t>B00312</t>
        </is>
      </c>
      <c r="E1788" t="inlineStr">
        <is>
          <t>Prahran Adhesives Pty Ltd</t>
        </is>
      </c>
      <c r="F1788" t="inlineStr">
        <is>
          <t>Timber &amp; board</t>
        </is>
      </c>
      <c r="G1788" s="9" t="n">
        <v>2610.55</v>
      </c>
      <c r="H1788" t="inlineStr">
        <is>
          <t>GST</t>
        </is>
      </c>
      <c r="I1788" t="inlineStr"/>
      <c r="J1788" t="inlineStr"/>
      <c r="K1788" t="str">
        <f>INDEX('Account Map'!$E$5:$E$90,MATCH(F1788,'Account Map'!$A$5:$A$90,0))</f>
        <v>310</v>
      </c>
    </row>
    <row r="1789">
      <c r="A1789" t="n">
        <v>674</v>
      </c>
      <c r="B1789" s="10" t="n">
        <v>46244</v>
      </c>
      <c r="C1789" t="inlineStr">
        <is>
          <t>Bill</t>
        </is>
      </c>
      <c r="D1789" t="inlineStr">
        <is>
          <t>B00312</t>
        </is>
      </c>
      <c r="E1789" t="inlineStr">
        <is>
          <t>Prahran Adhesives Pty Ltd</t>
        </is>
      </c>
      <c r="F1789" t="inlineStr">
        <is>
          <t>GST Payable</t>
        </is>
      </c>
      <c r="G1789" s="9" t="n">
        <v>261.06</v>
      </c>
      <c r="H1789" t="inlineStr"/>
      <c r="I1789" t="inlineStr"/>
      <c r="J1789" t="inlineStr"/>
      <c r="K1789" t="str">
        <f>INDEX('Account Map'!$E$5:$E$90,MATCH(F1789,'Account Map'!$A$5:$A$90,0))</f>
        <v>820</v>
      </c>
    </row>
    <row r="1790">
      <c r="A1790" t="n">
        <v>674</v>
      </c>
      <c r="B1790" s="10" t="n">
        <v>46244</v>
      </c>
      <c r="C1790" t="inlineStr">
        <is>
          <t>Bill</t>
        </is>
      </c>
      <c r="D1790" t="inlineStr">
        <is>
          <t>B00312</t>
        </is>
      </c>
      <c r="E1790" t="inlineStr">
        <is>
          <t>Prahran Adhesives Pty Ltd</t>
        </is>
      </c>
      <c r="F1790" t="inlineStr">
        <is>
          <t>Accounts Payable (A/P)</t>
        </is>
      </c>
      <c r="G1790" s="9" t="n">
        <v>-2871.61</v>
      </c>
      <c r="H1790" t="inlineStr"/>
      <c r="I1790" t="inlineStr"/>
      <c r="J1790" t="inlineStr"/>
      <c r="K1790" t="str">
        <f>INDEX('Account Map'!$E$5:$E$90,MATCH(F1790,'Account Map'!$A$5:$A$90,0))</f>
        <v>800</v>
      </c>
    </row>
    <row r="1791">
      <c r="A1791" t="n">
        <v>675</v>
      </c>
      <c r="B1791" s="10" t="n">
        <v>46244</v>
      </c>
      <c r="C1791" t="inlineStr">
        <is>
          <t>Bill</t>
        </is>
      </c>
      <c r="D1791" t="inlineStr">
        <is>
          <t>B00313</t>
        </is>
      </c>
      <c r="E1791" t="inlineStr">
        <is>
          <t>Google Ads</t>
        </is>
      </c>
      <c r="F1791" t="inlineStr">
        <is>
          <t>Advertising</t>
        </is>
      </c>
      <c r="G1791" s="9" t="n">
        <v>1250.31</v>
      </c>
      <c r="H1791" t="inlineStr">
        <is>
          <t>GST</t>
        </is>
      </c>
      <c r="I1791" t="inlineStr"/>
      <c r="J1791" t="inlineStr"/>
      <c r="K1791" t="str">
        <f>INDEX('Account Map'!$E$5:$E$90,MATCH(F1791,'Account Map'!$A$5:$A$90,0))</f>
        <v>400</v>
      </c>
    </row>
    <row r="1792">
      <c r="A1792" t="n">
        <v>675</v>
      </c>
      <c r="B1792" s="10" t="n">
        <v>46244</v>
      </c>
      <c r="C1792" t="inlineStr">
        <is>
          <t>Bill</t>
        </is>
      </c>
      <c r="D1792" t="inlineStr">
        <is>
          <t>B00313</t>
        </is>
      </c>
      <c r="E1792" t="inlineStr">
        <is>
          <t>Google Ads</t>
        </is>
      </c>
      <c r="F1792" t="inlineStr">
        <is>
          <t>GST Payable</t>
        </is>
      </c>
      <c r="G1792" s="9" t="n">
        <v>125.03</v>
      </c>
      <c r="H1792" t="inlineStr"/>
      <c r="I1792" t="inlineStr"/>
      <c r="J1792" t="inlineStr"/>
      <c r="K1792" t="str">
        <f>INDEX('Account Map'!$E$5:$E$90,MATCH(F1792,'Account Map'!$A$5:$A$90,0))</f>
        <v>820</v>
      </c>
    </row>
    <row r="1793">
      <c r="A1793" t="n">
        <v>675</v>
      </c>
      <c r="B1793" s="10" t="n">
        <v>46244</v>
      </c>
      <c r="C1793" t="inlineStr">
        <is>
          <t>Bill</t>
        </is>
      </c>
      <c r="D1793" t="inlineStr">
        <is>
          <t>B00313</t>
        </is>
      </c>
      <c r="E1793" t="inlineStr">
        <is>
          <t>Google Ads</t>
        </is>
      </c>
      <c r="F1793" t="inlineStr">
        <is>
          <t>Accounts Payable (A/P)</t>
        </is>
      </c>
      <c r="G1793" s="9" t="n">
        <v>-1375.34</v>
      </c>
      <c r="H1793" t="inlineStr"/>
      <c r="I1793" t="inlineStr"/>
      <c r="J1793" t="inlineStr"/>
      <c r="K1793" t="str">
        <f>INDEX('Account Map'!$E$5:$E$90,MATCH(F1793,'Account Map'!$A$5:$A$90,0))</f>
        <v>800</v>
      </c>
    </row>
    <row r="1794">
      <c r="A1794" t="n">
        <v>676</v>
      </c>
      <c r="B1794" s="10" t="n">
        <v>46244</v>
      </c>
      <c r="C1794" t="inlineStr">
        <is>
          <t>Expense</t>
        </is>
      </c>
      <c r="D1794" t="inlineStr"/>
      <c r="E1794" t="inlineStr">
        <is>
          <t>Officeworks</t>
        </is>
      </c>
      <c r="F1794" t="inlineStr">
        <is>
          <t>General expenses</t>
        </is>
      </c>
      <c r="G1794" s="9" t="n">
        <v>22.51</v>
      </c>
      <c r="H1794" t="inlineStr">
        <is>
          <t>GST</t>
        </is>
      </c>
      <c r="I1794" t="inlineStr"/>
      <c r="J1794" t="inlineStr"/>
      <c r="K1794" t="str">
        <f>INDEX('Account Map'!$E$5:$E$90,MATCH(F1794,'Account Map'!$A$5:$A$90,0))</f>
        <v>429</v>
      </c>
    </row>
    <row r="1795">
      <c r="A1795" t="n">
        <v>676</v>
      </c>
      <c r="B1795" s="10" t="n">
        <v>46244</v>
      </c>
      <c r="C1795" t="inlineStr">
        <is>
          <t>Expense</t>
        </is>
      </c>
      <c r="D1795" t="inlineStr"/>
      <c r="E1795" t="inlineStr">
        <is>
          <t>Officeworks</t>
        </is>
      </c>
      <c r="F1795" t="inlineStr">
        <is>
          <t>GST Payable</t>
        </is>
      </c>
      <c r="G1795" s="9" t="n">
        <v>2.25</v>
      </c>
      <c r="H1795" t="inlineStr"/>
      <c r="I1795" t="inlineStr"/>
      <c r="J1795" t="inlineStr"/>
      <c r="K1795" t="str">
        <f>INDEX('Account Map'!$E$5:$E$90,MATCH(F1795,'Account Map'!$A$5:$A$90,0))</f>
        <v>820</v>
      </c>
    </row>
    <row r="1796">
      <c r="A1796" t="n">
        <v>676</v>
      </c>
      <c r="B1796" s="10" t="n">
        <v>46244</v>
      </c>
      <c r="C1796" t="inlineStr">
        <is>
          <t>Expense</t>
        </is>
      </c>
      <c r="D1796" t="inlineStr"/>
      <c r="E1796" t="inlineStr">
        <is>
          <t>Officeworks</t>
        </is>
      </c>
      <c r="F1796" t="inlineStr">
        <is>
          <t>ANZ Business Visa</t>
        </is>
      </c>
      <c r="G1796" s="9" t="n">
        <v>-24.76</v>
      </c>
      <c r="H1796" t="inlineStr"/>
      <c r="I1796" t="inlineStr"/>
      <c r="J1796" t="inlineStr">
        <is>
          <t>R</t>
        </is>
      </c>
      <c r="K1796" t="str">
        <f>INDEX('Account Map'!$E$5:$E$90,MATCH(F1796,'Account Map'!$A$5:$A$90,0))</f>
        <v>092</v>
      </c>
    </row>
    <row r="1797">
      <c r="A1797" t="n">
        <v>677</v>
      </c>
      <c r="B1797" s="10" t="n">
        <v>46244</v>
      </c>
      <c r="C1797" t="inlineStr">
        <is>
          <t>Expense</t>
        </is>
      </c>
      <c r="D1797" t="inlineStr"/>
      <c r="E1797" t="inlineStr">
        <is>
          <t>Australia Post</t>
        </is>
      </c>
      <c r="F1797" t="inlineStr">
        <is>
          <t>Entertainment</t>
        </is>
      </c>
      <c r="G1797" s="9" t="n">
        <v>274.18</v>
      </c>
      <c r="H1797" t="inlineStr">
        <is>
          <t>GST</t>
        </is>
      </c>
      <c r="I1797" t="inlineStr"/>
      <c r="J1797" t="inlineStr"/>
      <c r="K1797" t="str">
        <f>INDEX('Account Map'!$E$5:$E$90,MATCH(F1797,'Account Map'!$A$5:$A$90,0))</f>
        <v>420</v>
      </c>
    </row>
    <row r="1798">
      <c r="A1798" t="n">
        <v>677</v>
      </c>
      <c r="B1798" s="10" t="n">
        <v>46244</v>
      </c>
      <c r="C1798" t="inlineStr">
        <is>
          <t>Expense</t>
        </is>
      </c>
      <c r="D1798" t="inlineStr"/>
      <c r="E1798" t="inlineStr">
        <is>
          <t>Australia Post</t>
        </is>
      </c>
      <c r="F1798" t="inlineStr">
        <is>
          <t>GST Payable</t>
        </is>
      </c>
      <c r="G1798" s="9" t="n">
        <v>27.42</v>
      </c>
      <c r="H1798" t="inlineStr"/>
      <c r="I1798" t="inlineStr"/>
      <c r="J1798" t="inlineStr"/>
      <c r="K1798" t="str">
        <f>INDEX('Account Map'!$E$5:$E$90,MATCH(F1798,'Account Map'!$A$5:$A$90,0))</f>
        <v>820</v>
      </c>
    </row>
    <row r="1799">
      <c r="A1799" t="n">
        <v>677</v>
      </c>
      <c r="B1799" s="10" t="n">
        <v>46244</v>
      </c>
      <c r="C1799" t="inlineStr">
        <is>
          <t>Expense</t>
        </is>
      </c>
      <c r="D1799" t="inlineStr"/>
      <c r="E1799" t="inlineStr">
        <is>
          <t>Australia Post</t>
        </is>
      </c>
      <c r="F1799" t="inlineStr">
        <is>
          <t>ANZ Business Visa</t>
        </is>
      </c>
      <c r="G1799" s="9" t="n">
        <v>-301.6</v>
      </c>
      <c r="H1799" t="inlineStr"/>
      <c r="I1799" t="inlineStr"/>
      <c r="J1799" t="inlineStr">
        <is>
          <t>R</t>
        </is>
      </c>
      <c r="K1799" t="str">
        <f>INDEX('Account Map'!$E$5:$E$90,MATCH(F1799,'Account Map'!$A$5:$A$90,0))</f>
        <v>092</v>
      </c>
    </row>
    <row r="1800">
      <c r="A1800" t="n">
        <v>678</v>
      </c>
      <c r="B1800" s="10" t="n">
        <v>46244</v>
      </c>
      <c r="C1800" t="inlineStr">
        <is>
          <t>Payment</t>
        </is>
      </c>
      <c r="D1800" t="inlineStr"/>
      <c r="E1800" t="inlineStr">
        <is>
          <t>Kestrel Bakery Pty Ltd</t>
        </is>
      </c>
      <c r="F1800" t="inlineStr">
        <is>
          <t>Undeposited Funds</t>
        </is>
      </c>
      <c r="G1800" s="9" t="n">
        <v>1592.93</v>
      </c>
      <c r="H1800" t="inlineStr"/>
      <c r="I1800" t="inlineStr">
        <is>
          <t>Payment INV-4251</t>
        </is>
      </c>
      <c r="J1800" t="inlineStr"/>
      <c r="K1800" t="str">
        <f>INDEX('Account Map'!$E$5:$E$90,MATCH(F1800,'Account Map'!$A$5:$A$90,0))</f>
        <v>615</v>
      </c>
    </row>
    <row r="1801">
      <c r="A1801" t="n">
        <v>678</v>
      </c>
      <c r="B1801" s="10" t="n">
        <v>46244</v>
      </c>
      <c r="C1801" t="inlineStr">
        <is>
          <t>Payment</t>
        </is>
      </c>
      <c r="D1801" t="inlineStr"/>
      <c r="E1801" t="inlineStr">
        <is>
          <t>Kestrel Bakery Pty Ltd</t>
        </is>
      </c>
      <c r="F1801" t="inlineStr">
        <is>
          <t>Accounts Receivable (A/R)</t>
        </is>
      </c>
      <c r="G1801" s="9" t="n">
        <v>-1592.93</v>
      </c>
      <c r="H1801" t="inlineStr"/>
      <c r="I1801" t="inlineStr">
        <is>
          <t>Payment INV-4251</t>
        </is>
      </c>
      <c r="J1801" t="inlineStr"/>
      <c r="K1801" t="str">
        <f>INDEX('Account Map'!$E$5:$E$90,MATCH(F1801,'Account Map'!$A$5:$A$90,0))</f>
        <v>610</v>
      </c>
    </row>
    <row r="1802">
      <c r="A1802" t="n">
        <v>679</v>
      </c>
      <c r="B1802" s="10" t="n">
        <v>46244</v>
      </c>
      <c r="C1802" t="inlineStr">
        <is>
          <t>Bill Payment (Cheque)</t>
        </is>
      </c>
      <c r="D1802" t="inlineStr"/>
      <c r="E1802" t="inlineStr">
        <is>
          <t>Yarra Machinery Pty Ltd</t>
        </is>
      </c>
      <c r="F1802" t="inlineStr">
        <is>
          <t>Accounts Payable (A/P)</t>
        </is>
      </c>
      <c r="G1802" s="9" t="n">
        <v>2812.29</v>
      </c>
      <c r="H1802" t="inlineStr"/>
      <c r="I1802" t="inlineStr">
        <is>
          <t>Payment B00201</t>
        </is>
      </c>
      <c r="J1802" t="inlineStr"/>
      <c r="K1802" t="str">
        <f>INDEX('Account Map'!$E$5:$E$90,MATCH(F1802,'Account Map'!$A$5:$A$90,0))</f>
        <v>800</v>
      </c>
    </row>
    <row r="1803">
      <c r="A1803" t="n">
        <v>679</v>
      </c>
      <c r="B1803" s="10" t="n">
        <v>46244</v>
      </c>
      <c r="C1803" t="inlineStr">
        <is>
          <t>Bill Payment (Cheque)</t>
        </is>
      </c>
      <c r="D1803" t="inlineStr"/>
      <c r="E1803" t="inlineStr">
        <is>
          <t>Yarra Machinery Pty Ltd</t>
        </is>
      </c>
      <c r="F1803" t="inlineStr">
        <is>
          <t>ANZ Business Cheque</t>
        </is>
      </c>
      <c r="G1803" s="9" t="n">
        <v>-2812.29</v>
      </c>
      <c r="H1803" t="inlineStr"/>
      <c r="I1803" t="inlineStr">
        <is>
          <t>Payment B00201</t>
        </is>
      </c>
      <c r="J1803" t="inlineStr">
        <is>
          <t>R</t>
        </is>
      </c>
      <c r="K1803" t="str">
        <f>INDEX('Account Map'!$E$5:$E$90,MATCH(F1803,'Account Map'!$A$5:$A$90,0))</f>
        <v>090</v>
      </c>
    </row>
    <row r="1804">
      <c r="A1804" t="n">
        <v>680</v>
      </c>
      <c r="B1804" s="10" t="n">
        <v>46245</v>
      </c>
      <c r="C1804" t="inlineStr">
        <is>
          <t>Invoice</t>
        </is>
      </c>
      <c r="D1804" t="inlineStr">
        <is>
          <t>INV-4313</t>
        </is>
      </c>
      <c r="E1804" t="inlineStr">
        <is>
          <t>Docklands Fashion Pty Ltd</t>
        </is>
      </c>
      <c r="F1804" t="inlineStr">
        <is>
          <t>Accounts Receivable (A/R)</t>
        </is>
      </c>
      <c r="G1804" s="9" t="n">
        <v>17590.97</v>
      </c>
      <c r="H1804" t="inlineStr"/>
      <c r="I1804" t="inlineStr"/>
      <c r="J1804" t="inlineStr"/>
      <c r="K1804" t="str">
        <f>INDEX('Account Map'!$E$5:$E$90,MATCH(F1804,'Account Map'!$A$5:$A$90,0))</f>
        <v>610</v>
      </c>
    </row>
    <row r="1805">
      <c r="A1805" t="n">
        <v>680</v>
      </c>
      <c r="B1805" s="10" t="n">
        <v>46245</v>
      </c>
      <c r="C1805" t="inlineStr">
        <is>
          <t>Invoice</t>
        </is>
      </c>
      <c r="D1805" t="inlineStr">
        <is>
          <t>INV-4313</t>
        </is>
      </c>
      <c r="E1805" t="inlineStr">
        <is>
          <t>Docklands Fashion Pty Ltd</t>
        </is>
      </c>
      <c r="F1805" t="inlineStr">
        <is>
          <t>Shopfitting contracts</t>
        </is>
      </c>
      <c r="G1805" s="9" t="n">
        <v>-11945.81</v>
      </c>
      <c r="H1805" t="inlineStr">
        <is>
          <t>GST</t>
        </is>
      </c>
      <c r="I1805" t="inlineStr"/>
      <c r="J1805" t="inlineStr"/>
      <c r="K1805" t="str">
        <f>INDEX('Account Map'!$E$5:$E$90,MATCH(F1805,'Account Map'!$A$5:$A$90,0))</f>
        <v>201</v>
      </c>
    </row>
    <row r="1806">
      <c r="A1806" t="n">
        <v>680</v>
      </c>
      <c r="B1806" s="10" t="n">
        <v>46245</v>
      </c>
      <c r="C1806" t="inlineStr">
        <is>
          <t>Invoice</t>
        </is>
      </c>
      <c r="D1806" t="inlineStr">
        <is>
          <t>INV-4313</t>
        </is>
      </c>
      <c r="E1806" t="inlineStr">
        <is>
          <t>Docklands Fashion Pty Ltd</t>
        </is>
      </c>
      <c r="F1806" t="inlineStr">
        <is>
          <t>Shopfitting contracts</t>
        </is>
      </c>
      <c r="G1806" s="9" t="n">
        <v>-4045.98</v>
      </c>
      <c r="H1806" t="inlineStr">
        <is>
          <t>GST</t>
        </is>
      </c>
      <c r="I1806" t="inlineStr"/>
      <c r="J1806" t="inlineStr"/>
      <c r="K1806" t="str">
        <f>INDEX('Account Map'!$E$5:$E$90,MATCH(F1806,'Account Map'!$A$5:$A$90,0))</f>
        <v>201</v>
      </c>
    </row>
    <row r="1807">
      <c r="A1807" t="n">
        <v>680</v>
      </c>
      <c r="B1807" s="10" t="n">
        <v>46245</v>
      </c>
      <c r="C1807" t="inlineStr">
        <is>
          <t>Invoice</t>
        </is>
      </c>
      <c r="D1807" t="inlineStr">
        <is>
          <t>INV-4313</t>
        </is>
      </c>
      <c r="E1807" t="inlineStr">
        <is>
          <t>Docklands Fashion Pty Ltd</t>
        </is>
      </c>
      <c r="F1807" t="inlineStr">
        <is>
          <t>GST Payable</t>
        </is>
      </c>
      <c r="G1807" s="9" t="n">
        <v>-1599.18</v>
      </c>
      <c r="H1807" t="inlineStr"/>
      <c r="I1807" t="inlineStr"/>
      <c r="J1807" t="inlineStr"/>
      <c r="K1807" t="str">
        <f>INDEX('Account Map'!$E$5:$E$90,MATCH(F1807,'Account Map'!$A$5:$A$90,0))</f>
        <v>820</v>
      </c>
    </row>
    <row r="1808">
      <c r="A1808" t="n">
        <v>681</v>
      </c>
      <c r="B1808" s="10" t="n">
        <v>46245</v>
      </c>
      <c r="C1808" t="inlineStr">
        <is>
          <t>Invoice</t>
        </is>
      </c>
      <c r="D1808" t="inlineStr">
        <is>
          <t>INV-4314</t>
        </is>
      </c>
      <c r="E1808" t="inlineStr">
        <is>
          <t>Albert Fashion Pty Ltd</t>
        </is>
      </c>
      <c r="F1808" t="inlineStr">
        <is>
          <t>Accounts Receivable (A/R)</t>
        </is>
      </c>
      <c r="G1808" s="9" t="n">
        <v>4752</v>
      </c>
      <c r="H1808" t="inlineStr"/>
      <c r="I1808" t="inlineStr"/>
      <c r="J1808" t="inlineStr"/>
      <c r="K1808" t="str">
        <f>INDEX('Account Map'!$E$5:$E$90,MATCH(F1808,'Account Map'!$A$5:$A$90,0))</f>
        <v>610</v>
      </c>
    </row>
    <row r="1809">
      <c r="A1809" t="n">
        <v>681</v>
      </c>
      <c r="B1809" s="10" t="n">
        <v>46245</v>
      </c>
      <c r="C1809" t="inlineStr">
        <is>
          <t>Invoice</t>
        </is>
      </c>
      <c r="D1809" t="inlineStr">
        <is>
          <t>INV-4314</t>
        </is>
      </c>
      <c r="E1809" t="inlineStr">
        <is>
          <t>Albert Fashion Pty Ltd</t>
        </is>
      </c>
      <c r="F1809" t="inlineStr">
        <is>
          <t>Design &amp; drafting fees</t>
        </is>
      </c>
      <c r="G1809" s="9" t="n">
        <v>-4320</v>
      </c>
      <c r="H1809" t="inlineStr">
        <is>
          <t>GST</t>
        </is>
      </c>
      <c r="I1809" t="inlineStr"/>
      <c r="J1809" t="inlineStr"/>
      <c r="K1809" t="str">
        <f>INDEX('Account Map'!$E$5:$E$90,MATCH(F1809,'Account Map'!$A$5:$A$90,0))</f>
        <v>203</v>
      </c>
    </row>
    <row r="1810">
      <c r="A1810" t="n">
        <v>681</v>
      </c>
      <c r="B1810" s="10" t="n">
        <v>46245</v>
      </c>
      <c r="C1810" t="inlineStr">
        <is>
          <t>Invoice</t>
        </is>
      </c>
      <c r="D1810" t="inlineStr">
        <is>
          <t>INV-4314</t>
        </is>
      </c>
      <c r="E1810" t="inlineStr">
        <is>
          <t>Albert Fashion Pty Ltd</t>
        </is>
      </c>
      <c r="F1810" t="inlineStr">
        <is>
          <t>GST Payable</t>
        </is>
      </c>
      <c r="G1810" s="9" t="n">
        <v>-432</v>
      </c>
      <c r="H1810" t="inlineStr"/>
      <c r="I1810" t="inlineStr"/>
      <c r="J1810" t="inlineStr"/>
      <c r="K1810" t="str">
        <f>INDEX('Account Map'!$E$5:$E$90,MATCH(F1810,'Account Map'!$A$5:$A$90,0))</f>
        <v>820</v>
      </c>
    </row>
    <row r="1811">
      <c r="A1811" t="n">
        <v>682</v>
      </c>
      <c r="B1811" s="10" t="n">
        <v>46245</v>
      </c>
      <c r="C1811" t="inlineStr">
        <is>
          <t>Bill</t>
        </is>
      </c>
      <c r="D1811" t="inlineStr">
        <is>
          <t>B00314</t>
        </is>
      </c>
      <c r="E1811" t="inlineStr">
        <is>
          <t>Sydney Road Steel Pty Ltd</t>
        </is>
      </c>
      <c r="F1811" t="inlineStr">
        <is>
          <t>Subcontractors</t>
        </is>
      </c>
      <c r="G1811" s="9" t="n">
        <v>3093.19</v>
      </c>
      <c r="H1811" t="inlineStr">
        <is>
          <t>GST</t>
        </is>
      </c>
      <c r="I1811" t="inlineStr"/>
      <c r="J1811" t="inlineStr"/>
      <c r="K1811" t="str">
        <f>INDEX('Account Map'!$E$5:$E$90,MATCH(F1811,'Account Map'!$A$5:$A$90,0))</f>
        <v>313</v>
      </c>
    </row>
    <row r="1812">
      <c r="A1812" t="n">
        <v>682</v>
      </c>
      <c r="B1812" s="10" t="n">
        <v>46245</v>
      </c>
      <c r="C1812" t="inlineStr">
        <is>
          <t>Bill</t>
        </is>
      </c>
      <c r="D1812" t="inlineStr">
        <is>
          <t>B00314</t>
        </is>
      </c>
      <c r="E1812" t="inlineStr">
        <is>
          <t>Sydney Road Steel Pty Ltd</t>
        </is>
      </c>
      <c r="F1812" t="inlineStr">
        <is>
          <t>GST Payable</t>
        </is>
      </c>
      <c r="G1812" s="9" t="n">
        <v>309.32</v>
      </c>
      <c r="H1812" t="inlineStr"/>
      <c r="I1812" t="inlineStr"/>
      <c r="J1812" t="inlineStr"/>
      <c r="K1812" t="str">
        <f>INDEX('Account Map'!$E$5:$E$90,MATCH(F1812,'Account Map'!$A$5:$A$90,0))</f>
        <v>820</v>
      </c>
    </row>
    <row r="1813">
      <c r="A1813" t="n">
        <v>682</v>
      </c>
      <c r="B1813" s="10" t="n">
        <v>46245</v>
      </c>
      <c r="C1813" t="inlineStr">
        <is>
          <t>Bill</t>
        </is>
      </c>
      <c r="D1813" t="inlineStr">
        <is>
          <t>B00314</t>
        </is>
      </c>
      <c r="E1813" t="inlineStr">
        <is>
          <t>Sydney Road Steel Pty Ltd</t>
        </is>
      </c>
      <c r="F1813" t="inlineStr">
        <is>
          <t>Accounts Payable (A/P)</t>
        </is>
      </c>
      <c r="G1813" s="9" t="n">
        <v>-3402.51</v>
      </c>
      <c r="H1813" t="inlineStr"/>
      <c r="I1813" t="inlineStr"/>
      <c r="J1813" t="inlineStr"/>
      <c r="K1813" t="str">
        <f>INDEX('Account Map'!$E$5:$E$90,MATCH(F1813,'Account Map'!$A$5:$A$90,0))</f>
        <v>800</v>
      </c>
    </row>
    <row r="1814">
      <c r="A1814" t="n">
        <v>683</v>
      </c>
      <c r="B1814" s="10" t="n">
        <v>46245</v>
      </c>
      <c r="C1814" t="inlineStr">
        <is>
          <t>Bill</t>
        </is>
      </c>
      <c r="D1814" t="inlineStr">
        <is>
          <t>B00315</t>
        </is>
      </c>
      <c r="E1814" t="inlineStr">
        <is>
          <t>Docklands Fasteners Pty Ltd</t>
        </is>
      </c>
      <c r="F1814" t="inlineStr">
        <is>
          <t>Hardware &amp; fittings</t>
        </is>
      </c>
      <c r="G1814" s="9" t="n">
        <v>534.8200000000001</v>
      </c>
      <c r="H1814" t="inlineStr">
        <is>
          <t>GST</t>
        </is>
      </c>
      <c r="I1814" t="inlineStr"/>
      <c r="J1814" t="inlineStr"/>
      <c r="K1814" t="str">
        <f>INDEX('Account Map'!$E$5:$E$90,MATCH(F1814,'Account Map'!$A$5:$A$90,0))</f>
        <v>311</v>
      </c>
    </row>
    <row r="1815">
      <c r="A1815" t="n">
        <v>683</v>
      </c>
      <c r="B1815" s="10" t="n">
        <v>46245</v>
      </c>
      <c r="C1815" t="inlineStr">
        <is>
          <t>Bill</t>
        </is>
      </c>
      <c r="D1815" t="inlineStr">
        <is>
          <t>B00315</t>
        </is>
      </c>
      <c r="E1815" t="inlineStr">
        <is>
          <t>Docklands Fasteners Pty Ltd</t>
        </is>
      </c>
      <c r="F1815" t="inlineStr">
        <is>
          <t>GST Payable</t>
        </is>
      </c>
      <c r="G1815" s="9" t="n">
        <v>53.48</v>
      </c>
      <c r="H1815" t="inlineStr"/>
      <c r="I1815" t="inlineStr"/>
      <c r="J1815" t="inlineStr"/>
      <c r="K1815" t="str">
        <f>INDEX('Account Map'!$E$5:$E$90,MATCH(F1815,'Account Map'!$A$5:$A$90,0))</f>
        <v>820</v>
      </c>
    </row>
    <row r="1816">
      <c r="A1816" t="n">
        <v>683</v>
      </c>
      <c r="B1816" s="10" t="n">
        <v>46245</v>
      </c>
      <c r="C1816" t="inlineStr">
        <is>
          <t>Bill</t>
        </is>
      </c>
      <c r="D1816" t="inlineStr">
        <is>
          <t>B00315</t>
        </is>
      </c>
      <c r="E1816" t="inlineStr">
        <is>
          <t>Docklands Fasteners Pty Ltd</t>
        </is>
      </c>
      <c r="F1816" t="inlineStr">
        <is>
          <t>Accounts Payable (A/P)</t>
        </is>
      </c>
      <c r="G1816" s="9" t="n">
        <v>-588.3</v>
      </c>
      <c r="H1816" t="inlineStr"/>
      <c r="I1816" t="inlineStr"/>
      <c r="J1816" t="inlineStr"/>
      <c r="K1816" t="str">
        <f>INDEX('Account Map'!$E$5:$E$90,MATCH(F1816,'Account Map'!$A$5:$A$90,0))</f>
        <v>800</v>
      </c>
    </row>
    <row r="1817">
      <c r="A1817" t="n">
        <v>684</v>
      </c>
      <c r="B1817" s="10" t="n">
        <v>46245</v>
      </c>
      <c r="C1817" t="inlineStr">
        <is>
          <t>Bill</t>
        </is>
      </c>
      <c r="D1817" t="inlineStr">
        <is>
          <t>B00316</t>
        </is>
      </c>
      <c r="E1817" t="inlineStr">
        <is>
          <t>Malvern Abrasives Pty Ltd</t>
        </is>
      </c>
      <c r="F1817" t="inlineStr">
        <is>
          <t>Subcontractors</t>
        </is>
      </c>
      <c r="G1817" s="9" t="n">
        <v>1323.96</v>
      </c>
      <c r="H1817" t="inlineStr">
        <is>
          <t>GST</t>
        </is>
      </c>
      <c r="I1817" t="inlineStr"/>
      <c r="J1817" t="inlineStr"/>
      <c r="K1817" t="str">
        <f>INDEX('Account Map'!$E$5:$E$90,MATCH(F1817,'Account Map'!$A$5:$A$90,0))</f>
        <v>313</v>
      </c>
    </row>
    <row r="1818">
      <c r="A1818" t="n">
        <v>684</v>
      </c>
      <c r="B1818" s="10" t="n">
        <v>46245</v>
      </c>
      <c r="C1818" t="inlineStr">
        <is>
          <t>Bill</t>
        </is>
      </c>
      <c r="D1818" t="inlineStr">
        <is>
          <t>B00316</t>
        </is>
      </c>
      <c r="E1818" t="inlineStr">
        <is>
          <t>Malvern Abrasives Pty Ltd</t>
        </is>
      </c>
      <c r="F1818" t="inlineStr">
        <is>
          <t>GST Payable</t>
        </is>
      </c>
      <c r="G1818" s="9" t="n">
        <v>132.4</v>
      </c>
      <c r="H1818" t="inlineStr"/>
      <c r="I1818" t="inlineStr"/>
      <c r="J1818" t="inlineStr"/>
      <c r="K1818" t="str">
        <f>INDEX('Account Map'!$E$5:$E$90,MATCH(F1818,'Account Map'!$A$5:$A$90,0))</f>
        <v>820</v>
      </c>
    </row>
    <row r="1819">
      <c r="A1819" t="n">
        <v>684</v>
      </c>
      <c r="B1819" s="10" t="n">
        <v>46245</v>
      </c>
      <c r="C1819" t="inlineStr">
        <is>
          <t>Bill</t>
        </is>
      </c>
      <c r="D1819" t="inlineStr">
        <is>
          <t>B00316</t>
        </is>
      </c>
      <c r="E1819" t="inlineStr">
        <is>
          <t>Malvern Abrasives Pty Ltd</t>
        </is>
      </c>
      <c r="F1819" t="inlineStr">
        <is>
          <t>Accounts Payable (A/P)</t>
        </is>
      </c>
      <c r="G1819" s="9" t="n">
        <v>-1456.36</v>
      </c>
      <c r="H1819" t="inlineStr"/>
      <c r="I1819" t="inlineStr"/>
      <c r="J1819" t="inlineStr"/>
      <c r="K1819" t="str">
        <f>INDEX('Account Map'!$E$5:$E$90,MATCH(F1819,'Account Map'!$A$5:$A$90,0))</f>
        <v>800</v>
      </c>
    </row>
    <row r="1820">
      <c r="A1820" t="n">
        <v>685</v>
      </c>
      <c r="B1820" s="10" t="n">
        <v>46245</v>
      </c>
      <c r="C1820" t="inlineStr">
        <is>
          <t>Bill</t>
        </is>
      </c>
      <c r="D1820" t="inlineStr">
        <is>
          <t>B00317</t>
        </is>
      </c>
      <c r="E1820" t="inlineStr">
        <is>
          <t>Optus Business</t>
        </is>
      </c>
      <c r="F1820" t="inlineStr">
        <is>
          <t>Mobile phones</t>
        </is>
      </c>
      <c r="G1820" s="9" t="n">
        <v>806.13</v>
      </c>
      <c r="H1820" t="inlineStr">
        <is>
          <t>GST</t>
        </is>
      </c>
      <c r="I1820" t="inlineStr"/>
      <c r="J1820" t="inlineStr"/>
      <c r="K1820" t="str">
        <f>INDEX('Account Map'!$E$5:$E$90,MATCH(F1820,'Account Map'!$A$5:$A$90,0))</f>
        <v>489</v>
      </c>
    </row>
    <row r="1821">
      <c r="A1821" t="n">
        <v>685</v>
      </c>
      <c r="B1821" s="10" t="n">
        <v>46245</v>
      </c>
      <c r="C1821" t="inlineStr">
        <is>
          <t>Bill</t>
        </is>
      </c>
      <c r="D1821" t="inlineStr">
        <is>
          <t>B00317</t>
        </is>
      </c>
      <c r="E1821" t="inlineStr">
        <is>
          <t>Optus Business</t>
        </is>
      </c>
      <c r="F1821" t="inlineStr">
        <is>
          <t>GST Payable</t>
        </is>
      </c>
      <c r="G1821" s="9" t="n">
        <v>80.61</v>
      </c>
      <c r="H1821" t="inlineStr"/>
      <c r="I1821" t="inlineStr"/>
      <c r="J1821" t="inlineStr"/>
      <c r="K1821" t="str">
        <f>INDEX('Account Map'!$E$5:$E$90,MATCH(F1821,'Account Map'!$A$5:$A$90,0))</f>
        <v>820</v>
      </c>
    </row>
    <row r="1822">
      <c r="A1822" t="n">
        <v>685</v>
      </c>
      <c r="B1822" s="10" t="n">
        <v>46245</v>
      </c>
      <c r="C1822" t="inlineStr">
        <is>
          <t>Bill</t>
        </is>
      </c>
      <c r="D1822" t="inlineStr">
        <is>
          <t>B00317</t>
        </is>
      </c>
      <c r="E1822" t="inlineStr">
        <is>
          <t>Optus Business</t>
        </is>
      </c>
      <c r="F1822" t="inlineStr">
        <is>
          <t>Accounts Payable (A/P)</t>
        </is>
      </c>
      <c r="G1822" s="9" t="n">
        <v>-886.74</v>
      </c>
      <c r="H1822" t="inlineStr"/>
      <c r="I1822" t="inlineStr"/>
      <c r="J1822" t="inlineStr"/>
      <c r="K1822" t="str">
        <f>INDEX('Account Map'!$E$5:$E$90,MATCH(F1822,'Account Map'!$A$5:$A$90,0))</f>
        <v>800</v>
      </c>
    </row>
    <row r="1823">
      <c r="A1823" t="n">
        <v>686</v>
      </c>
      <c r="B1823" s="10" t="n">
        <v>46245</v>
      </c>
      <c r="C1823" t="inlineStr">
        <is>
          <t>Bill</t>
        </is>
      </c>
      <c r="D1823" t="inlineStr">
        <is>
          <t>B00318</t>
        </is>
      </c>
      <c r="E1823" t="inlineStr">
        <is>
          <t>Southern Fixings Pty Ltd</t>
        </is>
      </c>
      <c r="F1823" t="inlineStr">
        <is>
          <t>Subcontractors</t>
        </is>
      </c>
      <c r="G1823" s="9" t="n">
        <v>3400.73</v>
      </c>
      <c r="H1823" t="inlineStr">
        <is>
          <t>GST</t>
        </is>
      </c>
      <c r="I1823" t="inlineStr"/>
      <c r="J1823" t="inlineStr"/>
      <c r="K1823" t="str">
        <f>INDEX('Account Map'!$E$5:$E$90,MATCH(F1823,'Account Map'!$A$5:$A$90,0))</f>
        <v>313</v>
      </c>
    </row>
    <row r="1824">
      <c r="A1824" t="n">
        <v>686</v>
      </c>
      <c r="B1824" s="10" t="n">
        <v>46245</v>
      </c>
      <c r="C1824" t="inlineStr">
        <is>
          <t>Bill</t>
        </is>
      </c>
      <c r="D1824" t="inlineStr">
        <is>
          <t>B00318</t>
        </is>
      </c>
      <c r="E1824" t="inlineStr">
        <is>
          <t>Southern Fixings Pty Ltd</t>
        </is>
      </c>
      <c r="F1824" t="inlineStr">
        <is>
          <t>GST Payable</t>
        </is>
      </c>
      <c r="G1824" s="9" t="n">
        <v>340.07</v>
      </c>
      <c r="H1824" t="inlineStr"/>
      <c r="I1824" t="inlineStr"/>
      <c r="J1824" t="inlineStr"/>
      <c r="K1824" t="str">
        <f>INDEX('Account Map'!$E$5:$E$90,MATCH(F1824,'Account Map'!$A$5:$A$90,0))</f>
        <v>820</v>
      </c>
    </row>
    <row r="1825">
      <c r="A1825" t="n">
        <v>686</v>
      </c>
      <c r="B1825" s="10" t="n">
        <v>46245</v>
      </c>
      <c r="C1825" t="inlineStr">
        <is>
          <t>Bill</t>
        </is>
      </c>
      <c r="D1825" t="inlineStr">
        <is>
          <t>B00318</t>
        </is>
      </c>
      <c r="E1825" t="inlineStr">
        <is>
          <t>Southern Fixings Pty Ltd</t>
        </is>
      </c>
      <c r="F1825" t="inlineStr">
        <is>
          <t>Accounts Payable (A/P)</t>
        </is>
      </c>
      <c r="G1825" s="9" t="n">
        <v>-3740.8</v>
      </c>
      <c r="H1825" t="inlineStr"/>
      <c r="I1825" t="inlineStr"/>
      <c r="J1825" t="inlineStr"/>
      <c r="K1825" t="str">
        <f>INDEX('Account Map'!$E$5:$E$90,MATCH(F1825,'Account Map'!$A$5:$A$90,0))</f>
        <v>800</v>
      </c>
    </row>
    <row r="1826">
      <c r="A1826" t="n">
        <v>687</v>
      </c>
      <c r="B1826" s="10" t="n">
        <v>46245</v>
      </c>
      <c r="C1826" t="inlineStr">
        <is>
          <t>Expense</t>
        </is>
      </c>
      <c r="D1826" t="inlineStr"/>
      <c r="E1826" t="inlineStr">
        <is>
          <t>Officeworks</t>
        </is>
      </c>
      <c r="F1826" t="inlineStr">
        <is>
          <t>General expenses</t>
        </is>
      </c>
      <c r="G1826" s="9" t="n">
        <v>290.48</v>
      </c>
      <c r="H1826" t="inlineStr">
        <is>
          <t>GST</t>
        </is>
      </c>
      <c r="I1826" t="inlineStr"/>
      <c r="J1826" t="inlineStr"/>
      <c r="K1826" t="str">
        <f>INDEX('Account Map'!$E$5:$E$90,MATCH(F1826,'Account Map'!$A$5:$A$90,0))</f>
        <v>429</v>
      </c>
    </row>
    <row r="1827">
      <c r="A1827" t="n">
        <v>687</v>
      </c>
      <c r="B1827" s="10" t="n">
        <v>46245</v>
      </c>
      <c r="C1827" t="inlineStr">
        <is>
          <t>Expense</t>
        </is>
      </c>
      <c r="D1827" t="inlineStr"/>
      <c r="E1827" t="inlineStr">
        <is>
          <t>Officeworks</t>
        </is>
      </c>
      <c r="F1827" t="inlineStr">
        <is>
          <t>GST Payable</t>
        </is>
      </c>
      <c r="G1827" s="9" t="n">
        <v>29.05</v>
      </c>
      <c r="H1827" t="inlineStr"/>
      <c r="I1827" t="inlineStr"/>
      <c r="J1827" t="inlineStr"/>
      <c r="K1827" t="str">
        <f>INDEX('Account Map'!$E$5:$E$90,MATCH(F1827,'Account Map'!$A$5:$A$90,0))</f>
        <v>820</v>
      </c>
    </row>
    <row r="1828">
      <c r="A1828" t="n">
        <v>687</v>
      </c>
      <c r="B1828" s="10" t="n">
        <v>46245</v>
      </c>
      <c r="C1828" t="inlineStr">
        <is>
          <t>Expense</t>
        </is>
      </c>
      <c r="D1828" t="inlineStr"/>
      <c r="E1828" t="inlineStr">
        <is>
          <t>Officeworks</t>
        </is>
      </c>
      <c r="F1828" t="inlineStr">
        <is>
          <t>ANZ Business Visa</t>
        </is>
      </c>
      <c r="G1828" s="9" t="n">
        <v>-319.53</v>
      </c>
      <c r="H1828" t="inlineStr"/>
      <c r="I1828" t="inlineStr"/>
      <c r="J1828" t="inlineStr">
        <is>
          <t>R</t>
        </is>
      </c>
      <c r="K1828" t="str">
        <f>INDEX('Account Map'!$E$5:$E$90,MATCH(F1828,'Account Map'!$A$5:$A$90,0))</f>
        <v>092</v>
      </c>
    </row>
    <row r="1829">
      <c r="A1829" t="n">
        <v>688</v>
      </c>
      <c r="B1829" s="10" t="n">
        <v>46245</v>
      </c>
      <c r="C1829" t="inlineStr">
        <is>
          <t>Expense</t>
        </is>
      </c>
      <c r="D1829" t="inlineStr"/>
      <c r="E1829" t="inlineStr">
        <is>
          <t>Australia Post</t>
        </is>
      </c>
      <c r="F1829" t="inlineStr">
        <is>
          <t>Software</t>
        </is>
      </c>
      <c r="G1829" s="9" t="n">
        <v>212.58</v>
      </c>
      <c r="H1829" t="inlineStr">
        <is>
          <t>GST</t>
        </is>
      </c>
      <c r="I1829" t="inlineStr"/>
      <c r="J1829" t="inlineStr"/>
      <c r="K1829" t="str">
        <f>INDEX('Account Map'!$E$5:$E$90,MATCH(F1829,'Account Map'!$A$5:$A$90,0))</f>
        <v>485</v>
      </c>
    </row>
    <row r="1830">
      <c r="A1830" t="n">
        <v>688</v>
      </c>
      <c r="B1830" s="10" t="n">
        <v>46245</v>
      </c>
      <c r="C1830" t="inlineStr">
        <is>
          <t>Expense</t>
        </is>
      </c>
      <c r="D1830" t="inlineStr"/>
      <c r="E1830" t="inlineStr">
        <is>
          <t>Australia Post</t>
        </is>
      </c>
      <c r="F1830" t="inlineStr">
        <is>
          <t>GST Payable</t>
        </is>
      </c>
      <c r="G1830" s="9" t="n">
        <v>21.26</v>
      </c>
      <c r="H1830" t="inlineStr"/>
      <c r="I1830" t="inlineStr"/>
      <c r="J1830" t="inlineStr"/>
      <c r="K1830" t="str">
        <f>INDEX('Account Map'!$E$5:$E$90,MATCH(F1830,'Account Map'!$A$5:$A$90,0))</f>
        <v>820</v>
      </c>
    </row>
    <row r="1831">
      <c r="A1831" t="n">
        <v>688</v>
      </c>
      <c r="B1831" s="10" t="n">
        <v>46245</v>
      </c>
      <c r="C1831" t="inlineStr">
        <is>
          <t>Expense</t>
        </is>
      </c>
      <c r="D1831" t="inlineStr"/>
      <c r="E1831" t="inlineStr">
        <is>
          <t>Australia Post</t>
        </is>
      </c>
      <c r="F1831" t="inlineStr">
        <is>
          <t>ANZ Business Visa</t>
        </is>
      </c>
      <c r="G1831" s="9" t="n">
        <v>-233.84</v>
      </c>
      <c r="H1831" t="inlineStr"/>
      <c r="I1831" t="inlineStr"/>
      <c r="J1831" t="inlineStr">
        <is>
          <t>R</t>
        </is>
      </c>
      <c r="K1831" t="str">
        <f>INDEX('Account Map'!$E$5:$E$90,MATCH(F1831,'Account Map'!$A$5:$A$90,0))</f>
        <v>092</v>
      </c>
    </row>
    <row r="1832">
      <c r="A1832" t="n">
        <v>689</v>
      </c>
      <c r="B1832" s="10" t="n">
        <v>46245</v>
      </c>
      <c r="C1832" t="inlineStr">
        <is>
          <t>Bill Payment (Cheque)</t>
        </is>
      </c>
      <c r="D1832" t="inlineStr"/>
      <c r="E1832" t="inlineStr">
        <is>
          <t>Lygon Panel Pty Ltd</t>
        </is>
      </c>
      <c r="F1832" t="inlineStr">
        <is>
          <t>Accounts Payable (A/P)</t>
        </is>
      </c>
      <c r="G1832" s="9" t="n">
        <v>422.63</v>
      </c>
      <c r="H1832" t="inlineStr"/>
      <c r="I1832" t="inlineStr">
        <is>
          <t>Payment B00111</t>
        </is>
      </c>
      <c r="J1832" t="inlineStr"/>
      <c r="K1832" t="str">
        <f>INDEX('Account Map'!$E$5:$E$90,MATCH(F1832,'Account Map'!$A$5:$A$90,0))</f>
        <v>800</v>
      </c>
    </row>
    <row r="1833">
      <c r="A1833" t="n">
        <v>689</v>
      </c>
      <c r="B1833" s="10" t="n">
        <v>46245</v>
      </c>
      <c r="C1833" t="inlineStr">
        <is>
          <t>Bill Payment (Cheque)</t>
        </is>
      </c>
      <c r="D1833" t="inlineStr"/>
      <c r="E1833" t="inlineStr">
        <is>
          <t>Lygon Panel Pty Ltd</t>
        </is>
      </c>
      <c r="F1833" t="inlineStr">
        <is>
          <t>ANZ Business Cheque</t>
        </is>
      </c>
      <c r="G1833" s="9" t="n">
        <v>-422.63</v>
      </c>
      <c r="H1833" t="inlineStr"/>
      <c r="I1833" t="inlineStr">
        <is>
          <t>Payment B00111</t>
        </is>
      </c>
      <c r="J1833" t="inlineStr">
        <is>
          <t>R</t>
        </is>
      </c>
      <c r="K1833" t="str">
        <f>INDEX('Account Map'!$E$5:$E$90,MATCH(F1833,'Account Map'!$A$5:$A$90,0))</f>
        <v>090</v>
      </c>
    </row>
    <row r="1834">
      <c r="A1834" t="n">
        <v>690</v>
      </c>
      <c r="B1834" s="10" t="n">
        <v>46245</v>
      </c>
      <c r="C1834" t="inlineStr">
        <is>
          <t>Bill Payment (Cheque)</t>
        </is>
      </c>
      <c r="D1834" t="inlineStr"/>
      <c r="E1834" t="inlineStr">
        <is>
          <t>Xpress Cleaning Pty Ltd</t>
        </is>
      </c>
      <c r="F1834" t="inlineStr">
        <is>
          <t>Accounts Payable (A/P)</t>
        </is>
      </c>
      <c r="G1834" s="9" t="n">
        <v>1361.1</v>
      </c>
      <c r="H1834" t="inlineStr"/>
      <c r="I1834" t="inlineStr">
        <is>
          <t>Payment B00130</t>
        </is>
      </c>
      <c r="J1834" t="inlineStr"/>
      <c r="K1834" t="str">
        <f>INDEX('Account Map'!$E$5:$E$90,MATCH(F1834,'Account Map'!$A$5:$A$90,0))</f>
        <v>800</v>
      </c>
    </row>
    <row r="1835">
      <c r="A1835" t="n">
        <v>690</v>
      </c>
      <c r="B1835" s="10" t="n">
        <v>46245</v>
      </c>
      <c r="C1835" t="inlineStr">
        <is>
          <t>Bill Payment (Cheque)</t>
        </is>
      </c>
      <c r="D1835" t="inlineStr"/>
      <c r="E1835" t="inlineStr">
        <is>
          <t>Xpress Cleaning Pty Ltd</t>
        </is>
      </c>
      <c r="F1835" t="inlineStr">
        <is>
          <t>ANZ Business Cheque</t>
        </is>
      </c>
      <c r="G1835" s="9" t="n">
        <v>-1361.1</v>
      </c>
      <c r="H1835" t="inlineStr"/>
      <c r="I1835" t="inlineStr">
        <is>
          <t>Payment B00130</t>
        </is>
      </c>
      <c r="J1835" t="inlineStr">
        <is>
          <t>R</t>
        </is>
      </c>
      <c r="K1835" t="str">
        <f>INDEX('Account Map'!$E$5:$E$90,MATCH(F1835,'Account Map'!$A$5:$A$90,0))</f>
        <v>090</v>
      </c>
    </row>
    <row r="1836">
      <c r="A1836" t="n">
        <v>691</v>
      </c>
      <c r="B1836" s="10" t="n">
        <v>46245</v>
      </c>
      <c r="C1836" t="inlineStr">
        <is>
          <t>Bill Payment (Cheque)</t>
        </is>
      </c>
      <c r="D1836" t="inlineStr"/>
      <c r="E1836" t="inlineStr">
        <is>
          <t>Albert Adhesives Pty Ltd</t>
        </is>
      </c>
      <c r="F1836" t="inlineStr">
        <is>
          <t>Accounts Payable (A/P)</t>
        </is>
      </c>
      <c r="G1836" s="9" t="n">
        <v>749.87</v>
      </c>
      <c r="H1836" t="inlineStr"/>
      <c r="I1836" t="inlineStr">
        <is>
          <t>Payment B00170</t>
        </is>
      </c>
      <c r="J1836" t="inlineStr"/>
      <c r="K1836" t="str">
        <f>INDEX('Account Map'!$E$5:$E$90,MATCH(F1836,'Account Map'!$A$5:$A$90,0))</f>
        <v>800</v>
      </c>
    </row>
    <row r="1837">
      <c r="A1837" t="n">
        <v>691</v>
      </c>
      <c r="B1837" s="10" t="n">
        <v>46245</v>
      </c>
      <c r="C1837" t="inlineStr">
        <is>
          <t>Bill Payment (Cheque)</t>
        </is>
      </c>
      <c r="D1837" t="inlineStr"/>
      <c r="E1837" t="inlineStr">
        <is>
          <t>Albert Adhesives Pty Ltd</t>
        </is>
      </c>
      <c r="F1837" t="inlineStr">
        <is>
          <t>ANZ Business Cheque</t>
        </is>
      </c>
      <c r="G1837" s="9" t="n">
        <v>-749.87</v>
      </c>
      <c r="H1837" t="inlineStr"/>
      <c r="I1837" t="inlineStr">
        <is>
          <t>Payment B00170</t>
        </is>
      </c>
      <c r="J1837" t="inlineStr">
        <is>
          <t>R</t>
        </is>
      </c>
      <c r="K1837" t="str">
        <f>INDEX('Account Map'!$E$5:$E$90,MATCH(F1837,'Account Map'!$A$5:$A$90,0))</f>
        <v>090</v>
      </c>
    </row>
    <row r="1838">
      <c r="A1838" t="n">
        <v>692</v>
      </c>
      <c r="B1838" s="10" t="n">
        <v>46245</v>
      </c>
      <c r="C1838" t="inlineStr">
        <is>
          <t>Bill Payment (Cheque)</t>
        </is>
      </c>
      <c r="D1838" t="inlineStr"/>
      <c r="E1838" t="inlineStr">
        <is>
          <t>Australia Post Pty Ltd</t>
        </is>
      </c>
      <c r="F1838" t="inlineStr">
        <is>
          <t>Accounts Payable (A/P)</t>
        </is>
      </c>
      <c r="G1838" s="9" t="n">
        <v>1611.98</v>
      </c>
      <c r="H1838" t="inlineStr"/>
      <c r="I1838" t="inlineStr">
        <is>
          <t>Payment B00224</t>
        </is>
      </c>
      <c r="J1838" t="inlineStr"/>
      <c r="K1838" t="str">
        <f>INDEX('Account Map'!$E$5:$E$90,MATCH(F1838,'Account Map'!$A$5:$A$90,0))</f>
        <v>800</v>
      </c>
    </row>
    <row r="1839">
      <c r="A1839" t="n">
        <v>692</v>
      </c>
      <c r="B1839" s="10" t="n">
        <v>46245</v>
      </c>
      <c r="C1839" t="inlineStr">
        <is>
          <t>Bill Payment (Cheque)</t>
        </is>
      </c>
      <c r="D1839" t="inlineStr"/>
      <c r="E1839" t="inlineStr">
        <is>
          <t>Australia Post Pty Ltd</t>
        </is>
      </c>
      <c r="F1839" t="inlineStr">
        <is>
          <t>ANZ Business Cheque</t>
        </is>
      </c>
      <c r="G1839" s="9" t="n">
        <v>-1611.98</v>
      </c>
      <c r="H1839" t="inlineStr"/>
      <c r="I1839" t="inlineStr">
        <is>
          <t>Payment B00224</t>
        </is>
      </c>
      <c r="J1839" t="inlineStr">
        <is>
          <t>R</t>
        </is>
      </c>
      <c r="K1839" t="str">
        <f>INDEX('Account Map'!$E$5:$E$90,MATCH(F1839,'Account Map'!$A$5:$A$90,0))</f>
        <v>090</v>
      </c>
    </row>
    <row r="1840">
      <c r="A1840" t="n">
        <v>693</v>
      </c>
      <c r="B1840" s="10" t="n">
        <v>46245</v>
      </c>
      <c r="C1840" t="inlineStr">
        <is>
          <t>Deposit</t>
        </is>
      </c>
      <c r="D1840" t="inlineStr"/>
      <c r="E1840" t="inlineStr"/>
      <c r="F1840" t="inlineStr">
        <is>
          <t>ANZ Business Cheque</t>
        </is>
      </c>
      <c r="G1840" s="9" t="n">
        <v>30028.44</v>
      </c>
      <c r="H1840" t="inlineStr"/>
      <c r="I1840" t="inlineStr">
        <is>
          <t>Deposit of 6 payments</t>
        </is>
      </c>
      <c r="J1840" t="inlineStr">
        <is>
          <t>R</t>
        </is>
      </c>
      <c r="K1840" t="str">
        <f>INDEX('Account Map'!$E$5:$E$90,MATCH(F1840,'Account Map'!$A$5:$A$90,0))</f>
        <v>090</v>
      </c>
    </row>
    <row r="1841">
      <c r="A1841" t="n">
        <v>693</v>
      </c>
      <c r="B1841" s="10" t="n">
        <v>46245</v>
      </c>
      <c r="C1841" t="inlineStr">
        <is>
          <t>Deposit</t>
        </is>
      </c>
      <c r="D1841" t="inlineStr"/>
      <c r="E1841" t="inlineStr"/>
      <c r="F1841" t="inlineStr">
        <is>
          <t>Undeposited Funds</t>
        </is>
      </c>
      <c r="G1841" s="9" t="n">
        <v>-30028.44</v>
      </c>
      <c r="H1841" t="inlineStr"/>
      <c r="I1841" t="inlineStr">
        <is>
          <t>Deposit of 6 payments</t>
        </is>
      </c>
      <c r="J1841" t="inlineStr"/>
      <c r="K1841" t="str">
        <f>INDEX('Account Map'!$E$5:$E$90,MATCH(F1841,'Account Map'!$A$5:$A$90,0))</f>
        <v>615</v>
      </c>
    </row>
    <row r="1842">
      <c r="A1842" t="n">
        <v>694</v>
      </c>
      <c r="B1842" s="10" t="n">
        <v>46246</v>
      </c>
      <c r="C1842" t="inlineStr">
        <is>
          <t>Invoice</t>
        </is>
      </c>
      <c r="D1842" t="inlineStr">
        <is>
          <t>INV-4315</t>
        </is>
      </c>
      <c r="E1842" t="inlineStr">
        <is>
          <t>Fitzroy Fashion Group</t>
        </is>
      </c>
      <c r="F1842" t="inlineStr">
        <is>
          <t>Accounts Receivable (A/R)</t>
        </is>
      </c>
      <c r="G1842" s="9" t="n">
        <v>18824.27</v>
      </c>
      <c r="H1842" t="inlineStr"/>
      <c r="I1842" t="inlineStr"/>
      <c r="J1842" t="inlineStr"/>
      <c r="K1842" t="str">
        <f>INDEX('Account Map'!$E$5:$E$90,MATCH(F1842,'Account Map'!$A$5:$A$90,0))</f>
        <v>610</v>
      </c>
    </row>
    <row r="1843">
      <c r="A1843" t="n">
        <v>694</v>
      </c>
      <c r="B1843" s="10" t="n">
        <v>46246</v>
      </c>
      <c r="C1843" t="inlineStr">
        <is>
          <t>Invoice</t>
        </is>
      </c>
      <c r="D1843" t="inlineStr">
        <is>
          <t>INV-4315</t>
        </is>
      </c>
      <c r="E1843" t="inlineStr">
        <is>
          <t>Fitzroy Fashion Group</t>
        </is>
      </c>
      <c r="F1843" t="inlineStr">
        <is>
          <t>Shopfitting contracts</t>
        </is>
      </c>
      <c r="G1843" s="9" t="n">
        <v>-2563.18</v>
      </c>
      <c r="H1843" t="inlineStr">
        <is>
          <t>GST</t>
        </is>
      </c>
      <c r="I1843" t="inlineStr"/>
      <c r="J1843" t="inlineStr"/>
      <c r="K1843" t="str">
        <f>INDEX('Account Map'!$E$5:$E$90,MATCH(F1843,'Account Map'!$A$5:$A$90,0))</f>
        <v>201</v>
      </c>
    </row>
    <row r="1844">
      <c r="A1844" t="n">
        <v>694</v>
      </c>
      <c r="B1844" s="10" t="n">
        <v>46246</v>
      </c>
      <c r="C1844" t="inlineStr">
        <is>
          <t>Invoice</t>
        </is>
      </c>
      <c r="D1844" t="inlineStr">
        <is>
          <t>INV-4315</t>
        </is>
      </c>
      <c r="E1844" t="inlineStr">
        <is>
          <t>Fitzroy Fashion Group</t>
        </is>
      </c>
      <c r="F1844" t="inlineStr">
        <is>
          <t>Shopfitting contracts</t>
        </is>
      </c>
      <c r="G1844" s="9" t="n">
        <v>-14549.79</v>
      </c>
      <c r="H1844" t="inlineStr">
        <is>
          <t>GST</t>
        </is>
      </c>
      <c r="I1844" t="inlineStr"/>
      <c r="J1844" t="inlineStr"/>
      <c r="K1844" t="str">
        <f>INDEX('Account Map'!$E$5:$E$90,MATCH(F1844,'Account Map'!$A$5:$A$90,0))</f>
        <v>201</v>
      </c>
    </row>
    <row r="1845">
      <c r="A1845" t="n">
        <v>694</v>
      </c>
      <c r="B1845" s="10" t="n">
        <v>46246</v>
      </c>
      <c r="C1845" t="inlineStr">
        <is>
          <t>Invoice</t>
        </is>
      </c>
      <c r="D1845" t="inlineStr">
        <is>
          <t>INV-4315</t>
        </is>
      </c>
      <c r="E1845" t="inlineStr">
        <is>
          <t>Fitzroy Fashion Group</t>
        </is>
      </c>
      <c r="F1845" t="inlineStr">
        <is>
          <t>GST Payable</t>
        </is>
      </c>
      <c r="G1845" s="9" t="n">
        <v>-1711.3</v>
      </c>
      <c r="H1845" t="inlineStr"/>
      <c r="I1845" t="inlineStr"/>
      <c r="J1845" t="inlineStr"/>
      <c r="K1845" t="str">
        <f>INDEX('Account Map'!$E$5:$E$90,MATCH(F1845,'Account Map'!$A$5:$A$90,0))</f>
        <v>820</v>
      </c>
    </row>
    <row r="1846">
      <c r="A1846" t="n">
        <v>695</v>
      </c>
      <c r="B1846" s="10" t="n">
        <v>46246</v>
      </c>
      <c r="C1846" t="inlineStr">
        <is>
          <t>Invoice</t>
        </is>
      </c>
      <c r="D1846" t="inlineStr">
        <is>
          <t>INV-4316</t>
        </is>
      </c>
      <c r="E1846" t="inlineStr">
        <is>
          <t>Brunswick Salon Pty Ltd</t>
        </is>
      </c>
      <c r="F1846" t="inlineStr">
        <is>
          <t>Accounts Receivable (A/R)</t>
        </is>
      </c>
      <c r="G1846" s="9" t="n">
        <v>12123.14</v>
      </c>
      <c r="H1846" t="inlineStr"/>
      <c r="I1846" t="inlineStr"/>
      <c r="J1846" t="inlineStr"/>
      <c r="K1846" t="str">
        <f>INDEX('Account Map'!$E$5:$E$90,MATCH(F1846,'Account Map'!$A$5:$A$90,0))</f>
        <v>610</v>
      </c>
    </row>
    <row r="1847">
      <c r="A1847" t="n">
        <v>695</v>
      </c>
      <c r="B1847" s="10" t="n">
        <v>46246</v>
      </c>
      <c r="C1847" t="inlineStr">
        <is>
          <t>Invoice</t>
        </is>
      </c>
      <c r="D1847" t="inlineStr">
        <is>
          <t>INV-4316</t>
        </is>
      </c>
      <c r="E1847" t="inlineStr">
        <is>
          <t>Brunswick Salon Pty Ltd</t>
        </is>
      </c>
      <c r="F1847" t="inlineStr">
        <is>
          <t>Shopfitting contracts</t>
        </is>
      </c>
      <c r="G1847" s="9" t="n">
        <v>-9875.85</v>
      </c>
      <c r="H1847" t="inlineStr">
        <is>
          <t>GST</t>
        </is>
      </c>
      <c r="I1847" t="inlineStr"/>
      <c r="J1847" t="inlineStr"/>
      <c r="K1847" t="str">
        <f>INDEX('Account Map'!$E$5:$E$90,MATCH(F1847,'Account Map'!$A$5:$A$90,0))</f>
        <v>201</v>
      </c>
    </row>
    <row r="1848">
      <c r="A1848" t="n">
        <v>695</v>
      </c>
      <c r="B1848" s="10" t="n">
        <v>46246</v>
      </c>
      <c r="C1848" t="inlineStr">
        <is>
          <t>Invoice</t>
        </is>
      </c>
      <c r="D1848" t="inlineStr">
        <is>
          <t>INV-4316</t>
        </is>
      </c>
      <c r="E1848" t="inlineStr">
        <is>
          <t>Brunswick Salon Pty Ltd</t>
        </is>
      </c>
      <c r="F1848" t="inlineStr">
        <is>
          <t>Joinery sales</t>
        </is>
      </c>
      <c r="G1848" s="9" t="n">
        <v>-1145.19</v>
      </c>
      <c r="H1848" t="inlineStr">
        <is>
          <t>GST</t>
        </is>
      </c>
      <c r="I1848" t="inlineStr"/>
      <c r="J1848" t="inlineStr"/>
      <c r="K1848" t="str">
        <f>INDEX('Account Map'!$E$5:$E$90,MATCH(F1848,'Account Map'!$A$5:$A$90,0))</f>
        <v>200</v>
      </c>
    </row>
    <row r="1849">
      <c r="A1849" t="n">
        <v>695</v>
      </c>
      <c r="B1849" s="10" t="n">
        <v>46246</v>
      </c>
      <c r="C1849" t="inlineStr">
        <is>
          <t>Invoice</t>
        </is>
      </c>
      <c r="D1849" t="inlineStr">
        <is>
          <t>INV-4316</t>
        </is>
      </c>
      <c r="E1849" t="inlineStr">
        <is>
          <t>Brunswick Salon Pty Ltd</t>
        </is>
      </c>
      <c r="F1849" t="inlineStr">
        <is>
          <t>GST Payable</t>
        </is>
      </c>
      <c r="G1849" s="9" t="n">
        <v>-1102.1</v>
      </c>
      <c r="H1849" t="inlineStr"/>
      <c r="I1849" t="inlineStr"/>
      <c r="J1849" t="inlineStr"/>
      <c r="K1849" t="str">
        <f>INDEX('Account Map'!$E$5:$E$90,MATCH(F1849,'Account Map'!$A$5:$A$90,0))</f>
        <v>820</v>
      </c>
    </row>
    <row r="1850">
      <c r="A1850" t="n">
        <v>696</v>
      </c>
      <c r="B1850" s="10" t="n">
        <v>46246</v>
      </c>
      <c r="C1850" t="inlineStr">
        <is>
          <t>Invoice</t>
        </is>
      </c>
      <c r="D1850" t="inlineStr">
        <is>
          <t>INV-4317</t>
        </is>
      </c>
      <c r="E1850" t="inlineStr">
        <is>
          <t>Malvern Gallery Group</t>
        </is>
      </c>
      <c r="F1850" t="inlineStr">
        <is>
          <t>Accounts Receivable (A/R)</t>
        </is>
      </c>
      <c r="G1850" s="9" t="n">
        <v>1079.68</v>
      </c>
      <c r="H1850" t="inlineStr"/>
      <c r="I1850" t="inlineStr"/>
      <c r="J1850" t="inlineStr"/>
      <c r="K1850" t="str">
        <f>INDEX('Account Map'!$E$5:$E$90,MATCH(F1850,'Account Map'!$A$5:$A$90,0))</f>
        <v>610</v>
      </c>
    </row>
    <row r="1851">
      <c r="A1851" t="n">
        <v>696</v>
      </c>
      <c r="B1851" s="10" t="n">
        <v>46246</v>
      </c>
      <c r="C1851" t="inlineStr">
        <is>
          <t>Invoice</t>
        </is>
      </c>
      <c r="D1851" t="inlineStr">
        <is>
          <t>INV-4317</t>
        </is>
      </c>
      <c r="E1851" t="inlineStr">
        <is>
          <t>Malvern Gallery Group</t>
        </is>
      </c>
      <c r="F1851" t="inlineStr">
        <is>
          <t>Joinery sales</t>
        </is>
      </c>
      <c r="G1851" s="9" t="n">
        <v>-981.53</v>
      </c>
      <c r="H1851" t="inlineStr">
        <is>
          <t>GST</t>
        </is>
      </c>
      <c r="I1851" t="inlineStr"/>
      <c r="J1851" t="inlineStr"/>
      <c r="K1851" t="str">
        <f>INDEX('Account Map'!$E$5:$E$90,MATCH(F1851,'Account Map'!$A$5:$A$90,0))</f>
        <v>200</v>
      </c>
    </row>
    <row r="1852">
      <c r="A1852" t="n">
        <v>696</v>
      </c>
      <c r="B1852" s="10" t="n">
        <v>46246</v>
      </c>
      <c r="C1852" t="inlineStr">
        <is>
          <t>Invoice</t>
        </is>
      </c>
      <c r="D1852" t="inlineStr">
        <is>
          <t>INV-4317</t>
        </is>
      </c>
      <c r="E1852" t="inlineStr">
        <is>
          <t>Malvern Gallery Group</t>
        </is>
      </c>
      <c r="F1852" t="inlineStr">
        <is>
          <t>GST Payable</t>
        </is>
      </c>
      <c r="G1852" s="9" t="n">
        <v>-98.15000000000001</v>
      </c>
      <c r="H1852" t="inlineStr"/>
      <c r="I1852" t="inlineStr"/>
      <c r="J1852" t="inlineStr"/>
      <c r="K1852" t="str">
        <f>INDEX('Account Map'!$E$5:$E$90,MATCH(F1852,'Account Map'!$A$5:$A$90,0))</f>
        <v>820</v>
      </c>
    </row>
    <row r="1853">
      <c r="A1853" t="n">
        <v>697</v>
      </c>
      <c r="B1853" s="10" t="n">
        <v>46246</v>
      </c>
      <c r="C1853" t="inlineStr">
        <is>
          <t>Invoice</t>
        </is>
      </c>
      <c r="D1853" t="inlineStr">
        <is>
          <t>INV-4318</t>
        </is>
      </c>
      <c r="E1853" t="inlineStr">
        <is>
          <t>Lygon Eyewear Pty Ltd</t>
        </is>
      </c>
      <c r="F1853" t="inlineStr">
        <is>
          <t>Accounts Receivable (A/R)</t>
        </is>
      </c>
      <c r="G1853" s="9" t="n">
        <v>1645.6</v>
      </c>
      <c r="H1853" t="inlineStr"/>
      <c r="I1853" t="inlineStr"/>
      <c r="J1853" t="inlineStr"/>
      <c r="K1853" t="str">
        <f>INDEX('Account Map'!$E$5:$E$90,MATCH(F1853,'Account Map'!$A$5:$A$90,0))</f>
        <v>610</v>
      </c>
    </row>
    <row r="1854">
      <c r="A1854" t="n">
        <v>697</v>
      </c>
      <c r="B1854" s="10" t="n">
        <v>46246</v>
      </c>
      <c r="C1854" t="inlineStr">
        <is>
          <t>Invoice</t>
        </is>
      </c>
      <c r="D1854" t="inlineStr">
        <is>
          <t>INV-4318</t>
        </is>
      </c>
      <c r="E1854" t="inlineStr">
        <is>
          <t>Lygon Eyewear Pty Ltd</t>
        </is>
      </c>
      <c r="F1854" t="inlineStr">
        <is>
          <t>Installation labour</t>
        </is>
      </c>
      <c r="G1854" s="9" t="n">
        <v>-1496</v>
      </c>
      <c r="H1854" t="inlineStr">
        <is>
          <t>GST</t>
        </is>
      </c>
      <c r="I1854" t="inlineStr"/>
      <c r="J1854" t="inlineStr"/>
      <c r="K1854" t="str">
        <f>INDEX('Account Map'!$E$5:$E$90,MATCH(F1854,'Account Map'!$A$5:$A$90,0))</f>
        <v>202</v>
      </c>
    </row>
    <row r="1855">
      <c r="A1855" t="n">
        <v>697</v>
      </c>
      <c r="B1855" s="10" t="n">
        <v>46246</v>
      </c>
      <c r="C1855" t="inlineStr">
        <is>
          <t>Invoice</t>
        </is>
      </c>
      <c r="D1855" t="inlineStr">
        <is>
          <t>INV-4318</t>
        </is>
      </c>
      <c r="E1855" t="inlineStr">
        <is>
          <t>Lygon Eyewear Pty Ltd</t>
        </is>
      </c>
      <c r="F1855" t="inlineStr">
        <is>
          <t>GST Payable</t>
        </is>
      </c>
      <c r="G1855" s="9" t="n">
        <v>-149.6</v>
      </c>
      <c r="H1855" t="inlineStr"/>
      <c r="I1855" t="inlineStr"/>
      <c r="J1855" t="inlineStr"/>
      <c r="K1855" t="str">
        <f>INDEX('Account Map'!$E$5:$E$90,MATCH(F1855,'Account Map'!$A$5:$A$90,0))</f>
        <v>820</v>
      </c>
    </row>
    <row r="1856">
      <c r="A1856" t="n">
        <v>698</v>
      </c>
      <c r="B1856" s="10" t="n">
        <v>46246</v>
      </c>
      <c r="C1856" t="inlineStr">
        <is>
          <t>Bill</t>
        </is>
      </c>
      <c r="D1856" t="inlineStr">
        <is>
          <t>B00319</t>
        </is>
      </c>
      <c r="E1856" t="inlineStr">
        <is>
          <t>High St Machinery Pty Ltd</t>
        </is>
      </c>
      <c r="F1856" t="inlineStr">
        <is>
          <t>Repairs &amp; maintenance</t>
        </is>
      </c>
      <c r="G1856" s="9" t="n">
        <v>525.8099999999999</v>
      </c>
      <c r="H1856" t="inlineStr">
        <is>
          <t>GST</t>
        </is>
      </c>
      <c r="I1856" t="inlineStr"/>
      <c r="J1856" t="inlineStr"/>
      <c r="K1856" t="str">
        <f>INDEX('Account Map'!$E$5:$E$90,MATCH(F1856,'Account Map'!$A$5:$A$90,0))</f>
        <v>473</v>
      </c>
    </row>
    <row r="1857">
      <c r="A1857" t="n">
        <v>698</v>
      </c>
      <c r="B1857" s="10" t="n">
        <v>46246</v>
      </c>
      <c r="C1857" t="inlineStr">
        <is>
          <t>Bill</t>
        </is>
      </c>
      <c r="D1857" t="inlineStr">
        <is>
          <t>B00319</t>
        </is>
      </c>
      <c r="E1857" t="inlineStr">
        <is>
          <t>High St Machinery Pty Ltd</t>
        </is>
      </c>
      <c r="F1857" t="inlineStr">
        <is>
          <t>GST Payable</t>
        </is>
      </c>
      <c r="G1857" s="9" t="n">
        <v>52.58</v>
      </c>
      <c r="H1857" t="inlineStr"/>
      <c r="I1857" t="inlineStr"/>
      <c r="J1857" t="inlineStr"/>
      <c r="K1857" t="str">
        <f>INDEX('Account Map'!$E$5:$E$90,MATCH(F1857,'Account Map'!$A$5:$A$90,0))</f>
        <v>820</v>
      </c>
    </row>
    <row r="1858">
      <c r="A1858" t="n">
        <v>698</v>
      </c>
      <c r="B1858" s="10" t="n">
        <v>46246</v>
      </c>
      <c r="C1858" t="inlineStr">
        <is>
          <t>Bill</t>
        </is>
      </c>
      <c r="D1858" t="inlineStr">
        <is>
          <t>B00319</t>
        </is>
      </c>
      <c r="E1858" t="inlineStr">
        <is>
          <t>High St Machinery Pty Ltd</t>
        </is>
      </c>
      <c r="F1858" t="inlineStr">
        <is>
          <t>Accounts Payable (A/P)</t>
        </is>
      </c>
      <c r="G1858" s="9" t="n">
        <v>-578.39</v>
      </c>
      <c r="H1858" t="inlineStr"/>
      <c r="I1858" t="inlineStr"/>
      <c r="J1858" t="inlineStr"/>
      <c r="K1858" t="str">
        <f>INDEX('Account Map'!$E$5:$E$90,MATCH(F1858,'Account Map'!$A$5:$A$90,0))</f>
        <v>800</v>
      </c>
    </row>
    <row r="1859">
      <c r="A1859" t="n">
        <v>699</v>
      </c>
      <c r="B1859" s="10" t="n">
        <v>46246</v>
      </c>
      <c r="C1859" t="inlineStr">
        <is>
          <t>Bill</t>
        </is>
      </c>
      <c r="D1859" t="inlineStr">
        <is>
          <t>B00320</t>
        </is>
      </c>
      <c r="E1859" t="inlineStr">
        <is>
          <t>Hawthorn Fixings Pty Ltd</t>
        </is>
      </c>
      <c r="F1859" t="inlineStr">
        <is>
          <t>Timber &amp; board</t>
        </is>
      </c>
      <c r="G1859" s="9" t="n">
        <v>2471.87</v>
      </c>
      <c r="H1859" t="inlineStr">
        <is>
          <t>GST</t>
        </is>
      </c>
      <c r="I1859" t="inlineStr"/>
      <c r="J1859" t="inlineStr"/>
      <c r="K1859" t="str">
        <f>INDEX('Account Map'!$E$5:$E$90,MATCH(F1859,'Account Map'!$A$5:$A$90,0))</f>
        <v>310</v>
      </c>
    </row>
    <row r="1860">
      <c r="A1860" t="n">
        <v>699</v>
      </c>
      <c r="B1860" s="10" t="n">
        <v>46246</v>
      </c>
      <c r="C1860" t="inlineStr">
        <is>
          <t>Bill</t>
        </is>
      </c>
      <c r="D1860" t="inlineStr">
        <is>
          <t>B00320</t>
        </is>
      </c>
      <c r="E1860" t="inlineStr">
        <is>
          <t>Hawthorn Fixings Pty Ltd</t>
        </is>
      </c>
      <c r="F1860" t="inlineStr">
        <is>
          <t>GST Payable</t>
        </is>
      </c>
      <c r="G1860" s="9" t="n">
        <v>247.19</v>
      </c>
      <c r="H1860" t="inlineStr"/>
      <c r="I1860" t="inlineStr"/>
      <c r="J1860" t="inlineStr"/>
      <c r="K1860" t="str">
        <f>INDEX('Account Map'!$E$5:$E$90,MATCH(F1860,'Account Map'!$A$5:$A$90,0))</f>
        <v>820</v>
      </c>
    </row>
    <row r="1861">
      <c r="A1861" t="n">
        <v>699</v>
      </c>
      <c r="B1861" s="10" t="n">
        <v>46246</v>
      </c>
      <c r="C1861" t="inlineStr">
        <is>
          <t>Bill</t>
        </is>
      </c>
      <c r="D1861" t="inlineStr">
        <is>
          <t>B00320</t>
        </is>
      </c>
      <c r="E1861" t="inlineStr">
        <is>
          <t>Hawthorn Fixings Pty Ltd</t>
        </is>
      </c>
      <c r="F1861" t="inlineStr">
        <is>
          <t>Accounts Payable (A/P)</t>
        </is>
      </c>
      <c r="G1861" s="9" t="n">
        <v>-2719.06</v>
      </c>
      <c r="H1861" t="inlineStr"/>
      <c r="I1861" t="inlineStr"/>
      <c r="J1861" t="inlineStr"/>
      <c r="K1861" t="str">
        <f>INDEX('Account Map'!$E$5:$E$90,MATCH(F1861,'Account Map'!$A$5:$A$90,0))</f>
        <v>800</v>
      </c>
    </row>
    <row r="1862">
      <c r="A1862" t="n">
        <v>700</v>
      </c>
      <c r="B1862" s="10" t="n">
        <v>46246</v>
      </c>
      <c r="C1862" t="inlineStr">
        <is>
          <t>Bill</t>
        </is>
      </c>
      <c r="D1862" t="inlineStr">
        <is>
          <t>B00321</t>
        </is>
      </c>
      <c r="E1862" t="inlineStr">
        <is>
          <t>Albert Hardware Pty Ltd</t>
        </is>
      </c>
      <c r="F1862" t="inlineStr">
        <is>
          <t>Freight &amp; cartage</t>
        </is>
      </c>
      <c r="G1862" s="9" t="n">
        <v>1409.29</v>
      </c>
      <c r="H1862" t="inlineStr">
        <is>
          <t>GST</t>
        </is>
      </c>
      <c r="I1862" t="inlineStr"/>
      <c r="J1862" t="inlineStr"/>
      <c r="K1862" t="str">
        <f>INDEX('Account Map'!$E$5:$E$90,MATCH(F1862,'Account Map'!$A$5:$A$90,0))</f>
        <v>314</v>
      </c>
    </row>
    <row r="1863">
      <c r="A1863" t="n">
        <v>700</v>
      </c>
      <c r="B1863" s="10" t="n">
        <v>46246</v>
      </c>
      <c r="C1863" t="inlineStr">
        <is>
          <t>Bill</t>
        </is>
      </c>
      <c r="D1863" t="inlineStr">
        <is>
          <t>B00321</t>
        </is>
      </c>
      <c r="E1863" t="inlineStr">
        <is>
          <t>Albert Hardware Pty Ltd</t>
        </is>
      </c>
      <c r="F1863" t="inlineStr">
        <is>
          <t>GST Payable</t>
        </is>
      </c>
      <c r="G1863" s="9" t="n">
        <v>140.93</v>
      </c>
      <c r="H1863" t="inlineStr"/>
      <c r="I1863" t="inlineStr"/>
      <c r="J1863" t="inlineStr"/>
      <c r="K1863" t="str">
        <f>INDEX('Account Map'!$E$5:$E$90,MATCH(F1863,'Account Map'!$A$5:$A$90,0))</f>
        <v>820</v>
      </c>
    </row>
    <row r="1864">
      <c r="A1864" t="n">
        <v>700</v>
      </c>
      <c r="B1864" s="10" t="n">
        <v>46246</v>
      </c>
      <c r="C1864" t="inlineStr">
        <is>
          <t>Bill</t>
        </is>
      </c>
      <c r="D1864" t="inlineStr">
        <is>
          <t>B00321</t>
        </is>
      </c>
      <c r="E1864" t="inlineStr">
        <is>
          <t>Albert Hardware Pty Ltd</t>
        </is>
      </c>
      <c r="F1864" t="inlineStr">
        <is>
          <t>Accounts Payable (A/P)</t>
        </is>
      </c>
      <c r="G1864" s="9" t="n">
        <v>-1550.22</v>
      </c>
      <c r="H1864" t="inlineStr"/>
      <c r="I1864" t="inlineStr"/>
      <c r="J1864" t="inlineStr"/>
      <c r="K1864" t="str">
        <f>INDEX('Account Map'!$E$5:$E$90,MATCH(F1864,'Account Map'!$A$5:$A$90,0))</f>
        <v>800</v>
      </c>
    </row>
    <row r="1865">
      <c r="A1865" t="n">
        <v>701</v>
      </c>
      <c r="B1865" s="10" t="n">
        <v>46246</v>
      </c>
      <c r="C1865" t="inlineStr">
        <is>
          <t>Bill</t>
        </is>
      </c>
      <c r="D1865" t="inlineStr">
        <is>
          <t>B00322</t>
        </is>
      </c>
      <c r="E1865" t="inlineStr">
        <is>
          <t>Redgum Paint Pty Ltd</t>
        </is>
      </c>
      <c r="F1865" t="inlineStr">
        <is>
          <t>Freight &amp; cartage</t>
        </is>
      </c>
      <c r="G1865" s="9" t="n">
        <v>527.78</v>
      </c>
      <c r="H1865" t="inlineStr">
        <is>
          <t>GST</t>
        </is>
      </c>
      <c r="I1865" t="inlineStr"/>
      <c r="J1865" t="inlineStr"/>
      <c r="K1865" t="str">
        <f>INDEX('Account Map'!$E$5:$E$90,MATCH(F1865,'Account Map'!$A$5:$A$90,0))</f>
        <v>314</v>
      </c>
    </row>
    <row r="1866">
      <c r="A1866" t="n">
        <v>701</v>
      </c>
      <c r="B1866" s="10" t="n">
        <v>46246</v>
      </c>
      <c r="C1866" t="inlineStr">
        <is>
          <t>Bill</t>
        </is>
      </c>
      <c r="D1866" t="inlineStr">
        <is>
          <t>B00322</t>
        </is>
      </c>
      <c r="E1866" t="inlineStr">
        <is>
          <t>Redgum Paint Pty Ltd</t>
        </is>
      </c>
      <c r="F1866" t="inlineStr">
        <is>
          <t>GST Payable</t>
        </is>
      </c>
      <c r="G1866" s="9" t="n">
        <v>52.78</v>
      </c>
      <c r="H1866" t="inlineStr"/>
      <c r="I1866" t="inlineStr"/>
      <c r="J1866" t="inlineStr"/>
      <c r="K1866" t="str">
        <f>INDEX('Account Map'!$E$5:$E$90,MATCH(F1866,'Account Map'!$A$5:$A$90,0))</f>
        <v>820</v>
      </c>
    </row>
    <row r="1867">
      <c r="A1867" t="n">
        <v>701</v>
      </c>
      <c r="B1867" s="10" t="n">
        <v>46246</v>
      </c>
      <c r="C1867" t="inlineStr">
        <is>
          <t>Bill</t>
        </is>
      </c>
      <c r="D1867" t="inlineStr">
        <is>
          <t>B00322</t>
        </is>
      </c>
      <c r="E1867" t="inlineStr">
        <is>
          <t>Redgum Paint Pty Ltd</t>
        </is>
      </c>
      <c r="F1867" t="inlineStr">
        <is>
          <t>Accounts Payable (A/P)</t>
        </is>
      </c>
      <c r="G1867" s="9" t="n">
        <v>-580.5599999999999</v>
      </c>
      <c r="H1867" t="inlineStr"/>
      <c r="I1867" t="inlineStr"/>
      <c r="J1867" t="inlineStr"/>
      <c r="K1867" t="str">
        <f>INDEX('Account Map'!$E$5:$E$90,MATCH(F1867,'Account Map'!$A$5:$A$90,0))</f>
        <v>800</v>
      </c>
    </row>
    <row r="1868">
      <c r="A1868" t="n">
        <v>702</v>
      </c>
      <c r="B1868" s="10" t="n">
        <v>46246</v>
      </c>
      <c r="C1868" t="inlineStr">
        <is>
          <t>Bill</t>
        </is>
      </c>
      <c r="D1868" t="inlineStr">
        <is>
          <t>B00323</t>
        </is>
      </c>
      <c r="E1868" t="inlineStr">
        <is>
          <t>Lygon Fasteners Pty Ltd</t>
        </is>
      </c>
      <c r="F1868" t="inlineStr">
        <is>
          <t>Hardware &amp; fittings</t>
        </is>
      </c>
      <c r="G1868" s="9" t="n">
        <v>1203.24</v>
      </c>
      <c r="H1868" t="inlineStr">
        <is>
          <t>GST</t>
        </is>
      </c>
      <c r="I1868" t="inlineStr"/>
      <c r="J1868" t="inlineStr"/>
      <c r="K1868" t="str">
        <f>INDEX('Account Map'!$E$5:$E$90,MATCH(F1868,'Account Map'!$A$5:$A$90,0))</f>
        <v>311</v>
      </c>
    </row>
    <row r="1869">
      <c r="A1869" t="n">
        <v>702</v>
      </c>
      <c r="B1869" s="10" t="n">
        <v>46246</v>
      </c>
      <c r="C1869" t="inlineStr">
        <is>
          <t>Bill</t>
        </is>
      </c>
      <c r="D1869" t="inlineStr">
        <is>
          <t>B00323</t>
        </is>
      </c>
      <c r="E1869" t="inlineStr">
        <is>
          <t>Lygon Fasteners Pty Ltd</t>
        </is>
      </c>
      <c r="F1869" t="inlineStr">
        <is>
          <t>GST Payable</t>
        </is>
      </c>
      <c r="G1869" s="9" t="n">
        <v>120.32</v>
      </c>
      <c r="H1869" t="inlineStr"/>
      <c r="I1869" t="inlineStr"/>
      <c r="J1869" t="inlineStr"/>
      <c r="K1869" t="str">
        <f>INDEX('Account Map'!$E$5:$E$90,MATCH(F1869,'Account Map'!$A$5:$A$90,0))</f>
        <v>820</v>
      </c>
    </row>
    <row r="1870">
      <c r="A1870" t="n">
        <v>702</v>
      </c>
      <c r="B1870" s="10" t="n">
        <v>46246</v>
      </c>
      <c r="C1870" t="inlineStr">
        <is>
          <t>Bill</t>
        </is>
      </c>
      <c r="D1870" t="inlineStr">
        <is>
          <t>B00323</t>
        </is>
      </c>
      <c r="E1870" t="inlineStr">
        <is>
          <t>Lygon Fasteners Pty Ltd</t>
        </is>
      </c>
      <c r="F1870" t="inlineStr">
        <is>
          <t>Accounts Payable (A/P)</t>
        </is>
      </c>
      <c r="G1870" s="9" t="n">
        <v>-1323.56</v>
      </c>
      <c r="H1870" t="inlineStr"/>
      <c r="I1870" t="inlineStr"/>
      <c r="J1870" t="inlineStr"/>
      <c r="K1870" t="str">
        <f>INDEX('Account Map'!$E$5:$E$90,MATCH(F1870,'Account Map'!$A$5:$A$90,0))</f>
        <v>800</v>
      </c>
    </row>
    <row r="1871">
      <c r="A1871" t="n">
        <v>703</v>
      </c>
      <c r="B1871" s="10" t="n">
        <v>46246</v>
      </c>
      <c r="C1871" t="inlineStr">
        <is>
          <t>Bill</t>
        </is>
      </c>
      <c r="D1871" t="inlineStr">
        <is>
          <t>B00324</t>
        </is>
      </c>
      <c r="E1871" t="inlineStr">
        <is>
          <t>Carlton Tiles Pty Ltd</t>
        </is>
      </c>
      <c r="F1871" t="inlineStr">
        <is>
          <t>Subcontractors</t>
        </is>
      </c>
      <c r="G1871" s="9" t="n">
        <v>1007.79</v>
      </c>
      <c r="H1871" t="inlineStr">
        <is>
          <t>GST</t>
        </is>
      </c>
      <c r="I1871" t="inlineStr"/>
      <c r="J1871" t="inlineStr"/>
      <c r="K1871" t="str">
        <f>INDEX('Account Map'!$E$5:$E$90,MATCH(F1871,'Account Map'!$A$5:$A$90,0))</f>
        <v>313</v>
      </c>
    </row>
    <row r="1872">
      <c r="A1872" t="n">
        <v>703</v>
      </c>
      <c r="B1872" s="10" t="n">
        <v>46246</v>
      </c>
      <c r="C1872" t="inlineStr">
        <is>
          <t>Bill</t>
        </is>
      </c>
      <c r="D1872" t="inlineStr">
        <is>
          <t>B00324</t>
        </is>
      </c>
      <c r="E1872" t="inlineStr">
        <is>
          <t>Carlton Tiles Pty Ltd</t>
        </is>
      </c>
      <c r="F1872" t="inlineStr">
        <is>
          <t>GST Payable</t>
        </is>
      </c>
      <c r="G1872" s="9" t="n">
        <v>100.78</v>
      </c>
      <c r="H1872" t="inlineStr"/>
      <c r="I1872" t="inlineStr"/>
      <c r="J1872" t="inlineStr"/>
      <c r="K1872" t="str">
        <f>INDEX('Account Map'!$E$5:$E$90,MATCH(F1872,'Account Map'!$A$5:$A$90,0))</f>
        <v>820</v>
      </c>
    </row>
    <row r="1873">
      <c r="A1873" t="n">
        <v>703</v>
      </c>
      <c r="B1873" s="10" t="n">
        <v>46246</v>
      </c>
      <c r="C1873" t="inlineStr">
        <is>
          <t>Bill</t>
        </is>
      </c>
      <c r="D1873" t="inlineStr">
        <is>
          <t>B00324</t>
        </is>
      </c>
      <c r="E1873" t="inlineStr">
        <is>
          <t>Carlton Tiles Pty Ltd</t>
        </is>
      </c>
      <c r="F1873" t="inlineStr">
        <is>
          <t>Accounts Payable (A/P)</t>
        </is>
      </c>
      <c r="G1873" s="9" t="n">
        <v>-1108.57</v>
      </c>
      <c r="H1873" t="inlineStr"/>
      <c r="I1873" t="inlineStr"/>
      <c r="J1873" t="inlineStr"/>
      <c r="K1873" t="str">
        <f>INDEX('Account Map'!$E$5:$E$90,MATCH(F1873,'Account Map'!$A$5:$A$90,0))</f>
        <v>800</v>
      </c>
    </row>
    <row r="1874">
      <c r="A1874" t="n">
        <v>704</v>
      </c>
      <c r="B1874" s="10" t="n">
        <v>46246</v>
      </c>
      <c r="C1874" t="inlineStr">
        <is>
          <t>Expense</t>
        </is>
      </c>
      <c r="D1874" t="inlineStr"/>
      <c r="E1874" t="inlineStr">
        <is>
          <t>Officeworks</t>
        </is>
      </c>
      <c r="F1874" t="inlineStr">
        <is>
          <t>Subscriptions</t>
        </is>
      </c>
      <c r="G1874" s="9" t="n">
        <v>101.04</v>
      </c>
      <c r="H1874" t="inlineStr">
        <is>
          <t>GST</t>
        </is>
      </c>
      <c r="I1874" t="inlineStr"/>
      <c r="J1874" t="inlineStr"/>
      <c r="K1874" t="str">
        <f>INDEX('Account Map'!$E$5:$E$90,MATCH(F1874,'Account Map'!$A$5:$A$90,0))</f>
        <v>485</v>
      </c>
    </row>
    <row r="1875">
      <c r="A1875" t="n">
        <v>704</v>
      </c>
      <c r="B1875" s="10" t="n">
        <v>46246</v>
      </c>
      <c r="C1875" t="inlineStr">
        <is>
          <t>Expense</t>
        </is>
      </c>
      <c r="D1875" t="inlineStr"/>
      <c r="E1875" t="inlineStr">
        <is>
          <t>Officeworks</t>
        </is>
      </c>
      <c r="F1875" t="inlineStr">
        <is>
          <t>GST Payable</t>
        </is>
      </c>
      <c r="G1875" s="9" t="n">
        <v>10.1</v>
      </c>
      <c r="H1875" t="inlineStr"/>
      <c r="I1875" t="inlineStr"/>
      <c r="J1875" t="inlineStr"/>
      <c r="K1875" t="str">
        <f>INDEX('Account Map'!$E$5:$E$90,MATCH(F1875,'Account Map'!$A$5:$A$90,0))</f>
        <v>820</v>
      </c>
    </row>
    <row r="1876">
      <c r="A1876" t="n">
        <v>704</v>
      </c>
      <c r="B1876" s="10" t="n">
        <v>46246</v>
      </c>
      <c r="C1876" t="inlineStr">
        <is>
          <t>Expense</t>
        </is>
      </c>
      <c r="D1876" t="inlineStr"/>
      <c r="E1876" t="inlineStr">
        <is>
          <t>Officeworks</t>
        </is>
      </c>
      <c r="F1876" t="inlineStr">
        <is>
          <t>ANZ Business Visa</t>
        </is>
      </c>
      <c r="G1876" s="9" t="n">
        <v>-111.14</v>
      </c>
      <c r="H1876" t="inlineStr"/>
      <c r="I1876" t="inlineStr"/>
      <c r="J1876" t="inlineStr">
        <is>
          <t>R</t>
        </is>
      </c>
      <c r="K1876" t="str">
        <f>INDEX('Account Map'!$E$5:$E$90,MATCH(F1876,'Account Map'!$A$5:$A$90,0))</f>
        <v>092</v>
      </c>
    </row>
    <row r="1877">
      <c r="A1877" t="n">
        <v>705</v>
      </c>
      <c r="B1877" s="10" t="n">
        <v>46246</v>
      </c>
      <c r="C1877" t="inlineStr">
        <is>
          <t>Payment</t>
        </is>
      </c>
      <c r="D1877" t="inlineStr"/>
      <c r="E1877" t="inlineStr">
        <is>
          <t>Redgum Optometrists Pty Ltd</t>
        </is>
      </c>
      <c r="F1877" t="inlineStr">
        <is>
          <t>ANZ Business Cheque</t>
        </is>
      </c>
      <c r="G1877" s="9" t="n">
        <v>15165.4</v>
      </c>
      <c r="H1877" t="inlineStr"/>
      <c r="I1877" t="inlineStr">
        <is>
          <t>Payment INV-4237</t>
        </is>
      </c>
      <c r="J1877" t="inlineStr">
        <is>
          <t>R</t>
        </is>
      </c>
      <c r="K1877" t="str">
        <f>INDEX('Account Map'!$E$5:$E$90,MATCH(F1877,'Account Map'!$A$5:$A$90,0))</f>
        <v>090</v>
      </c>
    </row>
    <row r="1878">
      <c r="A1878" t="n">
        <v>705</v>
      </c>
      <c r="B1878" s="10" t="n">
        <v>46246</v>
      </c>
      <c r="C1878" t="inlineStr">
        <is>
          <t>Payment</t>
        </is>
      </c>
      <c r="D1878" t="inlineStr"/>
      <c r="E1878" t="inlineStr">
        <is>
          <t>Redgum Optometrists Pty Ltd</t>
        </is>
      </c>
      <c r="F1878" t="inlineStr">
        <is>
          <t>Accounts Receivable (A/R)</t>
        </is>
      </c>
      <c r="G1878" s="9" t="n">
        <v>-15165.4</v>
      </c>
      <c r="H1878" t="inlineStr"/>
      <c r="I1878" t="inlineStr">
        <is>
          <t>Payment INV-4237</t>
        </is>
      </c>
      <c r="J1878" t="inlineStr"/>
      <c r="K1878" t="str">
        <f>INDEX('Account Map'!$E$5:$E$90,MATCH(F1878,'Account Map'!$A$5:$A$90,0))</f>
        <v>610</v>
      </c>
    </row>
    <row r="1879">
      <c r="A1879" t="n">
        <v>706</v>
      </c>
      <c r="B1879" s="10" t="n">
        <v>46246</v>
      </c>
      <c r="C1879" t="inlineStr">
        <is>
          <t>Payment</t>
        </is>
      </c>
      <c r="D1879" t="inlineStr"/>
      <c r="E1879" t="inlineStr">
        <is>
          <t>High St Homewares</t>
        </is>
      </c>
      <c r="F1879" t="inlineStr">
        <is>
          <t>ANZ Business Cheque</t>
        </is>
      </c>
      <c r="G1879" s="9" t="n">
        <v>1857.83</v>
      </c>
      <c r="H1879" t="inlineStr"/>
      <c r="I1879" t="inlineStr">
        <is>
          <t>Payment INV-4291</t>
        </is>
      </c>
      <c r="J1879" t="inlineStr">
        <is>
          <t>R</t>
        </is>
      </c>
      <c r="K1879" t="str">
        <f>INDEX('Account Map'!$E$5:$E$90,MATCH(F1879,'Account Map'!$A$5:$A$90,0))</f>
        <v>090</v>
      </c>
    </row>
    <row r="1880">
      <c r="A1880" t="n">
        <v>706</v>
      </c>
      <c r="B1880" s="10" t="n">
        <v>46246</v>
      </c>
      <c r="C1880" t="inlineStr">
        <is>
          <t>Payment</t>
        </is>
      </c>
      <c r="D1880" t="inlineStr"/>
      <c r="E1880" t="inlineStr">
        <is>
          <t>High St Homewares</t>
        </is>
      </c>
      <c r="F1880" t="inlineStr">
        <is>
          <t>Accounts Receivable (A/R)</t>
        </is>
      </c>
      <c r="G1880" s="9" t="n">
        <v>-1857.83</v>
      </c>
      <c r="H1880" t="inlineStr"/>
      <c r="I1880" t="inlineStr">
        <is>
          <t>Payment INV-4291</t>
        </is>
      </c>
      <c r="J1880" t="inlineStr"/>
      <c r="K1880" t="str">
        <f>INDEX('Account Map'!$E$5:$E$90,MATCH(F1880,'Account Map'!$A$5:$A$90,0))</f>
        <v>610</v>
      </c>
    </row>
    <row r="1881">
      <c r="A1881" t="n">
        <v>707</v>
      </c>
      <c r="B1881" s="10" t="n">
        <v>46246</v>
      </c>
      <c r="C1881" t="inlineStr">
        <is>
          <t>Bill Payment (Cheque)</t>
        </is>
      </c>
      <c r="D1881" t="inlineStr"/>
      <c r="E1881" t="inlineStr">
        <is>
          <t>TAFE Victoria Pty Ltd</t>
        </is>
      </c>
      <c r="F1881" t="inlineStr">
        <is>
          <t>Accounts Payable (A/P)</t>
        </is>
      </c>
      <c r="G1881" s="9" t="n">
        <v>265.83</v>
      </c>
      <c r="H1881" t="inlineStr"/>
      <c r="I1881" t="inlineStr">
        <is>
          <t>Payment B00117</t>
        </is>
      </c>
      <c r="J1881" t="inlineStr"/>
      <c r="K1881" t="str">
        <f>INDEX('Account Map'!$E$5:$E$90,MATCH(F1881,'Account Map'!$A$5:$A$90,0))</f>
        <v>800</v>
      </c>
    </row>
    <row r="1882">
      <c r="A1882" t="n">
        <v>707</v>
      </c>
      <c r="B1882" s="10" t="n">
        <v>46246</v>
      </c>
      <c r="C1882" t="inlineStr">
        <is>
          <t>Bill Payment (Cheque)</t>
        </is>
      </c>
      <c r="D1882" t="inlineStr"/>
      <c r="E1882" t="inlineStr">
        <is>
          <t>TAFE Victoria Pty Ltd</t>
        </is>
      </c>
      <c r="F1882" t="inlineStr">
        <is>
          <t>ANZ Business Cheque</t>
        </is>
      </c>
      <c r="G1882" s="9" t="n">
        <v>-265.83</v>
      </c>
      <c r="H1882" t="inlineStr"/>
      <c r="I1882" t="inlineStr">
        <is>
          <t>Payment B00117</t>
        </is>
      </c>
      <c r="J1882" t="inlineStr">
        <is>
          <t>R</t>
        </is>
      </c>
      <c r="K1882" t="str">
        <f>INDEX('Account Map'!$E$5:$E$90,MATCH(F1882,'Account Map'!$A$5:$A$90,0))</f>
        <v>090</v>
      </c>
    </row>
    <row r="1883">
      <c r="A1883" t="n">
        <v>708</v>
      </c>
      <c r="B1883" s="10" t="n">
        <v>46246</v>
      </c>
      <c r="C1883" t="inlineStr">
        <is>
          <t>Bill Payment (Cheque)</t>
        </is>
      </c>
      <c r="D1883" t="inlineStr"/>
      <c r="E1883" t="inlineStr">
        <is>
          <t>Virgin Australia</t>
        </is>
      </c>
      <c r="F1883" t="inlineStr">
        <is>
          <t>Accounts Payable (A/P)</t>
        </is>
      </c>
      <c r="G1883" s="9" t="n">
        <v>1422.92</v>
      </c>
      <c r="H1883" t="inlineStr"/>
      <c r="I1883" t="inlineStr">
        <is>
          <t>Payment B00132</t>
        </is>
      </c>
      <c r="J1883" t="inlineStr"/>
      <c r="K1883" t="str">
        <f>INDEX('Account Map'!$E$5:$E$90,MATCH(F1883,'Account Map'!$A$5:$A$90,0))</f>
        <v>800</v>
      </c>
    </row>
    <row r="1884">
      <c r="A1884" t="n">
        <v>708</v>
      </c>
      <c r="B1884" s="10" t="n">
        <v>46246</v>
      </c>
      <c r="C1884" t="inlineStr">
        <is>
          <t>Bill Payment (Cheque)</t>
        </is>
      </c>
      <c r="D1884" t="inlineStr"/>
      <c r="E1884" t="inlineStr">
        <is>
          <t>Virgin Australia</t>
        </is>
      </c>
      <c r="F1884" t="inlineStr">
        <is>
          <t>ANZ Business Cheque</t>
        </is>
      </c>
      <c r="G1884" s="9" t="n">
        <v>-1422.92</v>
      </c>
      <c r="H1884" t="inlineStr"/>
      <c r="I1884" t="inlineStr">
        <is>
          <t>Payment B00132</t>
        </is>
      </c>
      <c r="J1884" t="inlineStr">
        <is>
          <t>R</t>
        </is>
      </c>
      <c r="K1884" t="str">
        <f>INDEX('Account Map'!$E$5:$E$90,MATCH(F1884,'Account Map'!$A$5:$A$90,0))</f>
        <v>090</v>
      </c>
    </row>
    <row r="1885">
      <c r="A1885" t="n">
        <v>709</v>
      </c>
      <c r="B1885" s="10" t="n">
        <v>46246</v>
      </c>
      <c r="C1885" t="inlineStr">
        <is>
          <t>Bill Payment (Cheque)</t>
        </is>
      </c>
      <c r="D1885" t="inlineStr"/>
      <c r="E1885" t="inlineStr">
        <is>
          <t>Precise Plumbing</t>
        </is>
      </c>
      <c r="F1885" t="inlineStr">
        <is>
          <t>Accounts Payable (A/P)</t>
        </is>
      </c>
      <c r="G1885" s="9" t="n">
        <v>3747.24</v>
      </c>
      <c r="H1885" t="inlineStr"/>
      <c r="I1885" t="inlineStr">
        <is>
          <t>Payment B00155</t>
        </is>
      </c>
      <c r="J1885" t="inlineStr"/>
      <c r="K1885" t="str">
        <f>INDEX('Account Map'!$E$5:$E$90,MATCH(F1885,'Account Map'!$A$5:$A$90,0))</f>
        <v>800</v>
      </c>
    </row>
    <row r="1886">
      <c r="A1886" t="n">
        <v>709</v>
      </c>
      <c r="B1886" s="10" t="n">
        <v>46246</v>
      </c>
      <c r="C1886" t="inlineStr">
        <is>
          <t>Bill Payment (Cheque)</t>
        </is>
      </c>
      <c r="D1886" t="inlineStr"/>
      <c r="E1886" t="inlineStr">
        <is>
          <t>Precise Plumbing</t>
        </is>
      </c>
      <c r="F1886" t="inlineStr">
        <is>
          <t>ANZ Business Cheque</t>
        </is>
      </c>
      <c r="G1886" s="9" t="n">
        <v>-3747.24</v>
      </c>
      <c r="H1886" t="inlineStr"/>
      <c r="I1886" t="inlineStr">
        <is>
          <t>Payment B00155</t>
        </is>
      </c>
      <c r="J1886" t="inlineStr">
        <is>
          <t>R</t>
        </is>
      </c>
      <c r="K1886" t="str">
        <f>INDEX('Account Map'!$E$5:$E$90,MATCH(F1886,'Account Map'!$A$5:$A$90,0))</f>
        <v>090</v>
      </c>
    </row>
    <row r="1887">
      <c r="A1887" t="n">
        <v>710</v>
      </c>
      <c r="B1887" s="10" t="n">
        <v>46247</v>
      </c>
      <c r="C1887" t="inlineStr">
        <is>
          <t>Invoice</t>
        </is>
      </c>
      <c r="D1887" t="inlineStr">
        <is>
          <t>INV-4319</t>
        </is>
      </c>
      <c r="E1887" t="inlineStr">
        <is>
          <t>Malvern Accountants</t>
        </is>
      </c>
      <c r="F1887" t="inlineStr">
        <is>
          <t>Accounts Receivable (A/R)</t>
        </is>
      </c>
      <c r="G1887" s="9" t="n">
        <v>2635.28</v>
      </c>
      <c r="H1887" t="inlineStr"/>
      <c r="I1887" t="inlineStr"/>
      <c r="J1887" t="inlineStr"/>
      <c r="K1887" t="str">
        <f>INDEX('Account Map'!$E$5:$E$90,MATCH(F1887,'Account Map'!$A$5:$A$90,0))</f>
        <v>610</v>
      </c>
    </row>
    <row r="1888">
      <c r="A1888" t="n">
        <v>710</v>
      </c>
      <c r="B1888" s="10" t="n">
        <v>46247</v>
      </c>
      <c r="C1888" t="inlineStr">
        <is>
          <t>Invoice</t>
        </is>
      </c>
      <c r="D1888" t="inlineStr">
        <is>
          <t>INV-4319</t>
        </is>
      </c>
      <c r="E1888" t="inlineStr">
        <is>
          <t>Malvern Accountants</t>
        </is>
      </c>
      <c r="F1888" t="inlineStr">
        <is>
          <t>Shopfitting contracts</t>
        </is>
      </c>
      <c r="G1888" s="9" t="n">
        <v>-2395.71</v>
      </c>
      <c r="H1888" t="inlineStr">
        <is>
          <t>GST</t>
        </is>
      </c>
      <c r="I1888" t="inlineStr"/>
      <c r="J1888" t="inlineStr"/>
      <c r="K1888" t="str">
        <f>INDEX('Account Map'!$E$5:$E$90,MATCH(F1888,'Account Map'!$A$5:$A$90,0))</f>
        <v>201</v>
      </c>
    </row>
    <row r="1889">
      <c r="A1889" t="n">
        <v>710</v>
      </c>
      <c r="B1889" s="10" t="n">
        <v>46247</v>
      </c>
      <c r="C1889" t="inlineStr">
        <is>
          <t>Invoice</t>
        </is>
      </c>
      <c r="D1889" t="inlineStr">
        <is>
          <t>INV-4319</t>
        </is>
      </c>
      <c r="E1889" t="inlineStr">
        <is>
          <t>Malvern Accountants</t>
        </is>
      </c>
      <c r="F1889" t="inlineStr">
        <is>
          <t>GST Payable</t>
        </is>
      </c>
      <c r="G1889" s="9" t="n">
        <v>-239.57</v>
      </c>
      <c r="H1889" t="inlineStr"/>
      <c r="I1889" t="inlineStr"/>
      <c r="J1889" t="inlineStr"/>
      <c r="K1889" t="str">
        <f>INDEX('Account Map'!$E$5:$E$90,MATCH(F1889,'Account Map'!$A$5:$A$90,0))</f>
        <v>820</v>
      </c>
    </row>
    <row r="1890">
      <c r="A1890" t="n">
        <v>711</v>
      </c>
      <c r="B1890" s="10" t="n">
        <v>46247</v>
      </c>
      <c r="C1890" t="inlineStr">
        <is>
          <t>Invoice</t>
        </is>
      </c>
      <c r="D1890" t="inlineStr">
        <is>
          <t>INV-4320</t>
        </is>
      </c>
      <c r="E1890" t="inlineStr">
        <is>
          <t>Hawthorn Bakery Pty Ltd</t>
        </is>
      </c>
      <c r="F1890" t="inlineStr">
        <is>
          <t>Accounts Receivable (A/R)</t>
        </is>
      </c>
      <c r="G1890" s="9" t="n">
        <v>12880.53</v>
      </c>
      <c r="H1890" t="inlineStr"/>
      <c r="I1890" t="inlineStr"/>
      <c r="J1890" t="inlineStr"/>
      <c r="K1890" t="str">
        <f>INDEX('Account Map'!$E$5:$E$90,MATCH(F1890,'Account Map'!$A$5:$A$90,0))</f>
        <v>610</v>
      </c>
    </row>
    <row r="1891">
      <c r="A1891" t="n">
        <v>711</v>
      </c>
      <c r="B1891" s="10" t="n">
        <v>46247</v>
      </c>
      <c r="C1891" t="inlineStr">
        <is>
          <t>Invoice</t>
        </is>
      </c>
      <c r="D1891" t="inlineStr">
        <is>
          <t>INV-4320</t>
        </is>
      </c>
      <c r="E1891" t="inlineStr">
        <is>
          <t>Hawthorn Bakery Pty Ltd</t>
        </is>
      </c>
      <c r="F1891" t="inlineStr">
        <is>
          <t>Shopfitting contracts</t>
        </is>
      </c>
      <c r="G1891" s="9" t="n">
        <v>-11709.57</v>
      </c>
      <c r="H1891" t="inlineStr">
        <is>
          <t>GST</t>
        </is>
      </c>
      <c r="I1891" t="inlineStr"/>
      <c r="J1891" t="inlineStr"/>
      <c r="K1891" t="str">
        <f>INDEX('Account Map'!$E$5:$E$90,MATCH(F1891,'Account Map'!$A$5:$A$90,0))</f>
        <v>201</v>
      </c>
    </row>
    <row r="1892">
      <c r="A1892" t="n">
        <v>711</v>
      </c>
      <c r="B1892" s="10" t="n">
        <v>46247</v>
      </c>
      <c r="C1892" t="inlineStr">
        <is>
          <t>Invoice</t>
        </is>
      </c>
      <c r="D1892" t="inlineStr">
        <is>
          <t>INV-4320</t>
        </is>
      </c>
      <c r="E1892" t="inlineStr">
        <is>
          <t>Hawthorn Bakery Pty Ltd</t>
        </is>
      </c>
      <c r="F1892" t="inlineStr">
        <is>
          <t>GST Payable</t>
        </is>
      </c>
      <c r="G1892" s="9" t="n">
        <v>-1170.96</v>
      </c>
      <c r="H1892" t="inlineStr"/>
      <c r="I1892" t="inlineStr"/>
      <c r="J1892" t="inlineStr"/>
      <c r="K1892" t="str">
        <f>INDEX('Account Map'!$E$5:$E$90,MATCH(F1892,'Account Map'!$A$5:$A$90,0))</f>
        <v>820</v>
      </c>
    </row>
    <row r="1893">
      <c r="A1893" t="n">
        <v>712</v>
      </c>
      <c r="B1893" s="10" t="n">
        <v>46247</v>
      </c>
      <c r="C1893" t="inlineStr">
        <is>
          <t>Bill</t>
        </is>
      </c>
      <c r="D1893" t="inlineStr">
        <is>
          <t>B00325</t>
        </is>
      </c>
      <c r="E1893" t="inlineStr">
        <is>
          <t>BP Australia Pty Ltd</t>
        </is>
      </c>
      <c r="F1893" t="inlineStr">
        <is>
          <t>Motor Vehicle:Fuel</t>
        </is>
      </c>
      <c r="G1893" s="9" t="n">
        <v>1218.22</v>
      </c>
      <c r="H1893" t="inlineStr">
        <is>
          <t>GST</t>
        </is>
      </c>
      <c r="I1893" t="inlineStr"/>
      <c r="J1893" t="inlineStr"/>
      <c r="K1893" t="str">
        <f>INDEX('Account Map'!$E$5:$E$90,MATCH(F1893,'Account Map'!$A$5:$A$90,0))</f>
        <v>449</v>
      </c>
    </row>
    <row r="1894">
      <c r="A1894" t="n">
        <v>712</v>
      </c>
      <c r="B1894" s="10" t="n">
        <v>46247</v>
      </c>
      <c r="C1894" t="inlineStr">
        <is>
          <t>Bill</t>
        </is>
      </c>
      <c r="D1894" t="inlineStr">
        <is>
          <t>B00325</t>
        </is>
      </c>
      <c r="E1894" t="inlineStr">
        <is>
          <t>BP Australia Pty Ltd</t>
        </is>
      </c>
      <c r="F1894" t="inlineStr">
        <is>
          <t>GST Payable</t>
        </is>
      </c>
      <c r="G1894" s="9" t="n">
        <v>121.82</v>
      </c>
      <c r="H1894" t="inlineStr"/>
      <c r="I1894" t="inlineStr"/>
      <c r="J1894" t="inlineStr"/>
      <c r="K1894" t="str">
        <f>INDEX('Account Map'!$E$5:$E$90,MATCH(F1894,'Account Map'!$A$5:$A$90,0))</f>
        <v>820</v>
      </c>
    </row>
    <row r="1895">
      <c r="A1895" t="n">
        <v>712</v>
      </c>
      <c r="B1895" s="10" t="n">
        <v>46247</v>
      </c>
      <c r="C1895" t="inlineStr">
        <is>
          <t>Bill</t>
        </is>
      </c>
      <c r="D1895" t="inlineStr">
        <is>
          <t>B00325</t>
        </is>
      </c>
      <c r="E1895" t="inlineStr">
        <is>
          <t>BP Australia Pty Ltd</t>
        </is>
      </c>
      <c r="F1895" t="inlineStr">
        <is>
          <t>Accounts Payable (A/P)</t>
        </is>
      </c>
      <c r="G1895" s="9" t="n">
        <v>-1340.04</v>
      </c>
      <c r="H1895" t="inlineStr"/>
      <c r="I1895" t="inlineStr"/>
      <c r="J1895" t="inlineStr"/>
      <c r="K1895" t="str">
        <f>INDEX('Account Map'!$E$5:$E$90,MATCH(F1895,'Account Map'!$A$5:$A$90,0))</f>
        <v>800</v>
      </c>
    </row>
    <row r="1896">
      <c r="A1896" t="n">
        <v>713</v>
      </c>
      <c r="B1896" s="10" t="n">
        <v>46247</v>
      </c>
      <c r="C1896" t="inlineStr">
        <is>
          <t>Bill</t>
        </is>
      </c>
      <c r="D1896" t="inlineStr">
        <is>
          <t>B00326</t>
        </is>
      </c>
      <c r="E1896" t="inlineStr">
        <is>
          <t>Camberwell Signs Pty Ltd</t>
        </is>
      </c>
      <c r="F1896" t="inlineStr">
        <is>
          <t>Hardware &amp; fittings</t>
        </is>
      </c>
      <c r="G1896" s="9" t="n">
        <v>859.1799999999999</v>
      </c>
      <c r="H1896" t="inlineStr">
        <is>
          <t>GST</t>
        </is>
      </c>
      <c r="I1896" t="inlineStr"/>
      <c r="J1896" t="inlineStr"/>
      <c r="K1896" t="str">
        <f>INDEX('Account Map'!$E$5:$E$90,MATCH(F1896,'Account Map'!$A$5:$A$90,0))</f>
        <v>311</v>
      </c>
    </row>
    <row r="1897">
      <c r="A1897" t="n">
        <v>713</v>
      </c>
      <c r="B1897" s="10" t="n">
        <v>46247</v>
      </c>
      <c r="C1897" t="inlineStr">
        <is>
          <t>Bill</t>
        </is>
      </c>
      <c r="D1897" t="inlineStr">
        <is>
          <t>B00326</t>
        </is>
      </c>
      <c r="E1897" t="inlineStr">
        <is>
          <t>Camberwell Signs Pty Ltd</t>
        </is>
      </c>
      <c r="F1897" t="inlineStr">
        <is>
          <t>GST Payable</t>
        </is>
      </c>
      <c r="G1897" s="9" t="n">
        <v>85.92</v>
      </c>
      <c r="H1897" t="inlineStr"/>
      <c r="I1897" t="inlineStr"/>
      <c r="J1897" t="inlineStr"/>
      <c r="K1897" t="str">
        <f>INDEX('Account Map'!$E$5:$E$90,MATCH(F1897,'Account Map'!$A$5:$A$90,0))</f>
        <v>820</v>
      </c>
    </row>
    <row r="1898">
      <c r="A1898" t="n">
        <v>713</v>
      </c>
      <c r="B1898" s="10" t="n">
        <v>46247</v>
      </c>
      <c r="C1898" t="inlineStr">
        <is>
          <t>Bill</t>
        </is>
      </c>
      <c r="D1898" t="inlineStr">
        <is>
          <t>B00326</t>
        </is>
      </c>
      <c r="E1898" t="inlineStr">
        <is>
          <t>Camberwell Signs Pty Ltd</t>
        </is>
      </c>
      <c r="F1898" t="inlineStr">
        <is>
          <t>Accounts Payable (A/P)</t>
        </is>
      </c>
      <c r="G1898" s="9" t="n">
        <v>-945.1</v>
      </c>
      <c r="H1898" t="inlineStr"/>
      <c r="I1898" t="inlineStr"/>
      <c r="J1898" t="inlineStr"/>
      <c r="K1898" t="str">
        <f>INDEX('Account Map'!$E$5:$E$90,MATCH(F1898,'Account Map'!$A$5:$A$90,0))</f>
        <v>800</v>
      </c>
    </row>
    <row r="1899">
      <c r="A1899" t="n">
        <v>714</v>
      </c>
      <c r="B1899" s="10" t="n">
        <v>46247</v>
      </c>
      <c r="C1899" t="inlineStr">
        <is>
          <t>Bill</t>
        </is>
      </c>
      <c r="D1899" t="inlineStr">
        <is>
          <t>B00327</t>
        </is>
      </c>
      <c r="E1899" t="inlineStr">
        <is>
          <t>Autodesk</t>
        </is>
      </c>
      <c r="F1899" t="inlineStr">
        <is>
          <t>Software</t>
        </is>
      </c>
      <c r="G1899" s="9" t="n">
        <v>1453.97</v>
      </c>
      <c r="H1899" t="inlineStr">
        <is>
          <t>GST</t>
        </is>
      </c>
      <c r="I1899" t="inlineStr"/>
      <c r="J1899" t="inlineStr"/>
      <c r="K1899" t="str">
        <f>INDEX('Account Map'!$E$5:$E$90,MATCH(F1899,'Account Map'!$A$5:$A$90,0))</f>
        <v>485</v>
      </c>
    </row>
    <row r="1900">
      <c r="A1900" t="n">
        <v>714</v>
      </c>
      <c r="B1900" s="10" t="n">
        <v>46247</v>
      </c>
      <c r="C1900" t="inlineStr">
        <is>
          <t>Bill</t>
        </is>
      </c>
      <c r="D1900" t="inlineStr">
        <is>
          <t>B00327</t>
        </is>
      </c>
      <c r="E1900" t="inlineStr">
        <is>
          <t>Autodesk</t>
        </is>
      </c>
      <c r="F1900" t="inlineStr">
        <is>
          <t>GST Payable</t>
        </is>
      </c>
      <c r="G1900" s="9" t="n">
        <v>145.4</v>
      </c>
      <c r="H1900" t="inlineStr"/>
      <c r="I1900" t="inlineStr"/>
      <c r="J1900" t="inlineStr"/>
      <c r="K1900" t="str">
        <f>INDEX('Account Map'!$E$5:$E$90,MATCH(F1900,'Account Map'!$A$5:$A$90,0))</f>
        <v>820</v>
      </c>
    </row>
    <row r="1901">
      <c r="A1901" t="n">
        <v>714</v>
      </c>
      <c r="B1901" s="10" t="n">
        <v>46247</v>
      </c>
      <c r="C1901" t="inlineStr">
        <is>
          <t>Bill</t>
        </is>
      </c>
      <c r="D1901" t="inlineStr">
        <is>
          <t>B00327</t>
        </is>
      </c>
      <c r="E1901" t="inlineStr">
        <is>
          <t>Autodesk</t>
        </is>
      </c>
      <c r="F1901" t="inlineStr">
        <is>
          <t>Accounts Payable (A/P)</t>
        </is>
      </c>
      <c r="G1901" s="9" t="n">
        <v>-1599.37</v>
      </c>
      <c r="H1901" t="inlineStr"/>
      <c r="I1901" t="inlineStr"/>
      <c r="J1901" t="inlineStr"/>
      <c r="K1901" t="str">
        <f>INDEX('Account Map'!$E$5:$E$90,MATCH(F1901,'Account Map'!$A$5:$A$90,0))</f>
        <v>800</v>
      </c>
    </row>
    <row r="1902">
      <c r="A1902" t="n">
        <v>715</v>
      </c>
      <c r="B1902" s="10" t="n">
        <v>46247</v>
      </c>
      <c r="C1902" t="inlineStr">
        <is>
          <t>Bill</t>
        </is>
      </c>
      <c r="D1902" t="inlineStr">
        <is>
          <t>B00328</t>
        </is>
      </c>
      <c r="E1902" t="inlineStr">
        <is>
          <t>Clifton Abrasives Pty Ltd</t>
        </is>
      </c>
      <c r="F1902" t="inlineStr">
        <is>
          <t>Repairs &amp; maintenance</t>
        </is>
      </c>
      <c r="G1902" s="9" t="n">
        <v>809.6</v>
      </c>
      <c r="H1902" t="inlineStr">
        <is>
          <t>GST</t>
        </is>
      </c>
      <c r="I1902" t="inlineStr"/>
      <c r="J1902" t="inlineStr"/>
      <c r="K1902" t="str">
        <f>INDEX('Account Map'!$E$5:$E$90,MATCH(F1902,'Account Map'!$A$5:$A$90,0))</f>
        <v>473</v>
      </c>
    </row>
    <row r="1903">
      <c r="A1903" t="n">
        <v>715</v>
      </c>
      <c r="B1903" s="10" t="n">
        <v>46247</v>
      </c>
      <c r="C1903" t="inlineStr">
        <is>
          <t>Bill</t>
        </is>
      </c>
      <c r="D1903" t="inlineStr">
        <is>
          <t>B00328</t>
        </is>
      </c>
      <c r="E1903" t="inlineStr">
        <is>
          <t>Clifton Abrasives Pty Ltd</t>
        </is>
      </c>
      <c r="F1903" t="inlineStr">
        <is>
          <t>GST Payable</t>
        </is>
      </c>
      <c r="G1903" s="9" t="n">
        <v>80.95999999999999</v>
      </c>
      <c r="H1903" t="inlineStr"/>
      <c r="I1903" t="inlineStr"/>
      <c r="J1903" t="inlineStr"/>
      <c r="K1903" t="str">
        <f>INDEX('Account Map'!$E$5:$E$90,MATCH(F1903,'Account Map'!$A$5:$A$90,0))</f>
        <v>820</v>
      </c>
    </row>
    <row r="1904">
      <c r="A1904" t="n">
        <v>715</v>
      </c>
      <c r="B1904" s="10" t="n">
        <v>46247</v>
      </c>
      <c r="C1904" t="inlineStr">
        <is>
          <t>Bill</t>
        </is>
      </c>
      <c r="D1904" t="inlineStr">
        <is>
          <t>B00328</t>
        </is>
      </c>
      <c r="E1904" t="inlineStr">
        <is>
          <t>Clifton Abrasives Pty Ltd</t>
        </is>
      </c>
      <c r="F1904" t="inlineStr">
        <is>
          <t>Accounts Payable (A/P)</t>
        </is>
      </c>
      <c r="G1904" s="9" t="n">
        <v>-890.5599999999999</v>
      </c>
      <c r="H1904" t="inlineStr"/>
      <c r="I1904" t="inlineStr"/>
      <c r="J1904" t="inlineStr"/>
      <c r="K1904" t="str">
        <f>INDEX('Account Map'!$E$5:$E$90,MATCH(F1904,'Account Map'!$A$5:$A$90,0))</f>
        <v>800</v>
      </c>
    </row>
    <row r="1905">
      <c r="A1905" t="n">
        <v>716</v>
      </c>
      <c r="B1905" s="10" t="n">
        <v>46247</v>
      </c>
      <c r="C1905" t="inlineStr">
        <is>
          <t>Bill</t>
        </is>
      </c>
      <c r="D1905" t="inlineStr">
        <is>
          <t>B00329</t>
        </is>
      </c>
      <c r="E1905" t="inlineStr">
        <is>
          <t>Kennards Hire Pty Ltd</t>
        </is>
      </c>
      <c r="F1905" t="inlineStr">
        <is>
          <t>Equipment hire</t>
        </is>
      </c>
      <c r="G1905" s="9" t="n">
        <v>1320.19</v>
      </c>
      <c r="H1905" t="inlineStr">
        <is>
          <t>GST</t>
        </is>
      </c>
      <c r="I1905" t="inlineStr"/>
      <c r="J1905" t="inlineStr"/>
      <c r="K1905" t="str">
        <f>INDEX('Account Map'!$E$5:$E$90,MATCH(F1905,'Account Map'!$A$5:$A$90,0))</f>
        <v>315</v>
      </c>
    </row>
    <row r="1906">
      <c r="A1906" t="n">
        <v>716</v>
      </c>
      <c r="B1906" s="10" t="n">
        <v>46247</v>
      </c>
      <c r="C1906" t="inlineStr">
        <is>
          <t>Bill</t>
        </is>
      </c>
      <c r="D1906" t="inlineStr">
        <is>
          <t>B00329</t>
        </is>
      </c>
      <c r="E1906" t="inlineStr">
        <is>
          <t>Kennards Hire Pty Ltd</t>
        </is>
      </c>
      <c r="F1906" t="inlineStr">
        <is>
          <t>GST Payable</t>
        </is>
      </c>
      <c r="G1906" s="9" t="n">
        <v>132.02</v>
      </c>
      <c r="H1906" t="inlineStr"/>
      <c r="I1906" t="inlineStr"/>
      <c r="J1906" t="inlineStr"/>
      <c r="K1906" t="str">
        <f>INDEX('Account Map'!$E$5:$E$90,MATCH(F1906,'Account Map'!$A$5:$A$90,0))</f>
        <v>820</v>
      </c>
    </row>
    <row r="1907">
      <c r="A1907" t="n">
        <v>716</v>
      </c>
      <c r="B1907" s="10" t="n">
        <v>46247</v>
      </c>
      <c r="C1907" t="inlineStr">
        <is>
          <t>Bill</t>
        </is>
      </c>
      <c r="D1907" t="inlineStr">
        <is>
          <t>B00329</t>
        </is>
      </c>
      <c r="E1907" t="inlineStr">
        <is>
          <t>Kennards Hire Pty Ltd</t>
        </is>
      </c>
      <c r="F1907" t="inlineStr">
        <is>
          <t>Accounts Payable (A/P)</t>
        </is>
      </c>
      <c r="G1907" s="9" t="n">
        <v>-1452.21</v>
      </c>
      <c r="H1907" t="inlineStr"/>
      <c r="I1907" t="inlineStr"/>
      <c r="J1907" t="inlineStr"/>
      <c r="K1907" t="str">
        <f>INDEX('Account Map'!$E$5:$E$90,MATCH(F1907,'Account Map'!$A$5:$A$90,0))</f>
        <v>800</v>
      </c>
    </row>
    <row r="1908">
      <c r="A1908" t="n">
        <v>717</v>
      </c>
      <c r="B1908" s="10" t="n">
        <v>46247</v>
      </c>
      <c r="C1908" t="inlineStr">
        <is>
          <t>Bill</t>
        </is>
      </c>
      <c r="D1908" t="inlineStr">
        <is>
          <t>B00330</t>
        </is>
      </c>
      <c r="E1908" t="inlineStr">
        <is>
          <t>Clifton Joinery Supplies Pty Ltd</t>
        </is>
      </c>
      <c r="F1908" t="inlineStr">
        <is>
          <t>Hardware &amp; fittings</t>
        </is>
      </c>
      <c r="G1908" s="9" t="n">
        <v>649.46</v>
      </c>
      <c r="H1908" t="inlineStr">
        <is>
          <t>GST</t>
        </is>
      </c>
      <c r="I1908" t="inlineStr"/>
      <c r="J1908" t="inlineStr"/>
      <c r="K1908" t="str">
        <f>INDEX('Account Map'!$E$5:$E$90,MATCH(F1908,'Account Map'!$A$5:$A$90,0))</f>
        <v>311</v>
      </c>
    </row>
    <row r="1909">
      <c r="A1909" t="n">
        <v>717</v>
      </c>
      <c r="B1909" s="10" t="n">
        <v>46247</v>
      </c>
      <c r="C1909" t="inlineStr">
        <is>
          <t>Bill</t>
        </is>
      </c>
      <c r="D1909" t="inlineStr">
        <is>
          <t>B00330</t>
        </is>
      </c>
      <c r="E1909" t="inlineStr">
        <is>
          <t>Clifton Joinery Supplies Pty Ltd</t>
        </is>
      </c>
      <c r="F1909" t="inlineStr">
        <is>
          <t>GST Payable</t>
        </is>
      </c>
      <c r="G1909" s="9" t="n">
        <v>64.95</v>
      </c>
      <c r="H1909" t="inlineStr"/>
      <c r="I1909" t="inlineStr"/>
      <c r="J1909" t="inlineStr"/>
      <c r="K1909" t="str">
        <f>INDEX('Account Map'!$E$5:$E$90,MATCH(F1909,'Account Map'!$A$5:$A$90,0))</f>
        <v>820</v>
      </c>
    </row>
    <row r="1910">
      <c r="A1910" t="n">
        <v>717</v>
      </c>
      <c r="B1910" s="10" t="n">
        <v>46247</v>
      </c>
      <c r="C1910" t="inlineStr">
        <is>
          <t>Bill</t>
        </is>
      </c>
      <c r="D1910" t="inlineStr">
        <is>
          <t>B00330</t>
        </is>
      </c>
      <c r="E1910" t="inlineStr">
        <is>
          <t>Clifton Joinery Supplies Pty Ltd</t>
        </is>
      </c>
      <c r="F1910" t="inlineStr">
        <is>
          <t>Accounts Payable (A/P)</t>
        </is>
      </c>
      <c r="G1910" s="9" t="n">
        <v>-714.41</v>
      </c>
      <c r="H1910" t="inlineStr"/>
      <c r="I1910" t="inlineStr"/>
      <c r="J1910" t="inlineStr"/>
      <c r="K1910" t="str">
        <f>INDEX('Account Map'!$E$5:$E$90,MATCH(F1910,'Account Map'!$A$5:$A$90,0))</f>
        <v>800</v>
      </c>
    </row>
    <row r="1911">
      <c r="A1911" t="n">
        <v>718</v>
      </c>
      <c r="B1911" s="10" t="n">
        <v>46247</v>
      </c>
      <c r="C1911" t="inlineStr">
        <is>
          <t>Expense</t>
        </is>
      </c>
      <c r="D1911" t="inlineStr"/>
      <c r="E1911" t="inlineStr">
        <is>
          <t>Coffee Club Catering</t>
        </is>
      </c>
      <c r="F1911" t="inlineStr">
        <is>
          <t>Subscriptions</t>
        </is>
      </c>
      <c r="G1911" s="9" t="n">
        <v>432.3</v>
      </c>
      <c r="H1911" t="inlineStr">
        <is>
          <t>GST</t>
        </is>
      </c>
      <c r="I1911" t="inlineStr"/>
      <c r="J1911" t="inlineStr"/>
      <c r="K1911" t="str">
        <f>INDEX('Account Map'!$E$5:$E$90,MATCH(F1911,'Account Map'!$A$5:$A$90,0))</f>
        <v>485</v>
      </c>
    </row>
    <row r="1912">
      <c r="A1912" t="n">
        <v>718</v>
      </c>
      <c r="B1912" s="10" t="n">
        <v>46247</v>
      </c>
      <c r="C1912" t="inlineStr">
        <is>
          <t>Expense</t>
        </is>
      </c>
      <c r="D1912" t="inlineStr"/>
      <c r="E1912" t="inlineStr">
        <is>
          <t>Coffee Club Catering</t>
        </is>
      </c>
      <c r="F1912" t="inlineStr">
        <is>
          <t>GST Payable</t>
        </is>
      </c>
      <c r="G1912" s="9" t="n">
        <v>43.23</v>
      </c>
      <c r="H1912" t="inlineStr"/>
      <c r="I1912" t="inlineStr"/>
      <c r="J1912" t="inlineStr"/>
      <c r="K1912" t="str">
        <f>INDEX('Account Map'!$E$5:$E$90,MATCH(F1912,'Account Map'!$A$5:$A$90,0))</f>
        <v>820</v>
      </c>
    </row>
    <row r="1913">
      <c r="A1913" t="n">
        <v>718</v>
      </c>
      <c r="B1913" s="10" t="n">
        <v>46247</v>
      </c>
      <c r="C1913" t="inlineStr">
        <is>
          <t>Expense</t>
        </is>
      </c>
      <c r="D1913" t="inlineStr"/>
      <c r="E1913" t="inlineStr">
        <is>
          <t>Coffee Club Catering</t>
        </is>
      </c>
      <c r="F1913" t="inlineStr">
        <is>
          <t>ANZ Business Visa</t>
        </is>
      </c>
      <c r="G1913" s="9" t="n">
        <v>-475.53</v>
      </c>
      <c r="H1913" t="inlineStr"/>
      <c r="I1913" t="inlineStr"/>
      <c r="J1913" t="inlineStr">
        <is>
          <t>R</t>
        </is>
      </c>
      <c r="K1913" t="str">
        <f>INDEX('Account Map'!$E$5:$E$90,MATCH(F1913,'Account Map'!$A$5:$A$90,0))</f>
        <v>092</v>
      </c>
    </row>
    <row r="1914">
      <c r="A1914" t="n">
        <v>719</v>
      </c>
      <c r="B1914" s="10" t="n">
        <v>46247</v>
      </c>
      <c r="C1914" t="inlineStr">
        <is>
          <t>Expense</t>
        </is>
      </c>
      <c r="D1914" t="inlineStr"/>
      <c r="E1914" t="inlineStr">
        <is>
          <t>Officeworks</t>
        </is>
      </c>
      <c r="F1914" t="inlineStr">
        <is>
          <t>Small tools</t>
        </is>
      </c>
      <c r="G1914" s="9" t="n">
        <v>400.98</v>
      </c>
      <c r="H1914" t="inlineStr">
        <is>
          <t>GST</t>
        </is>
      </c>
      <c r="I1914" t="inlineStr"/>
      <c r="J1914" t="inlineStr"/>
      <c r="K1914" t="str">
        <f>INDEX('Account Map'!$E$5:$E$90,MATCH(F1914,'Account Map'!$A$5:$A$90,0))</f>
        <v>474</v>
      </c>
    </row>
    <row r="1915">
      <c r="A1915" t="n">
        <v>719</v>
      </c>
      <c r="B1915" s="10" t="n">
        <v>46247</v>
      </c>
      <c r="C1915" t="inlineStr">
        <is>
          <t>Expense</t>
        </is>
      </c>
      <c r="D1915" t="inlineStr"/>
      <c r="E1915" t="inlineStr">
        <is>
          <t>Officeworks</t>
        </is>
      </c>
      <c r="F1915" t="inlineStr">
        <is>
          <t>GST Payable</t>
        </is>
      </c>
      <c r="G1915" s="9" t="n">
        <v>40.1</v>
      </c>
      <c r="H1915" t="inlineStr"/>
      <c r="I1915" t="inlineStr"/>
      <c r="J1915" t="inlineStr"/>
      <c r="K1915" t="str">
        <f>INDEX('Account Map'!$E$5:$E$90,MATCH(F1915,'Account Map'!$A$5:$A$90,0))</f>
        <v>820</v>
      </c>
    </row>
    <row r="1916">
      <c r="A1916" t="n">
        <v>719</v>
      </c>
      <c r="B1916" s="10" t="n">
        <v>46247</v>
      </c>
      <c r="C1916" t="inlineStr">
        <is>
          <t>Expense</t>
        </is>
      </c>
      <c r="D1916" t="inlineStr"/>
      <c r="E1916" t="inlineStr">
        <is>
          <t>Officeworks</t>
        </is>
      </c>
      <c r="F1916" t="inlineStr">
        <is>
          <t>ANZ Business Visa</t>
        </is>
      </c>
      <c r="G1916" s="9" t="n">
        <v>-441.08</v>
      </c>
      <c r="H1916" t="inlineStr"/>
      <c r="I1916" t="inlineStr"/>
      <c r="J1916" t="inlineStr">
        <is>
          <t>R</t>
        </is>
      </c>
      <c r="K1916" t="str">
        <f>INDEX('Account Map'!$E$5:$E$90,MATCH(F1916,'Account Map'!$A$5:$A$90,0))</f>
        <v>092</v>
      </c>
    </row>
    <row r="1917">
      <c r="A1917" t="n">
        <v>720</v>
      </c>
      <c r="B1917" s="10" t="n">
        <v>46247</v>
      </c>
      <c r="C1917" t="inlineStr">
        <is>
          <t>Bill Payment (Cheque)</t>
        </is>
      </c>
      <c r="D1917" t="inlineStr"/>
      <c r="E1917" t="inlineStr">
        <is>
          <t>Edge Painting Pty Ltd</t>
        </is>
      </c>
      <c r="F1917" t="inlineStr">
        <is>
          <t>Accounts Payable (A/P)</t>
        </is>
      </c>
      <c r="G1917" s="9" t="n">
        <v>3583.8</v>
      </c>
      <c r="H1917" t="inlineStr"/>
      <c r="I1917" t="inlineStr">
        <is>
          <t>Payment B00164</t>
        </is>
      </c>
      <c r="J1917" t="inlineStr"/>
      <c r="K1917" t="str">
        <f>INDEX('Account Map'!$E$5:$E$90,MATCH(F1917,'Account Map'!$A$5:$A$90,0))</f>
        <v>800</v>
      </c>
    </row>
    <row r="1918">
      <c r="A1918" t="n">
        <v>720</v>
      </c>
      <c r="B1918" s="10" t="n">
        <v>46247</v>
      </c>
      <c r="C1918" t="inlineStr">
        <is>
          <t>Bill Payment (Cheque)</t>
        </is>
      </c>
      <c r="D1918" t="inlineStr"/>
      <c r="E1918" t="inlineStr">
        <is>
          <t>Edge Painting Pty Ltd</t>
        </is>
      </c>
      <c r="F1918" t="inlineStr">
        <is>
          <t>ANZ Business Cheque</t>
        </is>
      </c>
      <c r="G1918" s="9" t="n">
        <v>-3583.8</v>
      </c>
      <c r="H1918" t="inlineStr"/>
      <c r="I1918" t="inlineStr">
        <is>
          <t>Payment B00164</t>
        </is>
      </c>
      <c r="J1918" t="inlineStr">
        <is>
          <t>R</t>
        </is>
      </c>
      <c r="K1918" t="str">
        <f>INDEX('Account Map'!$E$5:$E$90,MATCH(F1918,'Account Map'!$A$5:$A$90,0))</f>
        <v>090</v>
      </c>
    </row>
    <row r="1919">
      <c r="A1919" t="n">
        <v>721</v>
      </c>
      <c r="B1919" s="10" t="n">
        <v>46247</v>
      </c>
      <c r="C1919" t="inlineStr">
        <is>
          <t>Bill Payment (Cheque)</t>
        </is>
      </c>
      <c r="D1919" t="inlineStr"/>
      <c r="E1919" t="inlineStr">
        <is>
          <t>Bayside Machinery Pty Ltd</t>
        </is>
      </c>
      <c r="F1919" t="inlineStr">
        <is>
          <t>Accounts Payable (A/P)</t>
        </is>
      </c>
      <c r="G1919" s="9" t="n">
        <v>3078</v>
      </c>
      <c r="H1919" t="inlineStr"/>
      <c r="I1919" t="inlineStr">
        <is>
          <t>Payment B00172</t>
        </is>
      </c>
      <c r="J1919" t="inlineStr"/>
      <c r="K1919" t="str">
        <f>INDEX('Account Map'!$E$5:$E$90,MATCH(F1919,'Account Map'!$A$5:$A$90,0))</f>
        <v>800</v>
      </c>
    </row>
    <row r="1920">
      <c r="A1920" t="n">
        <v>721</v>
      </c>
      <c r="B1920" s="10" t="n">
        <v>46247</v>
      </c>
      <c r="C1920" t="inlineStr">
        <is>
          <t>Bill Payment (Cheque)</t>
        </is>
      </c>
      <c r="D1920" t="inlineStr"/>
      <c r="E1920" t="inlineStr">
        <is>
          <t>Bayside Machinery Pty Ltd</t>
        </is>
      </c>
      <c r="F1920" t="inlineStr">
        <is>
          <t>ANZ Business Cheque</t>
        </is>
      </c>
      <c r="G1920" s="9" t="n">
        <v>-3078</v>
      </c>
      <c r="H1920" t="inlineStr"/>
      <c r="I1920" t="inlineStr">
        <is>
          <t>Payment B00172</t>
        </is>
      </c>
      <c r="J1920" t="inlineStr">
        <is>
          <t>R</t>
        </is>
      </c>
      <c r="K1920" t="str">
        <f>INDEX('Account Map'!$E$5:$E$90,MATCH(F1920,'Account Map'!$A$5:$A$90,0))</f>
        <v>090</v>
      </c>
    </row>
    <row r="1921">
      <c r="A1921" t="n">
        <v>722</v>
      </c>
      <c r="B1921" s="10" t="n">
        <v>46247</v>
      </c>
      <c r="C1921" t="inlineStr">
        <is>
          <t>Bill Payment (Cheque)</t>
        </is>
      </c>
      <c r="D1921" t="inlineStr"/>
      <c r="E1921" t="inlineStr">
        <is>
          <t>Docklands Fasteners Pty Ltd</t>
        </is>
      </c>
      <c r="F1921" t="inlineStr">
        <is>
          <t>Accounts Payable (A/P)</t>
        </is>
      </c>
      <c r="G1921" s="9" t="n">
        <v>1264.31</v>
      </c>
      <c r="H1921" t="inlineStr"/>
      <c r="I1921" t="inlineStr">
        <is>
          <t>Payment B00215</t>
        </is>
      </c>
      <c r="J1921" t="inlineStr"/>
      <c r="K1921" t="str">
        <f>INDEX('Account Map'!$E$5:$E$90,MATCH(F1921,'Account Map'!$A$5:$A$90,0))</f>
        <v>800</v>
      </c>
    </row>
    <row r="1922">
      <c r="A1922" t="n">
        <v>722</v>
      </c>
      <c r="B1922" s="10" t="n">
        <v>46247</v>
      </c>
      <c r="C1922" t="inlineStr">
        <is>
          <t>Bill Payment (Cheque)</t>
        </is>
      </c>
      <c r="D1922" t="inlineStr"/>
      <c r="E1922" t="inlineStr">
        <is>
          <t>Docklands Fasteners Pty Ltd</t>
        </is>
      </c>
      <c r="F1922" t="inlineStr">
        <is>
          <t>ANZ Business Cheque</t>
        </is>
      </c>
      <c r="G1922" s="9" t="n">
        <v>-1264.31</v>
      </c>
      <c r="H1922" t="inlineStr"/>
      <c r="I1922" t="inlineStr">
        <is>
          <t>Payment B00215</t>
        </is>
      </c>
      <c r="J1922" t="inlineStr">
        <is>
          <t>R</t>
        </is>
      </c>
      <c r="K1922" t="str">
        <f>INDEX('Account Map'!$E$5:$E$90,MATCH(F1922,'Account Map'!$A$5:$A$90,0))</f>
        <v>090</v>
      </c>
    </row>
    <row r="1923">
      <c r="A1923" t="n">
        <v>723</v>
      </c>
      <c r="B1923" s="10" t="n">
        <v>46248</v>
      </c>
      <c r="C1923" t="inlineStr">
        <is>
          <t>Invoice</t>
        </is>
      </c>
      <c r="D1923" t="inlineStr">
        <is>
          <t>INV-4321</t>
        </is>
      </c>
      <c r="E1923" t="inlineStr">
        <is>
          <t>Laneway Cafe Pty Ltd</t>
        </is>
      </c>
      <c r="F1923" t="inlineStr">
        <is>
          <t>Accounts Receivable (A/R)</t>
        </is>
      </c>
      <c r="G1923" s="9" t="n">
        <v>792</v>
      </c>
      <c r="H1923" t="inlineStr"/>
      <c r="I1923" t="inlineStr"/>
      <c r="J1923" t="inlineStr"/>
      <c r="K1923" t="str">
        <f>INDEX('Account Map'!$E$5:$E$90,MATCH(F1923,'Account Map'!$A$5:$A$90,0))</f>
        <v>610</v>
      </c>
    </row>
    <row r="1924">
      <c r="A1924" t="n">
        <v>723</v>
      </c>
      <c r="B1924" s="10" t="n">
        <v>46248</v>
      </c>
      <c r="C1924" t="inlineStr">
        <is>
          <t>Invoice</t>
        </is>
      </c>
      <c r="D1924" t="inlineStr">
        <is>
          <t>INV-4321</t>
        </is>
      </c>
      <c r="E1924" t="inlineStr">
        <is>
          <t>Laneway Cafe Pty Ltd</t>
        </is>
      </c>
      <c r="F1924" t="inlineStr">
        <is>
          <t>Design &amp; drafting fees</t>
        </is>
      </c>
      <c r="G1924" s="9" t="n">
        <v>-720</v>
      </c>
      <c r="H1924" t="inlineStr">
        <is>
          <t>GST</t>
        </is>
      </c>
      <c r="I1924" t="inlineStr"/>
      <c r="J1924" t="inlineStr"/>
      <c r="K1924" t="str">
        <f>INDEX('Account Map'!$E$5:$E$90,MATCH(F1924,'Account Map'!$A$5:$A$90,0))</f>
        <v>203</v>
      </c>
    </row>
    <row r="1925">
      <c r="A1925" t="n">
        <v>723</v>
      </c>
      <c r="B1925" s="10" t="n">
        <v>46248</v>
      </c>
      <c r="C1925" t="inlineStr">
        <is>
          <t>Invoice</t>
        </is>
      </c>
      <c r="D1925" t="inlineStr">
        <is>
          <t>INV-4321</t>
        </is>
      </c>
      <c r="E1925" t="inlineStr">
        <is>
          <t>Laneway Cafe Pty Ltd</t>
        </is>
      </c>
      <c r="F1925" t="inlineStr">
        <is>
          <t>GST Payable</t>
        </is>
      </c>
      <c r="G1925" s="9" t="n">
        <v>-72</v>
      </c>
      <c r="H1925" t="inlineStr"/>
      <c r="I1925" t="inlineStr"/>
      <c r="J1925" t="inlineStr"/>
      <c r="K1925" t="str">
        <f>INDEX('Account Map'!$E$5:$E$90,MATCH(F1925,'Account Map'!$A$5:$A$90,0))</f>
        <v>820</v>
      </c>
    </row>
    <row r="1926">
      <c r="A1926" t="n">
        <v>724</v>
      </c>
      <c r="B1926" s="10" t="n">
        <v>46248</v>
      </c>
      <c r="C1926" t="inlineStr">
        <is>
          <t>Invoice</t>
        </is>
      </c>
      <c r="D1926" t="inlineStr">
        <is>
          <t>INV-4322</t>
        </is>
      </c>
      <c r="E1926" t="inlineStr">
        <is>
          <t>Albert Property Group</t>
        </is>
      </c>
      <c r="F1926" t="inlineStr">
        <is>
          <t>Accounts Receivable (A/R)</t>
        </is>
      </c>
      <c r="G1926" s="9" t="n">
        <v>720.86</v>
      </c>
      <c r="H1926" t="inlineStr"/>
      <c r="I1926" t="inlineStr"/>
      <c r="J1926" t="inlineStr"/>
      <c r="K1926" t="str">
        <f>INDEX('Account Map'!$E$5:$E$90,MATCH(F1926,'Account Map'!$A$5:$A$90,0))</f>
        <v>610</v>
      </c>
    </row>
    <row r="1927">
      <c r="A1927" t="n">
        <v>724</v>
      </c>
      <c r="B1927" s="10" t="n">
        <v>46248</v>
      </c>
      <c r="C1927" t="inlineStr">
        <is>
          <t>Invoice</t>
        </is>
      </c>
      <c r="D1927" t="inlineStr">
        <is>
          <t>INV-4322</t>
        </is>
      </c>
      <c r="E1927" t="inlineStr">
        <is>
          <t>Albert Property Group</t>
        </is>
      </c>
      <c r="F1927" t="inlineStr">
        <is>
          <t>Joinery sales</t>
        </is>
      </c>
      <c r="G1927" s="9" t="n">
        <v>-655.33</v>
      </c>
      <c r="H1927" t="inlineStr">
        <is>
          <t>GST</t>
        </is>
      </c>
      <c r="I1927" t="inlineStr"/>
      <c r="J1927" t="inlineStr"/>
      <c r="K1927" t="str">
        <f>INDEX('Account Map'!$E$5:$E$90,MATCH(F1927,'Account Map'!$A$5:$A$90,0))</f>
        <v>200</v>
      </c>
    </row>
    <row r="1928">
      <c r="A1928" t="n">
        <v>724</v>
      </c>
      <c r="B1928" s="10" t="n">
        <v>46248</v>
      </c>
      <c r="C1928" t="inlineStr">
        <is>
          <t>Invoice</t>
        </is>
      </c>
      <c r="D1928" t="inlineStr">
        <is>
          <t>INV-4322</t>
        </is>
      </c>
      <c r="E1928" t="inlineStr">
        <is>
          <t>Albert Property Group</t>
        </is>
      </c>
      <c r="F1928" t="inlineStr">
        <is>
          <t>GST Payable</t>
        </is>
      </c>
      <c r="G1928" s="9" t="n">
        <v>-65.53</v>
      </c>
      <c r="H1928" t="inlineStr"/>
      <c r="I1928" t="inlineStr"/>
      <c r="J1928" t="inlineStr"/>
      <c r="K1928" t="str">
        <f>INDEX('Account Map'!$E$5:$E$90,MATCH(F1928,'Account Map'!$A$5:$A$90,0))</f>
        <v>820</v>
      </c>
    </row>
    <row r="1929">
      <c r="A1929" t="n">
        <v>725</v>
      </c>
      <c r="B1929" s="10" t="n">
        <v>46248</v>
      </c>
      <c r="C1929" t="inlineStr">
        <is>
          <t>Invoice</t>
        </is>
      </c>
      <c r="D1929" t="inlineStr">
        <is>
          <t>INV-4323</t>
        </is>
      </c>
      <c r="E1929" t="inlineStr">
        <is>
          <t>Docklands Interiors</t>
        </is>
      </c>
      <c r="F1929" t="inlineStr">
        <is>
          <t>Accounts Receivable (A/R)</t>
        </is>
      </c>
      <c r="G1929" s="9" t="n">
        <v>6559.71</v>
      </c>
      <c r="H1929" t="inlineStr"/>
      <c r="I1929" t="inlineStr"/>
      <c r="J1929" t="inlineStr"/>
      <c r="K1929" t="str">
        <f>INDEX('Account Map'!$E$5:$E$90,MATCH(F1929,'Account Map'!$A$5:$A$90,0))</f>
        <v>610</v>
      </c>
    </row>
    <row r="1930">
      <c r="A1930" t="n">
        <v>725</v>
      </c>
      <c r="B1930" s="10" t="n">
        <v>46248</v>
      </c>
      <c r="C1930" t="inlineStr">
        <is>
          <t>Invoice</t>
        </is>
      </c>
      <c r="D1930" t="inlineStr">
        <is>
          <t>INV-4323</t>
        </is>
      </c>
      <c r="E1930" t="inlineStr">
        <is>
          <t>Docklands Interiors</t>
        </is>
      </c>
      <c r="F1930" t="inlineStr">
        <is>
          <t>Shopfitting contracts</t>
        </is>
      </c>
      <c r="G1930" s="9" t="n">
        <v>-4070.52</v>
      </c>
      <c r="H1930" t="inlineStr">
        <is>
          <t>GST</t>
        </is>
      </c>
      <c r="I1930" t="inlineStr"/>
      <c r="J1930" t="inlineStr"/>
      <c r="K1930" t="str">
        <f>INDEX('Account Map'!$E$5:$E$90,MATCH(F1930,'Account Map'!$A$5:$A$90,0))</f>
        <v>201</v>
      </c>
    </row>
    <row r="1931">
      <c r="A1931" t="n">
        <v>725</v>
      </c>
      <c r="B1931" s="10" t="n">
        <v>46248</v>
      </c>
      <c r="C1931" t="inlineStr">
        <is>
          <t>Invoice</t>
        </is>
      </c>
      <c r="D1931" t="inlineStr">
        <is>
          <t>INV-4323</t>
        </is>
      </c>
      <c r="E1931" t="inlineStr">
        <is>
          <t>Docklands Interiors</t>
        </is>
      </c>
      <c r="F1931" t="inlineStr">
        <is>
          <t>Joinery sales</t>
        </is>
      </c>
      <c r="G1931" s="9" t="n">
        <v>-1892.85</v>
      </c>
      <c r="H1931" t="inlineStr">
        <is>
          <t>GST</t>
        </is>
      </c>
      <c r="I1931" t="inlineStr"/>
      <c r="J1931" t="inlineStr"/>
      <c r="K1931" t="str">
        <f>INDEX('Account Map'!$E$5:$E$90,MATCH(F1931,'Account Map'!$A$5:$A$90,0))</f>
        <v>200</v>
      </c>
    </row>
    <row r="1932">
      <c r="A1932" t="n">
        <v>725</v>
      </c>
      <c r="B1932" s="10" t="n">
        <v>46248</v>
      </c>
      <c r="C1932" t="inlineStr">
        <is>
          <t>Invoice</t>
        </is>
      </c>
      <c r="D1932" t="inlineStr">
        <is>
          <t>INV-4323</t>
        </is>
      </c>
      <c r="E1932" t="inlineStr">
        <is>
          <t>Docklands Interiors</t>
        </is>
      </c>
      <c r="F1932" t="inlineStr">
        <is>
          <t>GST Payable</t>
        </is>
      </c>
      <c r="G1932" s="9" t="n">
        <v>-596.34</v>
      </c>
      <c r="H1932" t="inlineStr"/>
      <c r="I1932" t="inlineStr"/>
      <c r="J1932" t="inlineStr"/>
      <c r="K1932" t="str">
        <f>INDEX('Account Map'!$E$5:$E$90,MATCH(F1932,'Account Map'!$A$5:$A$90,0))</f>
        <v>820</v>
      </c>
    </row>
    <row r="1933">
      <c r="A1933" t="n">
        <v>726</v>
      </c>
      <c r="B1933" s="10" t="n">
        <v>46248</v>
      </c>
      <c r="C1933" t="inlineStr">
        <is>
          <t>Invoice</t>
        </is>
      </c>
      <c r="D1933" t="inlineStr">
        <is>
          <t>INV-4324</t>
        </is>
      </c>
      <c r="E1933" t="inlineStr">
        <is>
          <t>Clifton Physio Pty Ltd</t>
        </is>
      </c>
      <c r="F1933" t="inlineStr">
        <is>
          <t>Accounts Receivable (A/R)</t>
        </is>
      </c>
      <c r="G1933" s="9" t="n">
        <v>3081.87</v>
      </c>
      <c r="H1933" t="inlineStr"/>
      <c r="I1933" t="inlineStr"/>
      <c r="J1933" t="inlineStr"/>
      <c r="K1933" t="str">
        <f>INDEX('Account Map'!$E$5:$E$90,MATCH(F1933,'Account Map'!$A$5:$A$90,0))</f>
        <v>610</v>
      </c>
    </row>
    <row r="1934">
      <c r="A1934" t="n">
        <v>726</v>
      </c>
      <c r="B1934" s="10" t="n">
        <v>46248</v>
      </c>
      <c r="C1934" t="inlineStr">
        <is>
          <t>Invoice</t>
        </is>
      </c>
      <c r="D1934" t="inlineStr">
        <is>
          <t>INV-4324</t>
        </is>
      </c>
      <c r="E1934" t="inlineStr">
        <is>
          <t>Clifton Physio Pty Ltd</t>
        </is>
      </c>
      <c r="F1934" t="inlineStr">
        <is>
          <t>Design &amp; drafting fees</t>
        </is>
      </c>
      <c r="G1934" s="9" t="n">
        <v>-1619.14</v>
      </c>
      <c r="H1934" t="inlineStr">
        <is>
          <t>GST</t>
        </is>
      </c>
      <c r="I1934" t="inlineStr"/>
      <c r="J1934" t="inlineStr"/>
      <c r="K1934" t="str">
        <f>INDEX('Account Map'!$E$5:$E$90,MATCH(F1934,'Account Map'!$A$5:$A$90,0))</f>
        <v>203</v>
      </c>
    </row>
    <row r="1935">
      <c r="A1935" t="n">
        <v>726</v>
      </c>
      <c r="B1935" s="10" t="n">
        <v>46248</v>
      </c>
      <c r="C1935" t="inlineStr">
        <is>
          <t>Invoice</t>
        </is>
      </c>
      <c r="D1935" t="inlineStr">
        <is>
          <t>INV-4324</t>
        </is>
      </c>
      <c r="E1935" t="inlineStr">
        <is>
          <t>Clifton Physio Pty Ltd</t>
        </is>
      </c>
      <c r="F1935" t="inlineStr">
        <is>
          <t>Joinery sales</t>
        </is>
      </c>
      <c r="G1935" s="9" t="n">
        <v>-1182.56</v>
      </c>
      <c r="H1935" t="inlineStr">
        <is>
          <t>GST</t>
        </is>
      </c>
      <c r="I1935" t="inlineStr"/>
      <c r="J1935" t="inlineStr"/>
      <c r="K1935" t="str">
        <f>INDEX('Account Map'!$E$5:$E$90,MATCH(F1935,'Account Map'!$A$5:$A$90,0))</f>
        <v>200</v>
      </c>
    </row>
    <row r="1936">
      <c r="A1936" t="n">
        <v>726</v>
      </c>
      <c r="B1936" s="10" t="n">
        <v>46248</v>
      </c>
      <c r="C1936" t="inlineStr">
        <is>
          <t>Invoice</t>
        </is>
      </c>
      <c r="D1936" t="inlineStr">
        <is>
          <t>INV-4324</t>
        </is>
      </c>
      <c r="E1936" t="inlineStr">
        <is>
          <t>Clifton Physio Pty Ltd</t>
        </is>
      </c>
      <c r="F1936" t="inlineStr">
        <is>
          <t>GST Payable</t>
        </is>
      </c>
      <c r="G1936" s="9" t="n">
        <v>-280.17</v>
      </c>
      <c r="H1936" t="inlineStr"/>
      <c r="I1936" t="inlineStr"/>
      <c r="J1936" t="inlineStr"/>
      <c r="K1936" t="str">
        <f>INDEX('Account Map'!$E$5:$E$90,MATCH(F1936,'Account Map'!$A$5:$A$90,0))</f>
        <v>820</v>
      </c>
    </row>
    <row r="1937">
      <c r="A1937" t="n">
        <v>727</v>
      </c>
      <c r="B1937" s="10" t="n">
        <v>46248</v>
      </c>
      <c r="C1937" t="inlineStr">
        <is>
          <t>Bill</t>
        </is>
      </c>
      <c r="D1937" t="inlineStr">
        <is>
          <t>B00331</t>
        </is>
      </c>
      <c r="E1937" t="inlineStr">
        <is>
          <t>Sydney Road Machinery Pty Ltd</t>
        </is>
      </c>
      <c r="F1937" t="inlineStr">
        <is>
          <t>Timber &amp; board</t>
        </is>
      </c>
      <c r="G1937" s="9" t="n">
        <v>1239.9</v>
      </c>
      <c r="H1937" t="inlineStr">
        <is>
          <t>GST</t>
        </is>
      </c>
      <c r="I1937" t="inlineStr"/>
      <c r="J1937" t="inlineStr"/>
      <c r="K1937" t="str">
        <f>INDEX('Account Map'!$E$5:$E$90,MATCH(F1937,'Account Map'!$A$5:$A$90,0))</f>
        <v>310</v>
      </c>
    </row>
    <row r="1938">
      <c r="A1938" t="n">
        <v>727</v>
      </c>
      <c r="B1938" s="10" t="n">
        <v>46248</v>
      </c>
      <c r="C1938" t="inlineStr">
        <is>
          <t>Bill</t>
        </is>
      </c>
      <c r="D1938" t="inlineStr">
        <is>
          <t>B00331</t>
        </is>
      </c>
      <c r="E1938" t="inlineStr">
        <is>
          <t>Sydney Road Machinery Pty Ltd</t>
        </is>
      </c>
      <c r="F1938" t="inlineStr">
        <is>
          <t>GST Payable</t>
        </is>
      </c>
      <c r="G1938" s="9" t="n">
        <v>123.99</v>
      </c>
      <c r="H1938" t="inlineStr"/>
      <c r="I1938" t="inlineStr"/>
      <c r="J1938" t="inlineStr"/>
      <c r="K1938" t="str">
        <f>INDEX('Account Map'!$E$5:$E$90,MATCH(F1938,'Account Map'!$A$5:$A$90,0))</f>
        <v>820</v>
      </c>
    </row>
    <row r="1939">
      <c r="A1939" t="n">
        <v>727</v>
      </c>
      <c r="B1939" s="10" t="n">
        <v>46248</v>
      </c>
      <c r="C1939" t="inlineStr">
        <is>
          <t>Bill</t>
        </is>
      </c>
      <c r="D1939" t="inlineStr">
        <is>
          <t>B00331</t>
        </is>
      </c>
      <c r="E1939" t="inlineStr">
        <is>
          <t>Sydney Road Machinery Pty Ltd</t>
        </is>
      </c>
      <c r="F1939" t="inlineStr">
        <is>
          <t>Accounts Payable (A/P)</t>
        </is>
      </c>
      <c r="G1939" s="9" t="n">
        <v>-1363.89</v>
      </c>
      <c r="H1939" t="inlineStr"/>
      <c r="I1939" t="inlineStr"/>
      <c r="J1939" t="inlineStr"/>
      <c r="K1939" t="str">
        <f>INDEX('Account Map'!$E$5:$E$90,MATCH(F1939,'Account Map'!$A$5:$A$90,0))</f>
        <v>800</v>
      </c>
    </row>
    <row r="1940">
      <c r="A1940" t="n">
        <v>728</v>
      </c>
      <c r="B1940" s="10" t="n">
        <v>46248</v>
      </c>
      <c r="C1940" t="inlineStr">
        <is>
          <t>Bill</t>
        </is>
      </c>
      <c r="D1940" t="inlineStr">
        <is>
          <t>B00332</t>
        </is>
      </c>
      <c r="E1940" t="inlineStr">
        <is>
          <t>Redgum Signs Pty Ltd</t>
        </is>
      </c>
      <c r="F1940" t="inlineStr">
        <is>
          <t>Timber &amp; board</t>
        </is>
      </c>
      <c r="G1940" s="9" t="n">
        <v>2431.89</v>
      </c>
      <c r="H1940" t="inlineStr">
        <is>
          <t>GST</t>
        </is>
      </c>
      <c r="I1940" t="inlineStr"/>
      <c r="J1940" t="inlineStr"/>
      <c r="K1940" t="str">
        <f>INDEX('Account Map'!$E$5:$E$90,MATCH(F1940,'Account Map'!$A$5:$A$90,0))</f>
        <v>310</v>
      </c>
    </row>
    <row r="1941">
      <c r="A1941" t="n">
        <v>728</v>
      </c>
      <c r="B1941" s="10" t="n">
        <v>46248</v>
      </c>
      <c r="C1941" t="inlineStr">
        <is>
          <t>Bill</t>
        </is>
      </c>
      <c r="D1941" t="inlineStr">
        <is>
          <t>B00332</t>
        </is>
      </c>
      <c r="E1941" t="inlineStr">
        <is>
          <t>Redgum Signs Pty Ltd</t>
        </is>
      </c>
      <c r="F1941" t="inlineStr">
        <is>
          <t>GST Payable</t>
        </is>
      </c>
      <c r="G1941" s="9" t="n">
        <v>243.19</v>
      </c>
      <c r="H1941" t="inlineStr"/>
      <c r="I1941" t="inlineStr"/>
      <c r="J1941" t="inlineStr"/>
      <c r="K1941" t="str">
        <f>INDEX('Account Map'!$E$5:$E$90,MATCH(F1941,'Account Map'!$A$5:$A$90,0))</f>
        <v>820</v>
      </c>
    </row>
    <row r="1942">
      <c r="A1942" t="n">
        <v>728</v>
      </c>
      <c r="B1942" s="10" t="n">
        <v>46248</v>
      </c>
      <c r="C1942" t="inlineStr">
        <is>
          <t>Bill</t>
        </is>
      </c>
      <c r="D1942" t="inlineStr">
        <is>
          <t>B00332</t>
        </is>
      </c>
      <c r="E1942" t="inlineStr">
        <is>
          <t>Redgum Signs Pty Ltd</t>
        </is>
      </c>
      <c r="F1942" t="inlineStr">
        <is>
          <t>Accounts Payable (A/P)</t>
        </is>
      </c>
      <c r="G1942" s="9" t="n">
        <v>-2675.08</v>
      </c>
      <c r="H1942" t="inlineStr"/>
      <c r="I1942" t="inlineStr"/>
      <c r="J1942" t="inlineStr"/>
      <c r="K1942" t="str">
        <f>INDEX('Account Map'!$E$5:$E$90,MATCH(F1942,'Account Map'!$A$5:$A$90,0))</f>
        <v>800</v>
      </c>
    </row>
    <row r="1943">
      <c r="A1943" t="n">
        <v>729</v>
      </c>
      <c r="B1943" s="10" t="n">
        <v>46248</v>
      </c>
      <c r="C1943" t="inlineStr">
        <is>
          <t>Bill</t>
        </is>
      </c>
      <c r="D1943" t="inlineStr">
        <is>
          <t>B00333</t>
        </is>
      </c>
      <c r="E1943" t="inlineStr">
        <is>
          <t>Bluestone Lighting Pty Ltd</t>
        </is>
      </c>
      <c r="F1943" t="inlineStr">
        <is>
          <t>Timber &amp; board</t>
        </is>
      </c>
      <c r="G1943" s="9" t="n">
        <v>3233.56</v>
      </c>
      <c r="H1943" t="inlineStr">
        <is>
          <t>GST</t>
        </is>
      </c>
      <c r="I1943" t="inlineStr"/>
      <c r="J1943" t="inlineStr"/>
      <c r="K1943" t="str">
        <f>INDEX('Account Map'!$E$5:$E$90,MATCH(F1943,'Account Map'!$A$5:$A$90,0))</f>
        <v>310</v>
      </c>
    </row>
    <row r="1944">
      <c r="A1944" t="n">
        <v>729</v>
      </c>
      <c r="B1944" s="10" t="n">
        <v>46248</v>
      </c>
      <c r="C1944" t="inlineStr">
        <is>
          <t>Bill</t>
        </is>
      </c>
      <c r="D1944" t="inlineStr">
        <is>
          <t>B00333</t>
        </is>
      </c>
      <c r="E1944" t="inlineStr">
        <is>
          <t>Bluestone Lighting Pty Ltd</t>
        </is>
      </c>
      <c r="F1944" t="inlineStr">
        <is>
          <t>GST Payable</t>
        </is>
      </c>
      <c r="G1944" s="9" t="n">
        <v>323.36</v>
      </c>
      <c r="H1944" t="inlineStr"/>
      <c r="I1944" t="inlineStr"/>
      <c r="J1944" t="inlineStr"/>
      <c r="K1944" t="str">
        <f>INDEX('Account Map'!$E$5:$E$90,MATCH(F1944,'Account Map'!$A$5:$A$90,0))</f>
        <v>820</v>
      </c>
    </row>
    <row r="1945">
      <c r="A1945" t="n">
        <v>729</v>
      </c>
      <c r="B1945" s="10" t="n">
        <v>46248</v>
      </c>
      <c r="C1945" t="inlineStr">
        <is>
          <t>Bill</t>
        </is>
      </c>
      <c r="D1945" t="inlineStr">
        <is>
          <t>B00333</t>
        </is>
      </c>
      <c r="E1945" t="inlineStr">
        <is>
          <t>Bluestone Lighting Pty Ltd</t>
        </is>
      </c>
      <c r="F1945" t="inlineStr">
        <is>
          <t>Accounts Payable (A/P)</t>
        </is>
      </c>
      <c r="G1945" s="9" t="n">
        <v>-3556.92</v>
      </c>
      <c r="H1945" t="inlineStr"/>
      <c r="I1945" t="inlineStr"/>
      <c r="J1945" t="inlineStr"/>
      <c r="K1945" t="str">
        <f>INDEX('Account Map'!$E$5:$E$90,MATCH(F1945,'Account Map'!$A$5:$A$90,0))</f>
        <v>800</v>
      </c>
    </row>
    <row r="1946">
      <c r="A1946" t="n">
        <v>730</v>
      </c>
      <c r="B1946" s="10" t="n">
        <v>46248</v>
      </c>
      <c r="C1946" t="inlineStr">
        <is>
          <t>Bill</t>
        </is>
      </c>
      <c r="D1946" t="inlineStr">
        <is>
          <t>B00334</t>
        </is>
      </c>
      <c r="E1946" t="inlineStr">
        <is>
          <t>Sydney Road Machinery Pty Ltd</t>
        </is>
      </c>
      <c r="F1946" t="inlineStr">
        <is>
          <t>Timber &amp; board</t>
        </is>
      </c>
      <c r="G1946" s="9" t="n">
        <v>1436.18</v>
      </c>
      <c r="H1946" t="inlineStr">
        <is>
          <t>GST</t>
        </is>
      </c>
      <c r="I1946" t="inlineStr"/>
      <c r="J1946" t="inlineStr"/>
      <c r="K1946" t="str">
        <f>INDEX('Account Map'!$E$5:$E$90,MATCH(F1946,'Account Map'!$A$5:$A$90,0))</f>
        <v>310</v>
      </c>
    </row>
    <row r="1947">
      <c r="A1947" t="n">
        <v>730</v>
      </c>
      <c r="B1947" s="10" t="n">
        <v>46248</v>
      </c>
      <c r="C1947" t="inlineStr">
        <is>
          <t>Bill</t>
        </is>
      </c>
      <c r="D1947" t="inlineStr">
        <is>
          <t>B00334</t>
        </is>
      </c>
      <c r="E1947" t="inlineStr">
        <is>
          <t>Sydney Road Machinery Pty Ltd</t>
        </is>
      </c>
      <c r="F1947" t="inlineStr">
        <is>
          <t>GST Payable</t>
        </is>
      </c>
      <c r="G1947" s="9" t="n">
        <v>143.62</v>
      </c>
      <c r="H1947" t="inlineStr"/>
      <c r="I1947" t="inlineStr"/>
      <c r="J1947" t="inlineStr"/>
      <c r="K1947" t="str">
        <f>INDEX('Account Map'!$E$5:$E$90,MATCH(F1947,'Account Map'!$A$5:$A$90,0))</f>
        <v>820</v>
      </c>
    </row>
    <row r="1948">
      <c r="A1948" t="n">
        <v>730</v>
      </c>
      <c r="B1948" s="10" t="n">
        <v>46248</v>
      </c>
      <c r="C1948" t="inlineStr">
        <is>
          <t>Bill</t>
        </is>
      </c>
      <c r="D1948" t="inlineStr">
        <is>
          <t>B00334</t>
        </is>
      </c>
      <c r="E1948" t="inlineStr">
        <is>
          <t>Sydney Road Machinery Pty Ltd</t>
        </is>
      </c>
      <c r="F1948" t="inlineStr">
        <is>
          <t>Accounts Payable (A/P)</t>
        </is>
      </c>
      <c r="G1948" s="9" t="n">
        <v>-1579.8</v>
      </c>
      <c r="H1948" t="inlineStr"/>
      <c r="I1948" t="inlineStr"/>
      <c r="J1948" t="inlineStr"/>
      <c r="K1948" t="str">
        <f>INDEX('Account Map'!$E$5:$E$90,MATCH(F1948,'Account Map'!$A$5:$A$90,0))</f>
        <v>800</v>
      </c>
    </row>
    <row r="1949">
      <c r="A1949" t="n">
        <v>731</v>
      </c>
      <c r="B1949" s="10" t="n">
        <v>46248</v>
      </c>
      <c r="C1949" t="inlineStr">
        <is>
          <t>Bill</t>
        </is>
      </c>
      <c r="D1949" t="inlineStr">
        <is>
          <t>B00335</t>
        </is>
      </c>
      <c r="E1949" t="inlineStr">
        <is>
          <t>Hawthorn Signs Pty Ltd</t>
        </is>
      </c>
      <c r="F1949" t="inlineStr">
        <is>
          <t>Repairs &amp; maintenance</t>
        </is>
      </c>
      <c r="G1949" s="9" t="n">
        <v>1031.48</v>
      </c>
      <c r="H1949" t="inlineStr">
        <is>
          <t>GST</t>
        </is>
      </c>
      <c r="I1949" t="inlineStr"/>
      <c r="J1949" t="inlineStr"/>
      <c r="K1949" t="str">
        <f>INDEX('Account Map'!$E$5:$E$90,MATCH(F1949,'Account Map'!$A$5:$A$90,0))</f>
        <v>473</v>
      </c>
    </row>
    <row r="1950">
      <c r="A1950" t="n">
        <v>731</v>
      </c>
      <c r="B1950" s="10" t="n">
        <v>46248</v>
      </c>
      <c r="C1950" t="inlineStr">
        <is>
          <t>Bill</t>
        </is>
      </c>
      <c r="D1950" t="inlineStr">
        <is>
          <t>B00335</t>
        </is>
      </c>
      <c r="E1950" t="inlineStr">
        <is>
          <t>Hawthorn Signs Pty Ltd</t>
        </is>
      </c>
      <c r="F1950" t="inlineStr">
        <is>
          <t>GST Payable</t>
        </is>
      </c>
      <c r="G1950" s="9" t="n">
        <v>103.15</v>
      </c>
      <c r="H1950" t="inlineStr"/>
      <c r="I1950" t="inlineStr"/>
      <c r="J1950" t="inlineStr"/>
      <c r="K1950" t="str">
        <f>INDEX('Account Map'!$E$5:$E$90,MATCH(F1950,'Account Map'!$A$5:$A$90,0))</f>
        <v>820</v>
      </c>
    </row>
    <row r="1951">
      <c r="A1951" t="n">
        <v>731</v>
      </c>
      <c r="B1951" s="10" t="n">
        <v>46248</v>
      </c>
      <c r="C1951" t="inlineStr">
        <is>
          <t>Bill</t>
        </is>
      </c>
      <c r="D1951" t="inlineStr">
        <is>
          <t>B00335</t>
        </is>
      </c>
      <c r="E1951" t="inlineStr">
        <is>
          <t>Hawthorn Signs Pty Ltd</t>
        </is>
      </c>
      <c r="F1951" t="inlineStr">
        <is>
          <t>Accounts Payable (A/P)</t>
        </is>
      </c>
      <c r="G1951" s="9" t="n">
        <v>-1134.63</v>
      </c>
      <c r="H1951" t="inlineStr"/>
      <c r="I1951" t="inlineStr"/>
      <c r="J1951" t="inlineStr"/>
      <c r="K1951" t="str">
        <f>INDEX('Account Map'!$E$5:$E$90,MATCH(F1951,'Account Map'!$A$5:$A$90,0))</f>
        <v>800</v>
      </c>
    </row>
    <row r="1952">
      <c r="A1952" t="n">
        <v>732</v>
      </c>
      <c r="B1952" s="10" t="n">
        <v>46248</v>
      </c>
      <c r="C1952" t="inlineStr">
        <is>
          <t>Expense</t>
        </is>
      </c>
      <c r="D1952" t="inlineStr"/>
      <c r="E1952" t="inlineStr">
        <is>
          <t>Google Ads</t>
        </is>
      </c>
      <c r="F1952" t="inlineStr">
        <is>
          <t>General expenses</t>
        </is>
      </c>
      <c r="G1952" s="9" t="n">
        <v>252.65</v>
      </c>
      <c r="H1952" t="inlineStr">
        <is>
          <t>GST</t>
        </is>
      </c>
      <c r="I1952" t="inlineStr"/>
      <c r="J1952" t="inlineStr"/>
      <c r="K1952" t="str">
        <f>INDEX('Account Map'!$E$5:$E$90,MATCH(F1952,'Account Map'!$A$5:$A$90,0))</f>
        <v>429</v>
      </c>
    </row>
    <row r="1953">
      <c r="A1953" t="n">
        <v>732</v>
      </c>
      <c r="B1953" s="10" t="n">
        <v>46248</v>
      </c>
      <c r="C1953" t="inlineStr">
        <is>
          <t>Expense</t>
        </is>
      </c>
      <c r="D1953" t="inlineStr"/>
      <c r="E1953" t="inlineStr">
        <is>
          <t>Google Ads</t>
        </is>
      </c>
      <c r="F1953" t="inlineStr">
        <is>
          <t>GST Payable</t>
        </is>
      </c>
      <c r="G1953" s="9" t="n">
        <v>25.27</v>
      </c>
      <c r="H1953" t="inlineStr"/>
      <c r="I1953" t="inlineStr"/>
      <c r="J1953" t="inlineStr"/>
      <c r="K1953" t="str">
        <f>INDEX('Account Map'!$E$5:$E$90,MATCH(F1953,'Account Map'!$A$5:$A$90,0))</f>
        <v>820</v>
      </c>
    </row>
    <row r="1954">
      <c r="A1954" t="n">
        <v>732</v>
      </c>
      <c r="B1954" s="10" t="n">
        <v>46248</v>
      </c>
      <c r="C1954" t="inlineStr">
        <is>
          <t>Expense</t>
        </is>
      </c>
      <c r="D1954" t="inlineStr"/>
      <c r="E1954" t="inlineStr">
        <is>
          <t>Google Ads</t>
        </is>
      </c>
      <c r="F1954" t="inlineStr">
        <is>
          <t>ANZ Business Visa</t>
        </is>
      </c>
      <c r="G1954" s="9" t="n">
        <v>-277.92</v>
      </c>
      <c r="H1954" t="inlineStr"/>
      <c r="I1954" t="inlineStr"/>
      <c r="J1954" t="inlineStr">
        <is>
          <t>R</t>
        </is>
      </c>
      <c r="K1954" t="str">
        <f>INDEX('Account Map'!$E$5:$E$90,MATCH(F1954,'Account Map'!$A$5:$A$90,0))</f>
        <v>092</v>
      </c>
    </row>
    <row r="1955">
      <c r="A1955" t="n">
        <v>733</v>
      </c>
      <c r="B1955" s="10" t="n">
        <v>46248</v>
      </c>
      <c r="C1955" t="inlineStr">
        <is>
          <t>Expense</t>
        </is>
      </c>
      <c r="D1955" t="inlineStr"/>
      <c r="E1955" t="inlineStr">
        <is>
          <t>Coffee Club Catering</t>
        </is>
      </c>
      <c r="F1955" t="inlineStr">
        <is>
          <t>Staff amenities</t>
        </is>
      </c>
      <c r="G1955" s="9" t="n">
        <v>463.17</v>
      </c>
      <c r="H1955" t="inlineStr">
        <is>
          <t>GST</t>
        </is>
      </c>
      <c r="I1955" t="inlineStr"/>
      <c r="J1955" t="inlineStr"/>
      <c r="K1955" t="str">
        <f>INDEX('Account Map'!$E$5:$E$90,MATCH(F1955,'Account Map'!$A$5:$A$90,0))</f>
        <v>479</v>
      </c>
    </row>
    <row r="1956">
      <c r="A1956" t="n">
        <v>733</v>
      </c>
      <c r="B1956" s="10" t="n">
        <v>46248</v>
      </c>
      <c r="C1956" t="inlineStr">
        <is>
          <t>Expense</t>
        </is>
      </c>
      <c r="D1956" t="inlineStr"/>
      <c r="E1956" t="inlineStr">
        <is>
          <t>Coffee Club Catering</t>
        </is>
      </c>
      <c r="F1956" t="inlineStr">
        <is>
          <t>GST Payable</t>
        </is>
      </c>
      <c r="G1956" s="9" t="n">
        <v>46.32</v>
      </c>
      <c r="H1956" t="inlineStr"/>
      <c r="I1956" t="inlineStr"/>
      <c r="J1956" t="inlineStr"/>
      <c r="K1956" t="str">
        <f>INDEX('Account Map'!$E$5:$E$90,MATCH(F1956,'Account Map'!$A$5:$A$90,0))</f>
        <v>820</v>
      </c>
    </row>
    <row r="1957">
      <c r="A1957" t="n">
        <v>733</v>
      </c>
      <c r="B1957" s="10" t="n">
        <v>46248</v>
      </c>
      <c r="C1957" t="inlineStr">
        <is>
          <t>Expense</t>
        </is>
      </c>
      <c r="D1957" t="inlineStr"/>
      <c r="E1957" t="inlineStr">
        <is>
          <t>Coffee Club Catering</t>
        </is>
      </c>
      <c r="F1957" t="inlineStr">
        <is>
          <t>ANZ Business Visa</t>
        </is>
      </c>
      <c r="G1957" s="9" t="n">
        <v>-509.49</v>
      </c>
      <c r="H1957" t="inlineStr"/>
      <c r="I1957" t="inlineStr"/>
      <c r="J1957" t="inlineStr">
        <is>
          <t>R</t>
        </is>
      </c>
      <c r="K1957" t="str">
        <f>INDEX('Account Map'!$E$5:$E$90,MATCH(F1957,'Account Map'!$A$5:$A$90,0))</f>
        <v>092</v>
      </c>
    </row>
    <row r="1958">
      <c r="A1958" t="n">
        <v>734</v>
      </c>
      <c r="B1958" s="10" t="n">
        <v>46248</v>
      </c>
      <c r="C1958" t="inlineStr">
        <is>
          <t>Payment</t>
        </is>
      </c>
      <c r="D1958" t="inlineStr"/>
      <c r="E1958" t="inlineStr">
        <is>
          <t>Docklands Interiors</t>
        </is>
      </c>
      <c r="F1958" t="inlineStr">
        <is>
          <t>ANZ Business Cheque</t>
        </is>
      </c>
      <c r="G1958" s="9" t="n">
        <v>11061.75</v>
      </c>
      <c r="H1958" t="inlineStr"/>
      <c r="I1958" t="inlineStr">
        <is>
          <t>Payment INV-4255</t>
        </is>
      </c>
      <c r="J1958" t="inlineStr">
        <is>
          <t>R</t>
        </is>
      </c>
      <c r="K1958" t="str">
        <f>INDEX('Account Map'!$E$5:$E$90,MATCH(F1958,'Account Map'!$A$5:$A$90,0))</f>
        <v>090</v>
      </c>
    </row>
    <row r="1959">
      <c r="A1959" t="n">
        <v>734</v>
      </c>
      <c r="B1959" s="10" t="n">
        <v>46248</v>
      </c>
      <c r="C1959" t="inlineStr">
        <is>
          <t>Payment</t>
        </is>
      </c>
      <c r="D1959" t="inlineStr"/>
      <c r="E1959" t="inlineStr">
        <is>
          <t>Docklands Interiors</t>
        </is>
      </c>
      <c r="F1959" t="inlineStr">
        <is>
          <t>Accounts Receivable (A/R)</t>
        </is>
      </c>
      <c r="G1959" s="9" t="n">
        <v>-11061.75</v>
      </c>
      <c r="H1959" t="inlineStr"/>
      <c r="I1959" t="inlineStr">
        <is>
          <t>Payment INV-4255</t>
        </is>
      </c>
      <c r="J1959" t="inlineStr"/>
      <c r="K1959" t="str">
        <f>INDEX('Account Map'!$E$5:$E$90,MATCH(F1959,'Account Map'!$A$5:$A$90,0))</f>
        <v>610</v>
      </c>
    </row>
    <row r="1960">
      <c r="A1960" t="n">
        <v>735</v>
      </c>
      <c r="B1960" s="10" t="n">
        <v>46248</v>
      </c>
      <c r="C1960" t="inlineStr">
        <is>
          <t>Payment</t>
        </is>
      </c>
      <c r="D1960" t="inlineStr"/>
      <c r="E1960" t="inlineStr">
        <is>
          <t>Bluestone Kitchen &amp; Bath Pty Ltd</t>
        </is>
      </c>
      <c r="F1960" t="inlineStr">
        <is>
          <t>Undeposited Funds</t>
        </is>
      </c>
      <c r="G1960" s="9" t="n">
        <v>6439.18</v>
      </c>
      <c r="H1960" t="inlineStr"/>
      <c r="I1960" t="inlineStr">
        <is>
          <t>Payment INV-4286</t>
        </is>
      </c>
      <c r="J1960" t="inlineStr"/>
      <c r="K1960" t="str">
        <f>INDEX('Account Map'!$E$5:$E$90,MATCH(F1960,'Account Map'!$A$5:$A$90,0))</f>
        <v>615</v>
      </c>
    </row>
    <row r="1961">
      <c r="A1961" t="n">
        <v>735</v>
      </c>
      <c r="B1961" s="10" t="n">
        <v>46248</v>
      </c>
      <c r="C1961" t="inlineStr">
        <is>
          <t>Payment</t>
        </is>
      </c>
      <c r="D1961" t="inlineStr"/>
      <c r="E1961" t="inlineStr">
        <is>
          <t>Bluestone Kitchen &amp; Bath Pty Ltd</t>
        </is>
      </c>
      <c r="F1961" t="inlineStr">
        <is>
          <t>Accounts Receivable (A/R)</t>
        </is>
      </c>
      <c r="G1961" s="9" t="n">
        <v>-6439.18</v>
      </c>
      <c r="H1961" t="inlineStr"/>
      <c r="I1961" t="inlineStr">
        <is>
          <t>Payment INV-4286</t>
        </is>
      </c>
      <c r="J1961" t="inlineStr"/>
      <c r="K1961" t="str">
        <f>INDEX('Account Map'!$E$5:$E$90,MATCH(F1961,'Account Map'!$A$5:$A$90,0))</f>
        <v>610</v>
      </c>
    </row>
    <row r="1962">
      <c r="A1962" t="n">
        <v>736</v>
      </c>
      <c r="B1962" s="10" t="n">
        <v>46248</v>
      </c>
      <c r="C1962" t="inlineStr">
        <is>
          <t>Bill Payment (Cheque)</t>
        </is>
      </c>
      <c r="D1962" t="inlineStr"/>
      <c r="E1962" t="inlineStr">
        <is>
          <t>Xpress Cleaning Pty Ltd</t>
        </is>
      </c>
      <c r="F1962" t="inlineStr">
        <is>
          <t>Accounts Payable (A/P)</t>
        </is>
      </c>
      <c r="G1962" s="9" t="n">
        <v>73.98999999999999</v>
      </c>
      <c r="H1962" t="inlineStr"/>
      <c r="I1962" t="inlineStr">
        <is>
          <t>Payment B00119</t>
        </is>
      </c>
      <c r="J1962" t="inlineStr"/>
      <c r="K1962" t="str">
        <f>INDEX('Account Map'!$E$5:$E$90,MATCH(F1962,'Account Map'!$A$5:$A$90,0))</f>
        <v>800</v>
      </c>
    </row>
    <row r="1963">
      <c r="A1963" t="n">
        <v>736</v>
      </c>
      <c r="B1963" s="10" t="n">
        <v>46248</v>
      </c>
      <c r="C1963" t="inlineStr">
        <is>
          <t>Bill Payment (Cheque)</t>
        </is>
      </c>
      <c r="D1963" t="inlineStr"/>
      <c r="E1963" t="inlineStr">
        <is>
          <t>Xpress Cleaning Pty Ltd</t>
        </is>
      </c>
      <c r="F1963" t="inlineStr">
        <is>
          <t>ANZ Business Cheque</t>
        </is>
      </c>
      <c r="G1963" s="9" t="n">
        <v>-73.98999999999999</v>
      </c>
      <c r="H1963" t="inlineStr"/>
      <c r="I1963" t="inlineStr">
        <is>
          <t>Payment B00119</t>
        </is>
      </c>
      <c r="J1963" t="inlineStr">
        <is>
          <t>R</t>
        </is>
      </c>
      <c r="K1963" t="str">
        <f>INDEX('Account Map'!$E$5:$E$90,MATCH(F1963,'Account Map'!$A$5:$A$90,0))</f>
        <v>090</v>
      </c>
    </row>
    <row r="1964">
      <c r="A1964" t="n">
        <v>737</v>
      </c>
      <c r="B1964" s="10" t="n">
        <v>46248</v>
      </c>
      <c r="C1964" t="inlineStr">
        <is>
          <t>Bill Payment (Cheque)</t>
        </is>
      </c>
      <c r="D1964" t="inlineStr"/>
      <c r="E1964" t="inlineStr">
        <is>
          <t>Malvern Lighting Pty Ltd</t>
        </is>
      </c>
      <c r="F1964" t="inlineStr">
        <is>
          <t>Accounts Payable (A/P)</t>
        </is>
      </c>
      <c r="G1964" s="9" t="n">
        <v>1482.88</v>
      </c>
      <c r="H1964" t="inlineStr"/>
      <c r="I1964" t="inlineStr">
        <is>
          <t>Payment B00145</t>
        </is>
      </c>
      <c r="J1964" t="inlineStr"/>
      <c r="K1964" t="str">
        <f>INDEX('Account Map'!$E$5:$E$90,MATCH(F1964,'Account Map'!$A$5:$A$90,0))</f>
        <v>800</v>
      </c>
    </row>
    <row r="1965">
      <c r="A1965" t="n">
        <v>737</v>
      </c>
      <c r="B1965" s="10" t="n">
        <v>46248</v>
      </c>
      <c r="C1965" t="inlineStr">
        <is>
          <t>Bill Payment (Cheque)</t>
        </is>
      </c>
      <c r="D1965" t="inlineStr"/>
      <c r="E1965" t="inlineStr">
        <is>
          <t>Malvern Lighting Pty Ltd</t>
        </is>
      </c>
      <c r="F1965" t="inlineStr">
        <is>
          <t>ANZ Business Cheque</t>
        </is>
      </c>
      <c r="G1965" s="9" t="n">
        <v>-1482.88</v>
      </c>
      <c r="H1965" t="inlineStr"/>
      <c r="I1965" t="inlineStr">
        <is>
          <t>Payment B00145</t>
        </is>
      </c>
      <c r="J1965" t="inlineStr">
        <is>
          <t>R</t>
        </is>
      </c>
      <c r="K1965" t="str">
        <f>INDEX('Account Map'!$E$5:$E$90,MATCH(F1965,'Account Map'!$A$5:$A$90,0))</f>
        <v>090</v>
      </c>
    </row>
    <row r="1966">
      <c r="A1966" t="n">
        <v>738</v>
      </c>
      <c r="B1966" s="10" t="n">
        <v>46248</v>
      </c>
      <c r="C1966" t="inlineStr">
        <is>
          <t>Bill Payment (Cheque)</t>
        </is>
      </c>
      <c r="D1966" t="inlineStr"/>
      <c r="E1966" t="inlineStr">
        <is>
          <t>Clifton Panel Pty Ltd</t>
        </is>
      </c>
      <c r="F1966" t="inlineStr">
        <is>
          <t>Accounts Payable (A/P)</t>
        </is>
      </c>
      <c r="G1966" s="9" t="n">
        <v>124.19</v>
      </c>
      <c r="H1966" t="inlineStr"/>
      <c r="I1966" t="inlineStr">
        <is>
          <t>Payment B00154</t>
        </is>
      </c>
      <c r="J1966" t="inlineStr"/>
      <c r="K1966" t="str">
        <f>INDEX('Account Map'!$E$5:$E$90,MATCH(F1966,'Account Map'!$A$5:$A$90,0))</f>
        <v>800</v>
      </c>
    </row>
    <row r="1967">
      <c r="A1967" t="n">
        <v>738</v>
      </c>
      <c r="B1967" s="10" t="n">
        <v>46248</v>
      </c>
      <c r="C1967" t="inlineStr">
        <is>
          <t>Bill Payment (Cheque)</t>
        </is>
      </c>
      <c r="D1967" t="inlineStr"/>
      <c r="E1967" t="inlineStr">
        <is>
          <t>Clifton Panel Pty Ltd</t>
        </is>
      </c>
      <c r="F1967" t="inlineStr">
        <is>
          <t>ANZ Business Cheque</t>
        </is>
      </c>
      <c r="G1967" s="9" t="n">
        <v>-124.19</v>
      </c>
      <c r="H1967" t="inlineStr"/>
      <c r="I1967" t="inlineStr">
        <is>
          <t>Payment B00154</t>
        </is>
      </c>
      <c r="J1967" t="inlineStr">
        <is>
          <t>R</t>
        </is>
      </c>
      <c r="K1967" t="str">
        <f>INDEX('Account Map'!$E$5:$E$90,MATCH(F1967,'Account Map'!$A$5:$A$90,0))</f>
        <v>090</v>
      </c>
    </row>
    <row r="1968">
      <c r="A1968" t="n">
        <v>739</v>
      </c>
      <c r="B1968" s="10" t="n">
        <v>46248</v>
      </c>
      <c r="C1968" t="inlineStr">
        <is>
          <t>Bill Payment (Cheque)</t>
        </is>
      </c>
      <c r="D1968" t="inlineStr"/>
      <c r="E1968" t="inlineStr">
        <is>
          <t>Hilton Factory Holdings Pty Ltd</t>
        </is>
      </c>
      <c r="F1968" t="inlineStr">
        <is>
          <t>Accounts Payable (A/P)</t>
        </is>
      </c>
      <c r="G1968" s="9" t="n">
        <v>789.54</v>
      </c>
      <c r="H1968" t="inlineStr"/>
      <c r="I1968" t="inlineStr">
        <is>
          <t>Payment B00171</t>
        </is>
      </c>
      <c r="J1968" t="inlineStr"/>
      <c r="K1968" t="str">
        <f>INDEX('Account Map'!$E$5:$E$90,MATCH(F1968,'Account Map'!$A$5:$A$90,0))</f>
        <v>800</v>
      </c>
    </row>
    <row r="1969">
      <c r="A1969" t="n">
        <v>739</v>
      </c>
      <c r="B1969" s="10" t="n">
        <v>46248</v>
      </c>
      <c r="C1969" t="inlineStr">
        <is>
          <t>Bill Payment (Cheque)</t>
        </is>
      </c>
      <c r="D1969" t="inlineStr"/>
      <c r="E1969" t="inlineStr">
        <is>
          <t>Hilton Factory Holdings Pty Ltd</t>
        </is>
      </c>
      <c r="F1969" t="inlineStr">
        <is>
          <t>ANZ Business Cheque</t>
        </is>
      </c>
      <c r="G1969" s="9" t="n">
        <v>-789.54</v>
      </c>
      <c r="H1969" t="inlineStr"/>
      <c r="I1969" t="inlineStr">
        <is>
          <t>Payment B00171</t>
        </is>
      </c>
      <c r="J1969" t="inlineStr">
        <is>
          <t>R</t>
        </is>
      </c>
      <c r="K1969" t="str">
        <f>INDEX('Account Map'!$E$5:$E$90,MATCH(F1969,'Account Map'!$A$5:$A$90,0))</f>
        <v>090</v>
      </c>
    </row>
    <row r="1970">
      <c r="A1970" t="n">
        <v>740</v>
      </c>
      <c r="B1970" s="10" t="n">
        <v>46248</v>
      </c>
      <c r="C1970" t="inlineStr">
        <is>
          <t>Bill Payment (Cheque)</t>
        </is>
      </c>
      <c r="D1970" t="inlineStr"/>
      <c r="E1970" t="inlineStr">
        <is>
          <t>Autodesk</t>
        </is>
      </c>
      <c r="F1970" t="inlineStr">
        <is>
          <t>Accounts Payable (A/P)</t>
        </is>
      </c>
      <c r="G1970" s="9" t="n">
        <v>556.48</v>
      </c>
      <c r="H1970" t="inlineStr"/>
      <c r="I1970" t="inlineStr">
        <is>
          <t>Payment B00193</t>
        </is>
      </c>
      <c r="J1970" t="inlineStr"/>
      <c r="K1970" t="str">
        <f>INDEX('Account Map'!$E$5:$E$90,MATCH(F1970,'Account Map'!$A$5:$A$90,0))</f>
        <v>800</v>
      </c>
    </row>
    <row r="1971">
      <c r="A1971" t="n">
        <v>740</v>
      </c>
      <c r="B1971" s="10" t="n">
        <v>46248</v>
      </c>
      <c r="C1971" t="inlineStr">
        <is>
          <t>Bill Payment (Cheque)</t>
        </is>
      </c>
      <c r="D1971" t="inlineStr"/>
      <c r="E1971" t="inlineStr">
        <is>
          <t>Autodesk</t>
        </is>
      </c>
      <c r="F1971" t="inlineStr">
        <is>
          <t>ANZ Business Cheque</t>
        </is>
      </c>
      <c r="G1971" s="9" t="n">
        <v>-556.48</v>
      </c>
      <c r="H1971" t="inlineStr"/>
      <c r="I1971" t="inlineStr">
        <is>
          <t>Payment B00193</t>
        </is>
      </c>
      <c r="J1971" t="inlineStr">
        <is>
          <t>R</t>
        </is>
      </c>
      <c r="K1971" t="str">
        <f>INDEX('Account Map'!$E$5:$E$90,MATCH(F1971,'Account Map'!$A$5:$A$90,0))</f>
        <v>090</v>
      </c>
    </row>
    <row r="1972">
      <c r="A1972" t="n">
        <v>741</v>
      </c>
      <c r="B1972" s="10" t="n">
        <v>46248</v>
      </c>
      <c r="C1972" t="inlineStr">
        <is>
          <t>Bill Payment (Cheque)</t>
        </is>
      </c>
      <c r="D1972" t="inlineStr"/>
      <c r="E1972" t="inlineStr">
        <is>
          <t>Officeworks</t>
        </is>
      </c>
      <c r="F1972" t="inlineStr">
        <is>
          <t>Accounts Payable (A/P)</t>
        </is>
      </c>
      <c r="G1972" s="9" t="n">
        <v>549.88</v>
      </c>
      <c r="H1972" t="inlineStr"/>
      <c r="I1972" t="inlineStr">
        <is>
          <t>Payment B00203</t>
        </is>
      </c>
      <c r="J1972" t="inlineStr"/>
      <c r="K1972" t="str">
        <f>INDEX('Account Map'!$E$5:$E$90,MATCH(F1972,'Account Map'!$A$5:$A$90,0))</f>
        <v>800</v>
      </c>
    </row>
    <row r="1973">
      <c r="A1973" t="n">
        <v>741</v>
      </c>
      <c r="B1973" s="10" t="n">
        <v>46248</v>
      </c>
      <c r="C1973" t="inlineStr">
        <is>
          <t>Bill Payment (Cheque)</t>
        </is>
      </c>
      <c r="D1973" t="inlineStr"/>
      <c r="E1973" t="inlineStr">
        <is>
          <t>Officeworks</t>
        </is>
      </c>
      <c r="F1973" t="inlineStr">
        <is>
          <t>ANZ Business Cheque</t>
        </is>
      </c>
      <c r="G1973" s="9" t="n">
        <v>-549.88</v>
      </c>
      <c r="H1973" t="inlineStr"/>
      <c r="I1973" t="inlineStr">
        <is>
          <t>Payment B00203</t>
        </is>
      </c>
      <c r="J1973" t="inlineStr">
        <is>
          <t>R</t>
        </is>
      </c>
      <c r="K1973" t="str">
        <f>INDEX('Account Map'!$E$5:$E$90,MATCH(F1973,'Account Map'!$A$5:$A$90,0))</f>
        <v>090</v>
      </c>
    </row>
    <row r="1974">
      <c r="A1974" t="n">
        <v>742</v>
      </c>
      <c r="B1974" s="10" t="n">
        <v>46248</v>
      </c>
      <c r="C1974" t="inlineStr">
        <is>
          <t>Bill Payment (Cheque)</t>
        </is>
      </c>
      <c r="D1974" t="inlineStr"/>
      <c r="E1974" t="inlineStr">
        <is>
          <t>TNT Express Pty Ltd</t>
        </is>
      </c>
      <c r="F1974" t="inlineStr">
        <is>
          <t>Accounts Payable (A/P)</t>
        </is>
      </c>
      <c r="G1974" s="9" t="n">
        <v>250.4</v>
      </c>
      <c r="H1974" t="inlineStr"/>
      <c r="I1974" t="inlineStr">
        <is>
          <t>Payment B00205</t>
        </is>
      </c>
      <c r="J1974" t="inlineStr"/>
      <c r="K1974" t="str">
        <f>INDEX('Account Map'!$E$5:$E$90,MATCH(F1974,'Account Map'!$A$5:$A$90,0))</f>
        <v>800</v>
      </c>
    </row>
    <row r="1975">
      <c r="A1975" t="n">
        <v>742</v>
      </c>
      <c r="B1975" s="10" t="n">
        <v>46248</v>
      </c>
      <c r="C1975" t="inlineStr">
        <is>
          <t>Bill Payment (Cheque)</t>
        </is>
      </c>
      <c r="D1975" t="inlineStr"/>
      <c r="E1975" t="inlineStr">
        <is>
          <t>TNT Express Pty Ltd</t>
        </is>
      </c>
      <c r="F1975" t="inlineStr">
        <is>
          <t>ANZ Business Cheque</t>
        </is>
      </c>
      <c r="G1975" s="9" t="n">
        <v>-250.4</v>
      </c>
      <c r="H1975" t="inlineStr"/>
      <c r="I1975" t="inlineStr">
        <is>
          <t>Payment B00205</t>
        </is>
      </c>
      <c r="J1975" t="inlineStr">
        <is>
          <t>R</t>
        </is>
      </c>
      <c r="K1975" t="str">
        <f>INDEX('Account Map'!$E$5:$E$90,MATCH(F1975,'Account Map'!$A$5:$A$90,0))</f>
        <v>090</v>
      </c>
    </row>
    <row r="1976">
      <c r="A1976" t="n">
        <v>743</v>
      </c>
      <c r="B1976" s="10" t="n">
        <v>46248</v>
      </c>
      <c r="C1976" t="inlineStr">
        <is>
          <t>Bill Payment (Cheque)</t>
        </is>
      </c>
      <c r="D1976" t="inlineStr"/>
      <c r="E1976" t="inlineStr">
        <is>
          <t>Hawthorn Signs Pty Ltd</t>
        </is>
      </c>
      <c r="F1976" t="inlineStr">
        <is>
          <t>Accounts Payable (A/P)</t>
        </is>
      </c>
      <c r="G1976" s="9" t="n">
        <v>1168.44</v>
      </c>
      <c r="H1976" t="inlineStr"/>
      <c r="I1976" t="inlineStr">
        <is>
          <t>Payment B00223</t>
        </is>
      </c>
      <c r="J1976" t="inlineStr"/>
      <c r="K1976" t="str">
        <f>INDEX('Account Map'!$E$5:$E$90,MATCH(F1976,'Account Map'!$A$5:$A$90,0))</f>
        <v>800</v>
      </c>
    </row>
    <row r="1977">
      <c r="A1977" t="n">
        <v>743</v>
      </c>
      <c r="B1977" s="10" t="n">
        <v>46248</v>
      </c>
      <c r="C1977" t="inlineStr">
        <is>
          <t>Bill Payment (Cheque)</t>
        </is>
      </c>
      <c r="D1977" t="inlineStr"/>
      <c r="E1977" t="inlineStr">
        <is>
          <t>Hawthorn Signs Pty Ltd</t>
        </is>
      </c>
      <c r="F1977" t="inlineStr">
        <is>
          <t>ANZ Business Cheque</t>
        </is>
      </c>
      <c r="G1977" s="9" t="n">
        <v>-1168.44</v>
      </c>
      <c r="H1977" t="inlineStr"/>
      <c r="I1977" t="inlineStr">
        <is>
          <t>Payment B00223</t>
        </is>
      </c>
      <c r="J1977" t="inlineStr">
        <is>
          <t>R</t>
        </is>
      </c>
      <c r="K1977" t="str">
        <f>INDEX('Account Map'!$E$5:$E$90,MATCH(F1977,'Account Map'!$A$5:$A$90,0))</f>
        <v>090</v>
      </c>
    </row>
    <row r="1978">
      <c r="A1978" t="n">
        <v>744</v>
      </c>
      <c r="B1978" s="10" t="n">
        <v>46248</v>
      </c>
      <c r="C1978" t="inlineStr">
        <is>
          <t>Bill Payment (Cheque)</t>
        </is>
      </c>
      <c r="D1978" t="inlineStr"/>
      <c r="E1978" t="inlineStr">
        <is>
          <t>Prahran Fixings Pty Ltd</t>
        </is>
      </c>
      <c r="F1978" t="inlineStr">
        <is>
          <t>Accounts Payable (A/P)</t>
        </is>
      </c>
      <c r="G1978" s="9" t="n">
        <v>1593.72</v>
      </c>
      <c r="H1978" t="inlineStr"/>
      <c r="I1978" t="inlineStr">
        <is>
          <t>Payment B00254</t>
        </is>
      </c>
      <c r="J1978" t="inlineStr"/>
      <c r="K1978" t="str">
        <f>INDEX('Account Map'!$E$5:$E$90,MATCH(F1978,'Account Map'!$A$5:$A$90,0))</f>
        <v>800</v>
      </c>
    </row>
    <row r="1979">
      <c r="A1979" t="n">
        <v>744</v>
      </c>
      <c r="B1979" s="10" t="n">
        <v>46248</v>
      </c>
      <c r="C1979" t="inlineStr">
        <is>
          <t>Bill Payment (Cheque)</t>
        </is>
      </c>
      <c r="D1979" t="inlineStr"/>
      <c r="E1979" t="inlineStr">
        <is>
          <t>Prahran Fixings Pty Ltd</t>
        </is>
      </c>
      <c r="F1979" t="inlineStr">
        <is>
          <t>ANZ Business Cheque</t>
        </is>
      </c>
      <c r="G1979" s="9" t="n">
        <v>-1593.72</v>
      </c>
      <c r="H1979" t="inlineStr"/>
      <c r="I1979" t="inlineStr">
        <is>
          <t>Payment B00254</t>
        </is>
      </c>
      <c r="J1979" t="inlineStr">
        <is>
          <t>R</t>
        </is>
      </c>
      <c r="K1979" t="str">
        <f>INDEX('Account Map'!$E$5:$E$90,MATCH(F1979,'Account Map'!$A$5:$A$90,0))</f>
        <v>090</v>
      </c>
    </row>
    <row r="1980">
      <c r="A1980" t="n">
        <v>745</v>
      </c>
      <c r="B1980" s="10" t="n">
        <v>46248</v>
      </c>
      <c r="C1980" t="inlineStr">
        <is>
          <t>Bill Payment (Cheque)</t>
        </is>
      </c>
      <c r="D1980" t="inlineStr"/>
      <c r="E1980" t="inlineStr">
        <is>
          <t>Meta Ads Pty Ltd</t>
        </is>
      </c>
      <c r="F1980" t="inlineStr">
        <is>
          <t>Accounts Payable (A/P)</t>
        </is>
      </c>
      <c r="G1980" s="9" t="n">
        <v>272.18</v>
      </c>
      <c r="H1980" t="inlineStr"/>
      <c r="I1980" t="inlineStr">
        <is>
          <t>Payment B00260</t>
        </is>
      </c>
      <c r="J1980" t="inlineStr"/>
      <c r="K1980" t="str">
        <f>INDEX('Account Map'!$E$5:$E$90,MATCH(F1980,'Account Map'!$A$5:$A$90,0))</f>
        <v>800</v>
      </c>
    </row>
    <row r="1981">
      <c r="A1981" t="n">
        <v>745</v>
      </c>
      <c r="B1981" s="10" t="n">
        <v>46248</v>
      </c>
      <c r="C1981" t="inlineStr">
        <is>
          <t>Bill Payment (Cheque)</t>
        </is>
      </c>
      <c r="D1981" t="inlineStr"/>
      <c r="E1981" t="inlineStr">
        <is>
          <t>Meta Ads Pty Ltd</t>
        </is>
      </c>
      <c r="F1981" t="inlineStr">
        <is>
          <t>ANZ Business Cheque</t>
        </is>
      </c>
      <c r="G1981" s="9" t="n">
        <v>-272.18</v>
      </c>
      <c r="H1981" t="inlineStr"/>
      <c r="I1981" t="inlineStr">
        <is>
          <t>Payment B00260</t>
        </is>
      </c>
      <c r="J1981" t="inlineStr">
        <is>
          <t>R</t>
        </is>
      </c>
      <c r="K1981" t="str">
        <f>INDEX('Account Map'!$E$5:$E$90,MATCH(F1981,'Account Map'!$A$5:$A$90,0))</f>
        <v>090</v>
      </c>
    </row>
    <row r="1982">
      <c r="A1982" t="n">
        <v>746</v>
      </c>
      <c r="B1982" s="10" t="n">
        <v>46248</v>
      </c>
      <c r="C1982" t="inlineStr">
        <is>
          <t>Deposit</t>
        </is>
      </c>
      <c r="D1982" t="inlineStr"/>
      <c r="E1982" t="inlineStr"/>
      <c r="F1982" t="inlineStr">
        <is>
          <t>ANZ Business Cheque</t>
        </is>
      </c>
      <c r="G1982" s="9" t="n">
        <v>6794.07</v>
      </c>
      <c r="H1982" t="inlineStr"/>
      <c r="I1982" t="inlineStr">
        <is>
          <t>Deposit of 2 payments</t>
        </is>
      </c>
      <c r="J1982" t="inlineStr">
        <is>
          <t>R</t>
        </is>
      </c>
      <c r="K1982" t="str">
        <f>INDEX('Account Map'!$E$5:$E$90,MATCH(F1982,'Account Map'!$A$5:$A$90,0))</f>
        <v>090</v>
      </c>
    </row>
    <row r="1983">
      <c r="A1983" t="n">
        <v>746</v>
      </c>
      <c r="B1983" s="10" t="n">
        <v>46248</v>
      </c>
      <c r="C1983" t="inlineStr">
        <is>
          <t>Deposit</t>
        </is>
      </c>
      <c r="D1983" t="inlineStr"/>
      <c r="E1983" t="inlineStr"/>
      <c r="F1983" t="inlineStr">
        <is>
          <t>Undeposited Funds</t>
        </is>
      </c>
      <c r="G1983" s="9" t="n">
        <v>-6794.07</v>
      </c>
      <c r="H1983" t="inlineStr"/>
      <c r="I1983" t="inlineStr">
        <is>
          <t>Deposit of 2 payments</t>
        </is>
      </c>
      <c r="J1983" t="inlineStr"/>
      <c r="K1983" t="str">
        <f>INDEX('Account Map'!$E$5:$E$90,MATCH(F1983,'Account Map'!$A$5:$A$90,0))</f>
        <v>615</v>
      </c>
    </row>
    <row r="1984">
      <c r="A1984" t="n">
        <v>747</v>
      </c>
      <c r="B1984" s="10" t="n">
        <v>46249</v>
      </c>
      <c r="C1984" t="inlineStr">
        <is>
          <t>Payment</t>
        </is>
      </c>
      <c r="D1984" t="inlineStr"/>
      <c r="E1984" t="inlineStr">
        <is>
          <t>Malvern Builders Group</t>
        </is>
      </c>
      <c r="F1984" t="inlineStr">
        <is>
          <t>Undeposited Funds</t>
        </is>
      </c>
      <c r="G1984" s="9" t="n">
        <v>792</v>
      </c>
      <c r="H1984" t="inlineStr"/>
      <c r="I1984" t="inlineStr">
        <is>
          <t>Payment INV-4268</t>
        </is>
      </c>
      <c r="J1984" t="inlineStr"/>
      <c r="K1984" t="str">
        <f>INDEX('Account Map'!$E$5:$E$90,MATCH(F1984,'Account Map'!$A$5:$A$90,0))</f>
        <v>615</v>
      </c>
    </row>
    <row r="1985">
      <c r="A1985" t="n">
        <v>747</v>
      </c>
      <c r="B1985" s="10" t="n">
        <v>46249</v>
      </c>
      <c r="C1985" t="inlineStr">
        <is>
          <t>Payment</t>
        </is>
      </c>
      <c r="D1985" t="inlineStr"/>
      <c r="E1985" t="inlineStr">
        <is>
          <t>Malvern Builders Group</t>
        </is>
      </c>
      <c r="F1985" t="inlineStr">
        <is>
          <t>Accounts Receivable (A/R)</t>
        </is>
      </c>
      <c r="G1985" s="9" t="n">
        <v>-792</v>
      </c>
      <c r="H1985" t="inlineStr"/>
      <c r="I1985" t="inlineStr">
        <is>
          <t>Payment INV-4268</t>
        </is>
      </c>
      <c r="J1985" t="inlineStr"/>
      <c r="K1985" t="str">
        <f>INDEX('Account Map'!$E$5:$E$90,MATCH(F1985,'Account Map'!$A$5:$A$90,0))</f>
        <v>610</v>
      </c>
    </row>
    <row r="1986">
      <c r="A1986" t="n">
        <v>748</v>
      </c>
      <c r="B1986" s="10" t="n">
        <v>46249</v>
      </c>
      <c r="C1986" t="inlineStr">
        <is>
          <t>Payment</t>
        </is>
      </c>
      <c r="D1986" t="inlineStr"/>
      <c r="E1986" t="inlineStr">
        <is>
          <t>Collins Builders</t>
        </is>
      </c>
      <c r="F1986" t="inlineStr">
        <is>
          <t>ANZ Business Cheque</t>
        </is>
      </c>
      <c r="G1986" s="9" t="n">
        <v>12324.84</v>
      </c>
      <c r="H1986" t="inlineStr"/>
      <c r="I1986" t="inlineStr">
        <is>
          <t>Payment INV-4292</t>
        </is>
      </c>
      <c r="J1986" t="inlineStr">
        <is>
          <t>R</t>
        </is>
      </c>
      <c r="K1986" t="str">
        <f>INDEX('Account Map'!$E$5:$E$90,MATCH(F1986,'Account Map'!$A$5:$A$90,0))</f>
        <v>090</v>
      </c>
    </row>
    <row r="1987">
      <c r="A1987" t="n">
        <v>748</v>
      </c>
      <c r="B1987" s="10" t="n">
        <v>46249</v>
      </c>
      <c r="C1987" t="inlineStr">
        <is>
          <t>Payment</t>
        </is>
      </c>
      <c r="D1987" t="inlineStr"/>
      <c r="E1987" t="inlineStr">
        <is>
          <t>Collins Builders</t>
        </is>
      </c>
      <c r="F1987" t="inlineStr">
        <is>
          <t>Accounts Receivable (A/R)</t>
        </is>
      </c>
      <c r="G1987" s="9" t="n">
        <v>-12324.84</v>
      </c>
      <c r="H1987" t="inlineStr"/>
      <c r="I1987" t="inlineStr">
        <is>
          <t>Payment INV-4292</t>
        </is>
      </c>
      <c r="J1987" t="inlineStr"/>
      <c r="K1987" t="str">
        <f>INDEX('Account Map'!$E$5:$E$90,MATCH(F1987,'Account Map'!$A$5:$A$90,0))</f>
        <v>610</v>
      </c>
    </row>
    <row r="1988">
      <c r="A1988" t="n">
        <v>749</v>
      </c>
      <c r="B1988" s="10" t="n">
        <v>46249</v>
      </c>
      <c r="C1988" t="inlineStr">
        <is>
          <t>Bill Payment (Cheque)</t>
        </is>
      </c>
      <c r="D1988" t="inlineStr"/>
      <c r="E1988" t="inlineStr">
        <is>
          <t>Kew Fasteners Pty Ltd</t>
        </is>
      </c>
      <c r="F1988" t="inlineStr">
        <is>
          <t>Accounts Payable (A/P)</t>
        </is>
      </c>
      <c r="G1988" s="9" t="n">
        <v>72.06999999999999</v>
      </c>
      <c r="H1988" t="inlineStr"/>
      <c r="I1988" t="inlineStr">
        <is>
          <t>Payment B00121</t>
        </is>
      </c>
      <c r="J1988" t="inlineStr"/>
      <c r="K1988" t="str">
        <f>INDEX('Account Map'!$E$5:$E$90,MATCH(F1988,'Account Map'!$A$5:$A$90,0))</f>
        <v>800</v>
      </c>
    </row>
    <row r="1989">
      <c r="A1989" t="n">
        <v>749</v>
      </c>
      <c r="B1989" s="10" t="n">
        <v>46249</v>
      </c>
      <c r="C1989" t="inlineStr">
        <is>
          <t>Bill Payment (Cheque)</t>
        </is>
      </c>
      <c r="D1989" t="inlineStr"/>
      <c r="E1989" t="inlineStr">
        <is>
          <t>Kew Fasteners Pty Ltd</t>
        </is>
      </c>
      <c r="F1989" t="inlineStr">
        <is>
          <t>ANZ Business Cheque</t>
        </is>
      </c>
      <c r="G1989" s="9" t="n">
        <v>-72.06999999999999</v>
      </c>
      <c r="H1989" t="inlineStr"/>
      <c r="I1989" t="inlineStr">
        <is>
          <t>Payment B00121</t>
        </is>
      </c>
      <c r="J1989" t="inlineStr">
        <is>
          <t>R</t>
        </is>
      </c>
      <c r="K1989" t="str">
        <f>INDEX('Account Map'!$E$5:$E$90,MATCH(F1989,'Account Map'!$A$5:$A$90,0))</f>
        <v>090</v>
      </c>
    </row>
    <row r="1990">
      <c r="A1990" t="n">
        <v>750</v>
      </c>
      <c r="B1990" s="10" t="n">
        <v>46249</v>
      </c>
      <c r="C1990" t="inlineStr">
        <is>
          <t>Bill Payment (Cheque)</t>
        </is>
      </c>
      <c r="D1990" t="inlineStr"/>
      <c r="E1990" t="inlineStr">
        <is>
          <t>Lygon Panel Pty Ltd</t>
        </is>
      </c>
      <c r="F1990" t="inlineStr">
        <is>
          <t>Accounts Payable (A/P)</t>
        </is>
      </c>
      <c r="G1990" s="9" t="n">
        <v>1388.09</v>
      </c>
      <c r="H1990" t="inlineStr"/>
      <c r="I1990" t="inlineStr">
        <is>
          <t>Payment B00150</t>
        </is>
      </c>
      <c r="J1990" t="inlineStr"/>
      <c r="K1990" t="str">
        <f>INDEX('Account Map'!$E$5:$E$90,MATCH(F1990,'Account Map'!$A$5:$A$90,0))</f>
        <v>800</v>
      </c>
    </row>
    <row r="1991">
      <c r="A1991" t="n">
        <v>750</v>
      </c>
      <c r="B1991" s="10" t="n">
        <v>46249</v>
      </c>
      <c r="C1991" t="inlineStr">
        <is>
          <t>Bill Payment (Cheque)</t>
        </is>
      </c>
      <c r="D1991" t="inlineStr"/>
      <c r="E1991" t="inlineStr">
        <is>
          <t>Lygon Panel Pty Ltd</t>
        </is>
      </c>
      <c r="F1991" t="inlineStr">
        <is>
          <t>ANZ Business Cheque</t>
        </is>
      </c>
      <c r="G1991" s="9" t="n">
        <v>-1388.09</v>
      </c>
      <c r="H1991" t="inlineStr"/>
      <c r="I1991" t="inlineStr">
        <is>
          <t>Payment B00150</t>
        </is>
      </c>
      <c r="J1991" t="inlineStr">
        <is>
          <t>R</t>
        </is>
      </c>
      <c r="K1991" t="str">
        <f>INDEX('Account Map'!$E$5:$E$90,MATCH(F1991,'Account Map'!$A$5:$A$90,0))</f>
        <v>090</v>
      </c>
    </row>
    <row r="1992">
      <c r="A1992" t="n">
        <v>751</v>
      </c>
      <c r="B1992" s="10" t="n">
        <v>46249</v>
      </c>
      <c r="C1992" t="inlineStr">
        <is>
          <t>Bill Payment (Cheque)</t>
        </is>
      </c>
      <c r="D1992" t="inlineStr"/>
      <c r="E1992" t="inlineStr">
        <is>
          <t>Autodesk</t>
        </is>
      </c>
      <c r="F1992" t="inlineStr">
        <is>
          <t>Accounts Payable (A/P)</t>
        </is>
      </c>
      <c r="G1992" s="9" t="n">
        <v>1413.93</v>
      </c>
      <c r="H1992" t="inlineStr"/>
      <c r="I1992" t="inlineStr">
        <is>
          <t>Payment B00156</t>
        </is>
      </c>
      <c r="J1992" t="inlineStr"/>
      <c r="K1992" t="str">
        <f>INDEX('Account Map'!$E$5:$E$90,MATCH(F1992,'Account Map'!$A$5:$A$90,0))</f>
        <v>800</v>
      </c>
    </row>
    <row r="1993">
      <c r="A1993" t="n">
        <v>751</v>
      </c>
      <c r="B1993" s="10" t="n">
        <v>46249</v>
      </c>
      <c r="C1993" t="inlineStr">
        <is>
          <t>Bill Payment (Cheque)</t>
        </is>
      </c>
      <c r="D1993" t="inlineStr"/>
      <c r="E1993" t="inlineStr">
        <is>
          <t>Autodesk</t>
        </is>
      </c>
      <c r="F1993" t="inlineStr">
        <is>
          <t>ANZ Business Cheque</t>
        </is>
      </c>
      <c r="G1993" s="9" t="n">
        <v>-1413.93</v>
      </c>
      <c r="H1993" t="inlineStr"/>
      <c r="I1993" t="inlineStr">
        <is>
          <t>Payment B00156</t>
        </is>
      </c>
      <c r="J1993" t="inlineStr">
        <is>
          <t>R</t>
        </is>
      </c>
      <c r="K1993" t="str">
        <f>INDEX('Account Map'!$E$5:$E$90,MATCH(F1993,'Account Map'!$A$5:$A$90,0))</f>
        <v>090</v>
      </c>
    </row>
    <row r="1994">
      <c r="A1994" t="n">
        <v>752</v>
      </c>
      <c r="B1994" s="10" t="n">
        <v>46249</v>
      </c>
      <c r="C1994" t="inlineStr">
        <is>
          <t>Bill Payment (Cheque)</t>
        </is>
      </c>
      <c r="D1994" t="inlineStr"/>
      <c r="E1994" t="inlineStr">
        <is>
          <t>Adobe Systems</t>
        </is>
      </c>
      <c r="F1994" t="inlineStr">
        <is>
          <t>Accounts Payable (A/P)</t>
        </is>
      </c>
      <c r="G1994" s="9" t="n">
        <v>674.87</v>
      </c>
      <c r="H1994" t="inlineStr"/>
      <c r="I1994" t="inlineStr">
        <is>
          <t>Payment B00213</t>
        </is>
      </c>
      <c r="J1994" t="inlineStr"/>
      <c r="K1994" t="str">
        <f>INDEX('Account Map'!$E$5:$E$90,MATCH(F1994,'Account Map'!$A$5:$A$90,0))</f>
        <v>800</v>
      </c>
    </row>
    <row r="1995">
      <c r="A1995" t="n">
        <v>752</v>
      </c>
      <c r="B1995" s="10" t="n">
        <v>46249</v>
      </c>
      <c r="C1995" t="inlineStr">
        <is>
          <t>Bill Payment (Cheque)</t>
        </is>
      </c>
      <c r="D1995" t="inlineStr"/>
      <c r="E1995" t="inlineStr">
        <is>
          <t>Adobe Systems</t>
        </is>
      </c>
      <c r="F1995" t="inlineStr">
        <is>
          <t>ANZ Business Cheque</t>
        </is>
      </c>
      <c r="G1995" s="9" t="n">
        <v>-674.87</v>
      </c>
      <c r="H1995" t="inlineStr"/>
      <c r="I1995" t="inlineStr">
        <is>
          <t>Payment B00213</t>
        </is>
      </c>
      <c r="J1995" t="inlineStr">
        <is>
          <t>R</t>
        </is>
      </c>
      <c r="K1995" t="str">
        <f>INDEX('Account Map'!$E$5:$E$90,MATCH(F1995,'Account Map'!$A$5:$A$90,0))</f>
        <v>090</v>
      </c>
    </row>
    <row r="1996">
      <c r="A1996" t="n">
        <v>753</v>
      </c>
      <c r="B1996" s="10" t="n">
        <v>46249</v>
      </c>
      <c r="C1996" t="inlineStr">
        <is>
          <t>Bill Payment (Cheque)</t>
        </is>
      </c>
      <c r="D1996" t="inlineStr"/>
      <c r="E1996" t="inlineStr">
        <is>
          <t>Kew Steel Pty Ltd</t>
        </is>
      </c>
      <c r="F1996" t="inlineStr">
        <is>
          <t>Accounts Payable (A/P)</t>
        </is>
      </c>
      <c r="G1996" s="9" t="n">
        <v>1196.35</v>
      </c>
      <c r="H1996" t="inlineStr"/>
      <c r="I1996" t="inlineStr">
        <is>
          <t>Payment B00229</t>
        </is>
      </c>
      <c r="J1996" t="inlineStr"/>
      <c r="K1996" t="str">
        <f>INDEX('Account Map'!$E$5:$E$90,MATCH(F1996,'Account Map'!$A$5:$A$90,0))</f>
        <v>800</v>
      </c>
    </row>
    <row r="1997">
      <c r="A1997" t="n">
        <v>753</v>
      </c>
      <c r="B1997" s="10" t="n">
        <v>46249</v>
      </c>
      <c r="C1997" t="inlineStr">
        <is>
          <t>Bill Payment (Cheque)</t>
        </is>
      </c>
      <c r="D1997" t="inlineStr"/>
      <c r="E1997" t="inlineStr">
        <is>
          <t>Kew Steel Pty Ltd</t>
        </is>
      </c>
      <c r="F1997" t="inlineStr">
        <is>
          <t>ANZ Business Cheque</t>
        </is>
      </c>
      <c r="G1997" s="9" t="n">
        <v>-1196.35</v>
      </c>
      <c r="H1997" t="inlineStr"/>
      <c r="I1997" t="inlineStr">
        <is>
          <t>Payment B00229</t>
        </is>
      </c>
      <c r="J1997" t="inlineStr">
        <is>
          <t>R</t>
        </is>
      </c>
      <c r="K1997" t="str">
        <f>INDEX('Account Map'!$E$5:$E$90,MATCH(F1997,'Account Map'!$A$5:$A$90,0))</f>
        <v>090</v>
      </c>
    </row>
    <row r="1998">
      <c r="A1998" t="n">
        <v>754</v>
      </c>
      <c r="B1998" s="10" t="n">
        <v>46249</v>
      </c>
      <c r="C1998" t="inlineStr">
        <is>
          <t>Bill Payment (Cheque)</t>
        </is>
      </c>
      <c r="D1998" t="inlineStr"/>
      <c r="E1998" t="inlineStr">
        <is>
          <t>Smith &amp; Partners Accountants Pty Ltd</t>
        </is>
      </c>
      <c r="F1998" t="inlineStr">
        <is>
          <t>Accounts Payable (A/P)</t>
        </is>
      </c>
      <c r="G1998" s="9" t="n">
        <v>120.81</v>
      </c>
      <c r="H1998" t="inlineStr"/>
      <c r="I1998" t="inlineStr">
        <is>
          <t>Payment B00237</t>
        </is>
      </c>
      <c r="J1998" t="inlineStr"/>
      <c r="K1998" t="str">
        <f>INDEX('Account Map'!$E$5:$E$90,MATCH(F1998,'Account Map'!$A$5:$A$90,0))</f>
        <v>800</v>
      </c>
    </row>
    <row r="1999">
      <c r="A1999" t="n">
        <v>754</v>
      </c>
      <c r="B1999" s="10" t="n">
        <v>46249</v>
      </c>
      <c r="C1999" t="inlineStr">
        <is>
          <t>Bill Payment (Cheque)</t>
        </is>
      </c>
      <c r="D1999" t="inlineStr"/>
      <c r="E1999" t="inlineStr">
        <is>
          <t>Smith &amp; Partners Accountants Pty Ltd</t>
        </is>
      </c>
      <c r="F1999" t="inlineStr">
        <is>
          <t>ANZ Business Cheque</t>
        </is>
      </c>
      <c r="G1999" s="9" t="n">
        <v>-120.81</v>
      </c>
      <c r="H1999" t="inlineStr"/>
      <c r="I1999" t="inlineStr">
        <is>
          <t>Payment B00237</t>
        </is>
      </c>
      <c r="J1999" t="inlineStr">
        <is>
          <t>R</t>
        </is>
      </c>
      <c r="K1999" t="str">
        <f>INDEX('Account Map'!$E$5:$E$90,MATCH(F1999,'Account Map'!$A$5:$A$90,0))</f>
        <v>090</v>
      </c>
    </row>
    <row r="2000">
      <c r="A2000" t="n">
        <v>755</v>
      </c>
      <c r="B2000" s="10" t="n">
        <v>46249</v>
      </c>
      <c r="C2000" t="inlineStr">
        <is>
          <t>Bill Payment (Cheque)</t>
        </is>
      </c>
      <c r="D2000" t="inlineStr"/>
      <c r="E2000" t="inlineStr">
        <is>
          <t>TNT Express Pty Ltd</t>
        </is>
      </c>
      <c r="F2000" t="inlineStr">
        <is>
          <t>Accounts Payable (A/P)</t>
        </is>
      </c>
      <c r="G2000" s="9" t="n">
        <v>1245.61</v>
      </c>
      <c r="H2000" t="inlineStr"/>
      <c r="I2000" t="inlineStr">
        <is>
          <t>Payment B00265</t>
        </is>
      </c>
      <c r="J2000" t="inlineStr"/>
      <c r="K2000" t="str">
        <f>INDEX('Account Map'!$E$5:$E$90,MATCH(F2000,'Account Map'!$A$5:$A$90,0))</f>
        <v>800</v>
      </c>
    </row>
    <row r="2001">
      <c r="A2001" t="n">
        <v>755</v>
      </c>
      <c r="B2001" s="10" t="n">
        <v>46249</v>
      </c>
      <c r="C2001" t="inlineStr">
        <is>
          <t>Bill Payment (Cheque)</t>
        </is>
      </c>
      <c r="D2001" t="inlineStr"/>
      <c r="E2001" t="inlineStr">
        <is>
          <t>TNT Express Pty Ltd</t>
        </is>
      </c>
      <c r="F2001" t="inlineStr">
        <is>
          <t>ANZ Business Cheque</t>
        </is>
      </c>
      <c r="G2001" s="9" t="n">
        <v>-1245.61</v>
      </c>
      <c r="H2001" t="inlineStr"/>
      <c r="I2001" t="inlineStr">
        <is>
          <t>Payment B00265</t>
        </is>
      </c>
      <c r="J2001" t="inlineStr">
        <is>
          <t>R</t>
        </is>
      </c>
      <c r="K2001" t="str">
        <f>INDEX('Account Map'!$E$5:$E$90,MATCH(F2001,'Account Map'!$A$5:$A$90,0))</f>
        <v>090</v>
      </c>
    </row>
    <row r="2002">
      <c r="A2002" t="n">
        <v>756</v>
      </c>
      <c r="B2002" s="10" t="n">
        <v>46249</v>
      </c>
      <c r="C2002" t="inlineStr">
        <is>
          <t>Bill Payment (Cheque)</t>
        </is>
      </c>
      <c r="D2002" t="inlineStr"/>
      <c r="E2002" t="inlineStr">
        <is>
          <t>Stone Benchtops Co</t>
        </is>
      </c>
      <c r="F2002" t="inlineStr">
        <is>
          <t>Accounts Payable (A/P)</t>
        </is>
      </c>
      <c r="G2002" s="9" t="n">
        <v>937.75</v>
      </c>
      <c r="H2002" t="inlineStr"/>
      <c r="I2002" t="inlineStr">
        <is>
          <t>Payment B00266</t>
        </is>
      </c>
      <c r="J2002" t="inlineStr"/>
      <c r="K2002" t="str">
        <f>INDEX('Account Map'!$E$5:$E$90,MATCH(F2002,'Account Map'!$A$5:$A$90,0))</f>
        <v>800</v>
      </c>
    </row>
    <row r="2003">
      <c r="A2003" t="n">
        <v>756</v>
      </c>
      <c r="B2003" s="10" t="n">
        <v>46249</v>
      </c>
      <c r="C2003" t="inlineStr">
        <is>
          <t>Bill Payment (Cheque)</t>
        </is>
      </c>
      <c r="D2003" t="inlineStr"/>
      <c r="E2003" t="inlineStr">
        <is>
          <t>Stone Benchtops Co</t>
        </is>
      </c>
      <c r="F2003" t="inlineStr">
        <is>
          <t>ANZ Business Cheque</t>
        </is>
      </c>
      <c r="G2003" s="9" t="n">
        <v>-937.75</v>
      </c>
      <c r="H2003" t="inlineStr"/>
      <c r="I2003" t="inlineStr">
        <is>
          <t>Payment B00266</t>
        </is>
      </c>
      <c r="J2003" t="inlineStr">
        <is>
          <t>R</t>
        </is>
      </c>
      <c r="K2003" t="str">
        <f>INDEX('Account Map'!$E$5:$E$90,MATCH(F2003,'Account Map'!$A$5:$A$90,0))</f>
        <v>090</v>
      </c>
    </row>
    <row r="2004">
      <c r="A2004" t="n">
        <v>757</v>
      </c>
      <c r="B2004" s="10" t="n">
        <v>46251</v>
      </c>
      <c r="C2004" t="inlineStr">
        <is>
          <t>Invoice</t>
        </is>
      </c>
      <c r="D2004" t="inlineStr">
        <is>
          <t>INV-4325</t>
        </is>
      </c>
      <c r="E2004" t="inlineStr">
        <is>
          <t>Glenferrie Eyewear Group</t>
        </is>
      </c>
      <c r="F2004" t="inlineStr">
        <is>
          <t>Accounts Receivable (A/R)</t>
        </is>
      </c>
      <c r="G2004" s="9" t="n">
        <v>3207.31</v>
      </c>
      <c r="H2004" t="inlineStr"/>
      <c r="I2004" t="inlineStr"/>
      <c r="J2004" t="inlineStr"/>
      <c r="K2004" t="str">
        <f>INDEX('Account Map'!$E$5:$E$90,MATCH(F2004,'Account Map'!$A$5:$A$90,0))</f>
        <v>610</v>
      </c>
    </row>
    <row r="2005">
      <c r="A2005" t="n">
        <v>757</v>
      </c>
      <c r="B2005" s="10" t="n">
        <v>46251</v>
      </c>
      <c r="C2005" t="inlineStr">
        <is>
          <t>Invoice</t>
        </is>
      </c>
      <c r="D2005" t="inlineStr">
        <is>
          <t>INV-4325</t>
        </is>
      </c>
      <c r="E2005" t="inlineStr">
        <is>
          <t>Glenferrie Eyewear Group</t>
        </is>
      </c>
      <c r="F2005" t="inlineStr">
        <is>
          <t>Design &amp; drafting fees</t>
        </is>
      </c>
      <c r="G2005" s="9" t="n">
        <v>-891.74</v>
      </c>
      <c r="H2005" t="inlineStr">
        <is>
          <t>GST</t>
        </is>
      </c>
      <c r="I2005" t="inlineStr"/>
      <c r="J2005" t="inlineStr"/>
      <c r="K2005" t="str">
        <f>INDEX('Account Map'!$E$5:$E$90,MATCH(F2005,'Account Map'!$A$5:$A$90,0))</f>
        <v>203</v>
      </c>
    </row>
    <row r="2006">
      <c r="A2006" t="n">
        <v>757</v>
      </c>
      <c r="B2006" s="10" t="n">
        <v>46251</v>
      </c>
      <c r="C2006" t="inlineStr">
        <is>
          <t>Invoice</t>
        </is>
      </c>
      <c r="D2006" t="inlineStr">
        <is>
          <t>INV-4325</t>
        </is>
      </c>
      <c r="E2006" t="inlineStr">
        <is>
          <t>Glenferrie Eyewear Group</t>
        </is>
      </c>
      <c r="F2006" t="inlineStr">
        <is>
          <t>Installation labour</t>
        </is>
      </c>
      <c r="G2006" s="9" t="n">
        <v>-2024</v>
      </c>
      <c r="H2006" t="inlineStr">
        <is>
          <t>GST</t>
        </is>
      </c>
      <c r="I2006" t="inlineStr"/>
      <c r="J2006" t="inlineStr"/>
      <c r="K2006" t="str">
        <f>INDEX('Account Map'!$E$5:$E$90,MATCH(F2006,'Account Map'!$A$5:$A$90,0))</f>
        <v>202</v>
      </c>
    </row>
    <row r="2007">
      <c r="A2007" t="n">
        <v>757</v>
      </c>
      <c r="B2007" s="10" t="n">
        <v>46251</v>
      </c>
      <c r="C2007" t="inlineStr">
        <is>
          <t>Invoice</t>
        </is>
      </c>
      <c r="D2007" t="inlineStr">
        <is>
          <t>INV-4325</t>
        </is>
      </c>
      <c r="E2007" t="inlineStr">
        <is>
          <t>Glenferrie Eyewear Group</t>
        </is>
      </c>
      <c r="F2007" t="inlineStr">
        <is>
          <t>GST Payable</t>
        </is>
      </c>
      <c r="G2007" s="9" t="n">
        <v>-291.57</v>
      </c>
      <c r="H2007" t="inlineStr"/>
      <c r="I2007" t="inlineStr"/>
      <c r="J2007" t="inlineStr"/>
      <c r="K2007" t="str">
        <f>INDEX('Account Map'!$E$5:$E$90,MATCH(F2007,'Account Map'!$A$5:$A$90,0))</f>
        <v>820</v>
      </c>
    </row>
    <row r="2008">
      <c r="A2008" t="n">
        <v>758</v>
      </c>
      <c r="B2008" s="10" t="n">
        <v>46251</v>
      </c>
      <c r="C2008" t="inlineStr">
        <is>
          <t>Invoice</t>
        </is>
      </c>
      <c r="D2008" t="inlineStr">
        <is>
          <t>INV-4326</t>
        </is>
      </c>
      <c r="E2008" t="inlineStr">
        <is>
          <t>Malvern Real Estate Pty Ltd</t>
        </is>
      </c>
      <c r="F2008" t="inlineStr">
        <is>
          <t>Accounts Receivable (A/R)</t>
        </is>
      </c>
      <c r="G2008" s="9" t="n">
        <v>2560.42</v>
      </c>
      <c r="H2008" t="inlineStr"/>
      <c r="I2008" t="inlineStr"/>
      <c r="J2008" t="inlineStr"/>
      <c r="K2008" t="str">
        <f>INDEX('Account Map'!$E$5:$E$90,MATCH(F2008,'Account Map'!$A$5:$A$90,0))</f>
        <v>610</v>
      </c>
    </row>
    <row r="2009">
      <c r="A2009" t="n">
        <v>758</v>
      </c>
      <c r="B2009" s="10" t="n">
        <v>46251</v>
      </c>
      <c r="C2009" t="inlineStr">
        <is>
          <t>Invoice</t>
        </is>
      </c>
      <c r="D2009" t="inlineStr">
        <is>
          <t>INV-4326</t>
        </is>
      </c>
      <c r="E2009" t="inlineStr">
        <is>
          <t>Malvern Real Estate Pty Ltd</t>
        </is>
      </c>
      <c r="F2009" t="inlineStr">
        <is>
          <t>Design &amp; drafting fees</t>
        </is>
      </c>
      <c r="G2009" s="9" t="n">
        <v>-425.28</v>
      </c>
      <c r="H2009" t="inlineStr">
        <is>
          <t>GST</t>
        </is>
      </c>
      <c r="I2009" t="inlineStr"/>
      <c r="J2009" t="inlineStr"/>
      <c r="K2009" t="str">
        <f>INDEX('Account Map'!$E$5:$E$90,MATCH(F2009,'Account Map'!$A$5:$A$90,0))</f>
        <v>203</v>
      </c>
    </row>
    <row r="2010">
      <c r="A2010" t="n">
        <v>758</v>
      </c>
      <c r="B2010" s="10" t="n">
        <v>46251</v>
      </c>
      <c r="C2010" t="inlineStr">
        <is>
          <t>Invoice</t>
        </is>
      </c>
      <c r="D2010" t="inlineStr">
        <is>
          <t>INV-4326</t>
        </is>
      </c>
      <c r="E2010" t="inlineStr">
        <is>
          <t>Malvern Real Estate Pty Ltd</t>
        </is>
      </c>
      <c r="F2010" t="inlineStr">
        <is>
          <t>Joinery sales</t>
        </is>
      </c>
      <c r="G2010" s="9" t="n">
        <v>-1902.37</v>
      </c>
      <c r="H2010" t="inlineStr">
        <is>
          <t>GST</t>
        </is>
      </c>
      <c r="I2010" t="inlineStr"/>
      <c r="J2010" t="inlineStr"/>
      <c r="K2010" t="str">
        <f>INDEX('Account Map'!$E$5:$E$90,MATCH(F2010,'Account Map'!$A$5:$A$90,0))</f>
        <v>200</v>
      </c>
    </row>
    <row r="2011">
      <c r="A2011" t="n">
        <v>758</v>
      </c>
      <c r="B2011" s="10" t="n">
        <v>46251</v>
      </c>
      <c r="C2011" t="inlineStr">
        <is>
          <t>Invoice</t>
        </is>
      </c>
      <c r="D2011" t="inlineStr">
        <is>
          <t>INV-4326</t>
        </is>
      </c>
      <c r="E2011" t="inlineStr">
        <is>
          <t>Malvern Real Estate Pty Ltd</t>
        </is>
      </c>
      <c r="F2011" t="inlineStr">
        <is>
          <t>GST Payable</t>
        </is>
      </c>
      <c r="G2011" s="9" t="n">
        <v>-232.77</v>
      </c>
      <c r="H2011" t="inlineStr"/>
      <c r="I2011" t="inlineStr"/>
      <c r="J2011" t="inlineStr"/>
      <c r="K2011" t="str">
        <f>INDEX('Account Map'!$E$5:$E$90,MATCH(F2011,'Account Map'!$A$5:$A$90,0))</f>
        <v>820</v>
      </c>
    </row>
    <row r="2012">
      <c r="A2012" t="n">
        <v>759</v>
      </c>
      <c r="B2012" s="10" t="n">
        <v>46251</v>
      </c>
      <c r="C2012" t="inlineStr">
        <is>
          <t>Invoice</t>
        </is>
      </c>
      <c r="D2012" t="inlineStr">
        <is>
          <t>INV-4327</t>
        </is>
      </c>
      <c r="E2012" t="inlineStr">
        <is>
          <t>Brunswick Constructions Pty Ltd</t>
        </is>
      </c>
      <c r="F2012" t="inlineStr">
        <is>
          <t>Accounts Receivable (A/R)</t>
        </is>
      </c>
      <c r="G2012" s="9" t="n">
        <v>580.8</v>
      </c>
      <c r="H2012" t="inlineStr"/>
      <c r="I2012" t="inlineStr"/>
      <c r="J2012" t="inlineStr"/>
      <c r="K2012" t="str">
        <f>INDEX('Account Map'!$E$5:$E$90,MATCH(F2012,'Account Map'!$A$5:$A$90,0))</f>
        <v>610</v>
      </c>
    </row>
    <row r="2013">
      <c r="A2013" t="n">
        <v>759</v>
      </c>
      <c r="B2013" s="10" t="n">
        <v>46251</v>
      </c>
      <c r="C2013" t="inlineStr">
        <is>
          <t>Invoice</t>
        </is>
      </c>
      <c r="D2013" t="inlineStr">
        <is>
          <t>INV-4327</t>
        </is>
      </c>
      <c r="E2013" t="inlineStr">
        <is>
          <t>Brunswick Constructions Pty Ltd</t>
        </is>
      </c>
      <c r="F2013" t="inlineStr">
        <is>
          <t>Installation labour</t>
        </is>
      </c>
      <c r="G2013" s="9" t="n">
        <v>-528</v>
      </c>
      <c r="H2013" t="inlineStr">
        <is>
          <t>GST</t>
        </is>
      </c>
      <c r="I2013" t="inlineStr"/>
      <c r="J2013" t="inlineStr"/>
      <c r="K2013" t="str">
        <f>INDEX('Account Map'!$E$5:$E$90,MATCH(F2013,'Account Map'!$A$5:$A$90,0))</f>
        <v>202</v>
      </c>
    </row>
    <row r="2014">
      <c r="A2014" t="n">
        <v>759</v>
      </c>
      <c r="B2014" s="10" t="n">
        <v>46251</v>
      </c>
      <c r="C2014" t="inlineStr">
        <is>
          <t>Invoice</t>
        </is>
      </c>
      <c r="D2014" t="inlineStr">
        <is>
          <t>INV-4327</t>
        </is>
      </c>
      <c r="E2014" t="inlineStr">
        <is>
          <t>Brunswick Constructions Pty Ltd</t>
        </is>
      </c>
      <c r="F2014" t="inlineStr">
        <is>
          <t>GST Payable</t>
        </is>
      </c>
      <c r="G2014" s="9" t="n">
        <v>-52.8</v>
      </c>
      <c r="H2014" t="inlineStr"/>
      <c r="I2014" t="inlineStr"/>
      <c r="J2014" t="inlineStr"/>
      <c r="K2014" t="str">
        <f>INDEX('Account Map'!$E$5:$E$90,MATCH(F2014,'Account Map'!$A$5:$A$90,0))</f>
        <v>820</v>
      </c>
    </row>
    <row r="2015">
      <c r="A2015" t="n">
        <v>760</v>
      </c>
      <c r="B2015" s="10" t="n">
        <v>46251</v>
      </c>
      <c r="C2015" t="inlineStr">
        <is>
          <t>Invoice</t>
        </is>
      </c>
      <c r="D2015" t="inlineStr">
        <is>
          <t>INV-4328</t>
        </is>
      </c>
      <c r="E2015" t="inlineStr">
        <is>
          <t>Bridge Rd Physio Pty Ltd</t>
        </is>
      </c>
      <c r="F2015" t="inlineStr">
        <is>
          <t>Accounts Receivable (A/R)</t>
        </is>
      </c>
      <c r="G2015" s="9" t="n">
        <v>3825.34</v>
      </c>
      <c r="H2015" t="inlineStr"/>
      <c r="I2015" t="inlineStr"/>
      <c r="J2015" t="inlineStr"/>
      <c r="K2015" t="str">
        <f>INDEX('Account Map'!$E$5:$E$90,MATCH(F2015,'Account Map'!$A$5:$A$90,0))</f>
        <v>610</v>
      </c>
    </row>
    <row r="2016">
      <c r="A2016" t="n">
        <v>760</v>
      </c>
      <c r="B2016" s="10" t="n">
        <v>46251</v>
      </c>
      <c r="C2016" t="inlineStr">
        <is>
          <t>Invoice</t>
        </is>
      </c>
      <c r="D2016" t="inlineStr">
        <is>
          <t>INV-4328</t>
        </is>
      </c>
      <c r="E2016" t="inlineStr">
        <is>
          <t>Bridge Rd Physio Pty Ltd</t>
        </is>
      </c>
      <c r="F2016" t="inlineStr">
        <is>
          <t>Joinery sales</t>
        </is>
      </c>
      <c r="G2016" s="9" t="n">
        <v>-3477.58</v>
      </c>
      <c r="H2016" t="inlineStr">
        <is>
          <t>GST</t>
        </is>
      </c>
      <c r="I2016" t="inlineStr"/>
      <c r="J2016" t="inlineStr"/>
      <c r="K2016" t="str">
        <f>INDEX('Account Map'!$E$5:$E$90,MATCH(F2016,'Account Map'!$A$5:$A$90,0))</f>
        <v>200</v>
      </c>
    </row>
    <row r="2017">
      <c r="A2017" t="n">
        <v>760</v>
      </c>
      <c r="B2017" s="10" t="n">
        <v>46251</v>
      </c>
      <c r="C2017" t="inlineStr">
        <is>
          <t>Invoice</t>
        </is>
      </c>
      <c r="D2017" t="inlineStr">
        <is>
          <t>INV-4328</t>
        </is>
      </c>
      <c r="E2017" t="inlineStr">
        <is>
          <t>Bridge Rd Physio Pty Ltd</t>
        </is>
      </c>
      <c r="F2017" t="inlineStr">
        <is>
          <t>GST Payable</t>
        </is>
      </c>
      <c r="G2017" s="9" t="n">
        <v>-347.76</v>
      </c>
      <c r="H2017" t="inlineStr"/>
      <c r="I2017" t="inlineStr"/>
      <c r="J2017" t="inlineStr"/>
      <c r="K2017" t="str">
        <f>INDEX('Account Map'!$E$5:$E$90,MATCH(F2017,'Account Map'!$A$5:$A$90,0))</f>
        <v>820</v>
      </c>
    </row>
    <row r="2018">
      <c r="A2018" t="n">
        <v>761</v>
      </c>
      <c r="B2018" s="10" t="n">
        <v>46251</v>
      </c>
      <c r="C2018" t="inlineStr">
        <is>
          <t>Bill</t>
        </is>
      </c>
      <c r="D2018" t="inlineStr">
        <is>
          <t>B00336</t>
        </is>
      </c>
      <c r="E2018" t="inlineStr">
        <is>
          <t>Clifton Panel Pty Ltd</t>
        </is>
      </c>
      <c r="F2018" t="inlineStr">
        <is>
          <t>Repairs &amp; maintenance</t>
        </is>
      </c>
      <c r="G2018" s="9" t="n">
        <v>994.02</v>
      </c>
      <c r="H2018" t="inlineStr">
        <is>
          <t>GST</t>
        </is>
      </c>
      <c r="I2018" t="inlineStr"/>
      <c r="J2018" t="inlineStr"/>
      <c r="K2018" t="str">
        <f>INDEX('Account Map'!$E$5:$E$90,MATCH(F2018,'Account Map'!$A$5:$A$90,0))</f>
        <v>473</v>
      </c>
    </row>
    <row r="2019">
      <c r="A2019" t="n">
        <v>761</v>
      </c>
      <c r="B2019" s="10" t="n">
        <v>46251</v>
      </c>
      <c r="C2019" t="inlineStr">
        <is>
          <t>Bill</t>
        </is>
      </c>
      <c r="D2019" t="inlineStr">
        <is>
          <t>B00336</t>
        </is>
      </c>
      <c r="E2019" t="inlineStr">
        <is>
          <t>Clifton Panel Pty Ltd</t>
        </is>
      </c>
      <c r="F2019" t="inlineStr">
        <is>
          <t>GST Payable</t>
        </is>
      </c>
      <c r="G2019" s="9" t="n">
        <v>99.40000000000001</v>
      </c>
      <c r="H2019" t="inlineStr"/>
      <c r="I2019" t="inlineStr"/>
      <c r="J2019" t="inlineStr"/>
      <c r="K2019" t="str">
        <f>INDEX('Account Map'!$E$5:$E$90,MATCH(F2019,'Account Map'!$A$5:$A$90,0))</f>
        <v>820</v>
      </c>
    </row>
    <row r="2020">
      <c r="A2020" t="n">
        <v>761</v>
      </c>
      <c r="B2020" s="10" t="n">
        <v>46251</v>
      </c>
      <c r="C2020" t="inlineStr">
        <is>
          <t>Bill</t>
        </is>
      </c>
      <c r="D2020" t="inlineStr">
        <is>
          <t>B00336</t>
        </is>
      </c>
      <c r="E2020" t="inlineStr">
        <is>
          <t>Clifton Panel Pty Ltd</t>
        </is>
      </c>
      <c r="F2020" t="inlineStr">
        <is>
          <t>Accounts Payable (A/P)</t>
        </is>
      </c>
      <c r="G2020" s="9" t="n">
        <v>-1093.42</v>
      </c>
      <c r="H2020" t="inlineStr"/>
      <c r="I2020" t="inlineStr"/>
      <c r="J2020" t="inlineStr"/>
      <c r="K2020" t="str">
        <f>INDEX('Account Map'!$E$5:$E$90,MATCH(F2020,'Account Map'!$A$5:$A$90,0))</f>
        <v>800</v>
      </c>
    </row>
    <row r="2021">
      <c r="A2021" t="n">
        <v>762</v>
      </c>
      <c r="B2021" s="10" t="n">
        <v>46251</v>
      </c>
      <c r="C2021" t="inlineStr">
        <is>
          <t>Bill</t>
        </is>
      </c>
      <c r="D2021" t="inlineStr">
        <is>
          <t>B00337</t>
        </is>
      </c>
      <c r="E2021" t="inlineStr">
        <is>
          <t>Fixit Machinery Pty Ltd</t>
        </is>
      </c>
      <c r="F2021" t="inlineStr">
        <is>
          <t>Repairs &amp; maintenance</t>
        </is>
      </c>
      <c r="G2021" s="9" t="n">
        <v>1211.35</v>
      </c>
      <c r="H2021" t="inlineStr">
        <is>
          <t>GST</t>
        </is>
      </c>
      <c r="I2021" t="inlineStr"/>
      <c r="J2021" t="inlineStr"/>
      <c r="K2021" t="str">
        <f>INDEX('Account Map'!$E$5:$E$90,MATCH(F2021,'Account Map'!$A$5:$A$90,0))</f>
        <v>473</v>
      </c>
    </row>
    <row r="2022">
      <c r="A2022" t="n">
        <v>762</v>
      </c>
      <c r="B2022" s="10" t="n">
        <v>46251</v>
      </c>
      <c r="C2022" t="inlineStr">
        <is>
          <t>Bill</t>
        </is>
      </c>
      <c r="D2022" t="inlineStr">
        <is>
          <t>B00337</t>
        </is>
      </c>
      <c r="E2022" t="inlineStr">
        <is>
          <t>Fixit Machinery Pty Ltd</t>
        </is>
      </c>
      <c r="F2022" t="inlineStr">
        <is>
          <t>GST Payable</t>
        </is>
      </c>
      <c r="G2022" s="9" t="n">
        <v>121.14</v>
      </c>
      <c r="H2022" t="inlineStr"/>
      <c r="I2022" t="inlineStr"/>
      <c r="J2022" t="inlineStr"/>
      <c r="K2022" t="str">
        <f>INDEX('Account Map'!$E$5:$E$90,MATCH(F2022,'Account Map'!$A$5:$A$90,0))</f>
        <v>820</v>
      </c>
    </row>
    <row r="2023">
      <c r="A2023" t="n">
        <v>762</v>
      </c>
      <c r="B2023" s="10" t="n">
        <v>46251</v>
      </c>
      <c r="C2023" t="inlineStr">
        <is>
          <t>Bill</t>
        </is>
      </c>
      <c r="D2023" t="inlineStr">
        <is>
          <t>B00337</t>
        </is>
      </c>
      <c r="E2023" t="inlineStr">
        <is>
          <t>Fixit Machinery Pty Ltd</t>
        </is>
      </c>
      <c r="F2023" t="inlineStr">
        <is>
          <t>Accounts Payable (A/P)</t>
        </is>
      </c>
      <c r="G2023" s="9" t="n">
        <v>-1332.49</v>
      </c>
      <c r="H2023" t="inlineStr"/>
      <c r="I2023" t="inlineStr"/>
      <c r="J2023" t="inlineStr"/>
      <c r="K2023" t="str">
        <f>INDEX('Account Map'!$E$5:$E$90,MATCH(F2023,'Account Map'!$A$5:$A$90,0))</f>
        <v>800</v>
      </c>
    </row>
    <row r="2024">
      <c r="A2024" t="n">
        <v>763</v>
      </c>
      <c r="B2024" s="10" t="n">
        <v>46251</v>
      </c>
      <c r="C2024" t="inlineStr">
        <is>
          <t>Bill</t>
        </is>
      </c>
      <c r="D2024" t="inlineStr">
        <is>
          <t>B00338</t>
        </is>
      </c>
      <c r="E2024" t="inlineStr">
        <is>
          <t>Westside Glass Pty Ltd</t>
        </is>
      </c>
      <c r="F2024" t="inlineStr">
        <is>
          <t>Subcontractors</t>
        </is>
      </c>
      <c r="G2024" s="9" t="n">
        <v>3518.03</v>
      </c>
      <c r="H2024" t="inlineStr">
        <is>
          <t>GST</t>
        </is>
      </c>
      <c r="I2024" t="inlineStr"/>
      <c r="J2024" t="inlineStr"/>
      <c r="K2024" t="str">
        <f>INDEX('Account Map'!$E$5:$E$90,MATCH(F2024,'Account Map'!$A$5:$A$90,0))</f>
        <v>313</v>
      </c>
    </row>
    <row r="2025">
      <c r="A2025" t="n">
        <v>763</v>
      </c>
      <c r="B2025" s="10" t="n">
        <v>46251</v>
      </c>
      <c r="C2025" t="inlineStr">
        <is>
          <t>Bill</t>
        </is>
      </c>
      <c r="D2025" t="inlineStr">
        <is>
          <t>B00338</t>
        </is>
      </c>
      <c r="E2025" t="inlineStr">
        <is>
          <t>Westside Glass Pty Ltd</t>
        </is>
      </c>
      <c r="F2025" t="inlineStr">
        <is>
          <t>GST Payable</t>
        </is>
      </c>
      <c r="G2025" s="9" t="n">
        <v>351.8</v>
      </c>
      <c r="H2025" t="inlineStr"/>
      <c r="I2025" t="inlineStr"/>
      <c r="J2025" t="inlineStr"/>
      <c r="K2025" t="str">
        <f>INDEX('Account Map'!$E$5:$E$90,MATCH(F2025,'Account Map'!$A$5:$A$90,0))</f>
        <v>820</v>
      </c>
    </row>
    <row r="2026">
      <c r="A2026" t="n">
        <v>763</v>
      </c>
      <c r="B2026" s="10" t="n">
        <v>46251</v>
      </c>
      <c r="C2026" t="inlineStr">
        <is>
          <t>Bill</t>
        </is>
      </c>
      <c r="D2026" t="inlineStr">
        <is>
          <t>B00338</t>
        </is>
      </c>
      <c r="E2026" t="inlineStr">
        <is>
          <t>Westside Glass Pty Ltd</t>
        </is>
      </c>
      <c r="F2026" t="inlineStr">
        <is>
          <t>Accounts Payable (A/P)</t>
        </is>
      </c>
      <c r="G2026" s="9" t="n">
        <v>-3869.83</v>
      </c>
      <c r="H2026" t="inlineStr"/>
      <c r="I2026" t="inlineStr"/>
      <c r="J2026" t="inlineStr"/>
      <c r="K2026" t="str">
        <f>INDEX('Account Map'!$E$5:$E$90,MATCH(F2026,'Account Map'!$A$5:$A$90,0))</f>
        <v>800</v>
      </c>
    </row>
    <row r="2027">
      <c r="A2027" t="n">
        <v>764</v>
      </c>
      <c r="B2027" s="10" t="n">
        <v>46251</v>
      </c>
      <c r="C2027" t="inlineStr">
        <is>
          <t>Bill</t>
        </is>
      </c>
      <c r="D2027" t="inlineStr">
        <is>
          <t>B00339</t>
        </is>
      </c>
      <c r="E2027" t="inlineStr">
        <is>
          <t>Glenferrie Fixings Pty Ltd</t>
        </is>
      </c>
      <c r="F2027" t="inlineStr">
        <is>
          <t>Timber &amp; board</t>
        </is>
      </c>
      <c r="G2027" s="9" t="n">
        <v>2478.17</v>
      </c>
      <c r="H2027" t="inlineStr">
        <is>
          <t>GST</t>
        </is>
      </c>
      <c r="I2027" t="inlineStr"/>
      <c r="J2027" t="inlineStr"/>
      <c r="K2027" t="str">
        <f>INDEX('Account Map'!$E$5:$E$90,MATCH(F2027,'Account Map'!$A$5:$A$90,0))</f>
        <v>310</v>
      </c>
    </row>
    <row r="2028">
      <c r="A2028" t="n">
        <v>764</v>
      </c>
      <c r="B2028" s="10" t="n">
        <v>46251</v>
      </c>
      <c r="C2028" t="inlineStr">
        <is>
          <t>Bill</t>
        </is>
      </c>
      <c r="D2028" t="inlineStr">
        <is>
          <t>B00339</t>
        </is>
      </c>
      <c r="E2028" t="inlineStr">
        <is>
          <t>Glenferrie Fixings Pty Ltd</t>
        </is>
      </c>
      <c r="F2028" t="inlineStr">
        <is>
          <t>GST Payable</t>
        </is>
      </c>
      <c r="G2028" s="9" t="n">
        <v>247.82</v>
      </c>
      <c r="H2028" t="inlineStr"/>
      <c r="I2028" t="inlineStr"/>
      <c r="J2028" t="inlineStr"/>
      <c r="K2028" t="str">
        <f>INDEX('Account Map'!$E$5:$E$90,MATCH(F2028,'Account Map'!$A$5:$A$90,0))</f>
        <v>820</v>
      </c>
    </row>
    <row r="2029">
      <c r="A2029" t="n">
        <v>764</v>
      </c>
      <c r="B2029" s="10" t="n">
        <v>46251</v>
      </c>
      <c r="C2029" t="inlineStr">
        <is>
          <t>Bill</t>
        </is>
      </c>
      <c r="D2029" t="inlineStr">
        <is>
          <t>B00339</t>
        </is>
      </c>
      <c r="E2029" t="inlineStr">
        <is>
          <t>Glenferrie Fixings Pty Ltd</t>
        </is>
      </c>
      <c r="F2029" t="inlineStr">
        <is>
          <t>Accounts Payable (A/P)</t>
        </is>
      </c>
      <c r="G2029" s="9" t="n">
        <v>-2725.99</v>
      </c>
      <c r="H2029" t="inlineStr"/>
      <c r="I2029" t="inlineStr"/>
      <c r="J2029" t="inlineStr"/>
      <c r="K2029" t="str">
        <f>INDEX('Account Map'!$E$5:$E$90,MATCH(F2029,'Account Map'!$A$5:$A$90,0))</f>
        <v>800</v>
      </c>
    </row>
    <row r="2030">
      <c r="A2030" t="n">
        <v>765</v>
      </c>
      <c r="B2030" s="10" t="n">
        <v>46251</v>
      </c>
      <c r="C2030" t="inlineStr">
        <is>
          <t>Bill</t>
        </is>
      </c>
      <c r="D2030" t="inlineStr">
        <is>
          <t>B00340</t>
        </is>
      </c>
      <c r="E2030" t="inlineStr">
        <is>
          <t>Carlton Adhesives Pty Ltd</t>
        </is>
      </c>
      <c r="F2030" t="inlineStr">
        <is>
          <t>Repairs &amp; maintenance</t>
        </is>
      </c>
      <c r="G2030" s="9" t="n">
        <v>1190</v>
      </c>
      <c r="H2030" t="inlineStr">
        <is>
          <t>GST</t>
        </is>
      </c>
      <c r="I2030" t="inlineStr"/>
      <c r="J2030" t="inlineStr"/>
      <c r="K2030" t="str">
        <f>INDEX('Account Map'!$E$5:$E$90,MATCH(F2030,'Account Map'!$A$5:$A$90,0))</f>
        <v>473</v>
      </c>
    </row>
    <row r="2031">
      <c r="A2031" t="n">
        <v>765</v>
      </c>
      <c r="B2031" s="10" t="n">
        <v>46251</v>
      </c>
      <c r="C2031" t="inlineStr">
        <is>
          <t>Bill</t>
        </is>
      </c>
      <c r="D2031" t="inlineStr">
        <is>
          <t>B00340</t>
        </is>
      </c>
      <c r="E2031" t="inlineStr">
        <is>
          <t>Carlton Adhesives Pty Ltd</t>
        </is>
      </c>
      <c r="F2031" t="inlineStr">
        <is>
          <t>GST Payable</t>
        </is>
      </c>
      <c r="G2031" s="9" t="n">
        <v>119</v>
      </c>
      <c r="H2031" t="inlineStr"/>
      <c r="I2031" t="inlineStr"/>
      <c r="J2031" t="inlineStr"/>
      <c r="K2031" t="str">
        <f>INDEX('Account Map'!$E$5:$E$90,MATCH(F2031,'Account Map'!$A$5:$A$90,0))</f>
        <v>820</v>
      </c>
    </row>
    <row r="2032">
      <c r="A2032" t="n">
        <v>765</v>
      </c>
      <c r="B2032" s="10" t="n">
        <v>46251</v>
      </c>
      <c r="C2032" t="inlineStr">
        <is>
          <t>Bill</t>
        </is>
      </c>
      <c r="D2032" t="inlineStr">
        <is>
          <t>B00340</t>
        </is>
      </c>
      <c r="E2032" t="inlineStr">
        <is>
          <t>Carlton Adhesives Pty Ltd</t>
        </is>
      </c>
      <c r="F2032" t="inlineStr">
        <is>
          <t>Accounts Payable (A/P)</t>
        </is>
      </c>
      <c r="G2032" s="9" t="n">
        <v>-1309</v>
      </c>
      <c r="H2032" t="inlineStr"/>
      <c r="I2032" t="inlineStr"/>
      <c r="J2032" t="inlineStr"/>
      <c r="K2032" t="str">
        <f>INDEX('Account Map'!$E$5:$E$90,MATCH(F2032,'Account Map'!$A$5:$A$90,0))</f>
        <v>800</v>
      </c>
    </row>
    <row r="2033">
      <c r="A2033" t="n">
        <v>766</v>
      </c>
      <c r="B2033" s="10" t="n">
        <v>46251</v>
      </c>
      <c r="C2033" t="inlineStr">
        <is>
          <t>Bill</t>
        </is>
      </c>
      <c r="D2033" t="inlineStr">
        <is>
          <t>B00341</t>
        </is>
      </c>
      <c r="E2033" t="inlineStr">
        <is>
          <t>Qantas Pty Ltd</t>
        </is>
      </c>
      <c r="F2033" t="inlineStr">
        <is>
          <t>Travel</t>
        </is>
      </c>
      <c r="G2033" s="9" t="n">
        <v>810.3</v>
      </c>
      <c r="H2033" t="inlineStr">
        <is>
          <t>GST</t>
        </is>
      </c>
      <c r="I2033" t="inlineStr"/>
      <c r="J2033" t="inlineStr"/>
      <c r="K2033" t="str">
        <f>INDEX('Account Map'!$E$5:$E$90,MATCH(F2033,'Account Map'!$A$5:$A$90,0))</f>
        <v>493</v>
      </c>
    </row>
    <row r="2034">
      <c r="A2034" t="n">
        <v>766</v>
      </c>
      <c r="B2034" s="10" t="n">
        <v>46251</v>
      </c>
      <c r="C2034" t="inlineStr">
        <is>
          <t>Bill</t>
        </is>
      </c>
      <c r="D2034" t="inlineStr">
        <is>
          <t>B00341</t>
        </is>
      </c>
      <c r="E2034" t="inlineStr">
        <is>
          <t>Qantas Pty Ltd</t>
        </is>
      </c>
      <c r="F2034" t="inlineStr">
        <is>
          <t>GST Payable</t>
        </is>
      </c>
      <c r="G2034" s="9" t="n">
        <v>81.03</v>
      </c>
      <c r="H2034" t="inlineStr"/>
      <c r="I2034" t="inlineStr"/>
      <c r="J2034" t="inlineStr"/>
      <c r="K2034" t="str">
        <f>INDEX('Account Map'!$E$5:$E$90,MATCH(F2034,'Account Map'!$A$5:$A$90,0))</f>
        <v>820</v>
      </c>
    </row>
    <row r="2035">
      <c r="A2035" t="n">
        <v>766</v>
      </c>
      <c r="B2035" s="10" t="n">
        <v>46251</v>
      </c>
      <c r="C2035" t="inlineStr">
        <is>
          <t>Bill</t>
        </is>
      </c>
      <c r="D2035" t="inlineStr">
        <is>
          <t>B00341</t>
        </is>
      </c>
      <c r="E2035" t="inlineStr">
        <is>
          <t>Qantas Pty Ltd</t>
        </is>
      </c>
      <c r="F2035" t="inlineStr">
        <is>
          <t>Accounts Payable (A/P)</t>
        </is>
      </c>
      <c r="G2035" s="9" t="n">
        <v>-891.33</v>
      </c>
      <c r="H2035" t="inlineStr"/>
      <c r="I2035" t="inlineStr"/>
      <c r="J2035" t="inlineStr"/>
      <c r="K2035" t="str">
        <f>INDEX('Account Map'!$E$5:$E$90,MATCH(F2035,'Account Map'!$A$5:$A$90,0))</f>
        <v>800</v>
      </c>
    </row>
    <row r="2036">
      <c r="A2036" t="n">
        <v>767</v>
      </c>
      <c r="B2036" s="10" t="n">
        <v>46251</v>
      </c>
      <c r="C2036" t="inlineStr">
        <is>
          <t>Expense</t>
        </is>
      </c>
      <c r="D2036" t="inlineStr"/>
      <c r="E2036" t="inlineStr">
        <is>
          <t>Coffee Club Catering</t>
        </is>
      </c>
      <c r="F2036" t="inlineStr">
        <is>
          <t>Small tools</t>
        </is>
      </c>
      <c r="G2036" s="9" t="n">
        <v>190.44</v>
      </c>
      <c r="H2036" t="inlineStr">
        <is>
          <t>GST</t>
        </is>
      </c>
      <c r="I2036" t="inlineStr"/>
      <c r="J2036" t="inlineStr"/>
      <c r="K2036" t="str">
        <f>INDEX('Account Map'!$E$5:$E$90,MATCH(F2036,'Account Map'!$A$5:$A$90,0))</f>
        <v>474</v>
      </c>
    </row>
    <row r="2037">
      <c r="A2037" t="n">
        <v>767</v>
      </c>
      <c r="B2037" s="10" t="n">
        <v>46251</v>
      </c>
      <c r="C2037" t="inlineStr">
        <is>
          <t>Expense</t>
        </is>
      </c>
      <c r="D2037" t="inlineStr"/>
      <c r="E2037" t="inlineStr">
        <is>
          <t>Coffee Club Catering</t>
        </is>
      </c>
      <c r="F2037" t="inlineStr">
        <is>
          <t>GST Payable</t>
        </is>
      </c>
      <c r="G2037" s="9" t="n">
        <v>19.04</v>
      </c>
      <c r="H2037" t="inlineStr"/>
      <c r="I2037" t="inlineStr"/>
      <c r="J2037" t="inlineStr"/>
      <c r="K2037" t="str">
        <f>INDEX('Account Map'!$E$5:$E$90,MATCH(F2037,'Account Map'!$A$5:$A$90,0))</f>
        <v>820</v>
      </c>
    </row>
    <row r="2038">
      <c r="A2038" t="n">
        <v>767</v>
      </c>
      <c r="B2038" s="10" t="n">
        <v>46251</v>
      </c>
      <c r="C2038" t="inlineStr">
        <is>
          <t>Expense</t>
        </is>
      </c>
      <c r="D2038" t="inlineStr"/>
      <c r="E2038" t="inlineStr">
        <is>
          <t>Coffee Club Catering</t>
        </is>
      </c>
      <c r="F2038" t="inlineStr">
        <is>
          <t>ANZ Business Visa</t>
        </is>
      </c>
      <c r="G2038" s="9" t="n">
        <v>-209.48</v>
      </c>
      <c r="H2038" t="inlineStr"/>
      <c r="I2038" t="inlineStr"/>
      <c r="J2038" t="inlineStr">
        <is>
          <t>R</t>
        </is>
      </c>
      <c r="K2038" t="str">
        <f>INDEX('Account Map'!$E$5:$E$90,MATCH(F2038,'Account Map'!$A$5:$A$90,0))</f>
        <v>092</v>
      </c>
    </row>
    <row r="2039">
      <c r="A2039" t="n">
        <v>768</v>
      </c>
      <c r="B2039" s="10" t="n">
        <v>46251</v>
      </c>
      <c r="C2039" t="inlineStr">
        <is>
          <t>Expense</t>
        </is>
      </c>
      <c r="D2039" t="inlineStr"/>
      <c r="E2039" t="inlineStr">
        <is>
          <t>Google Ads</t>
        </is>
      </c>
      <c r="F2039" t="inlineStr">
        <is>
          <t>Advertising</t>
        </is>
      </c>
      <c r="G2039" s="9" t="n">
        <v>356.82</v>
      </c>
      <c r="H2039" t="inlineStr">
        <is>
          <t>GST</t>
        </is>
      </c>
      <c r="I2039" t="inlineStr"/>
      <c r="J2039" t="inlineStr"/>
      <c r="K2039" t="str">
        <f>INDEX('Account Map'!$E$5:$E$90,MATCH(F2039,'Account Map'!$A$5:$A$90,0))</f>
        <v>400</v>
      </c>
    </row>
    <row r="2040">
      <c r="A2040" t="n">
        <v>768</v>
      </c>
      <c r="B2040" s="10" t="n">
        <v>46251</v>
      </c>
      <c r="C2040" t="inlineStr">
        <is>
          <t>Expense</t>
        </is>
      </c>
      <c r="D2040" t="inlineStr"/>
      <c r="E2040" t="inlineStr">
        <is>
          <t>Google Ads</t>
        </is>
      </c>
      <c r="F2040" t="inlineStr">
        <is>
          <t>GST Payable</t>
        </is>
      </c>
      <c r="G2040" s="9" t="n">
        <v>35.68</v>
      </c>
      <c r="H2040" t="inlineStr"/>
      <c r="I2040" t="inlineStr"/>
      <c r="J2040" t="inlineStr"/>
      <c r="K2040" t="str">
        <f>INDEX('Account Map'!$E$5:$E$90,MATCH(F2040,'Account Map'!$A$5:$A$90,0))</f>
        <v>820</v>
      </c>
    </row>
    <row r="2041">
      <c r="A2041" t="n">
        <v>768</v>
      </c>
      <c r="B2041" s="10" t="n">
        <v>46251</v>
      </c>
      <c r="C2041" t="inlineStr">
        <is>
          <t>Expense</t>
        </is>
      </c>
      <c r="D2041" t="inlineStr"/>
      <c r="E2041" t="inlineStr">
        <is>
          <t>Google Ads</t>
        </is>
      </c>
      <c r="F2041" t="inlineStr">
        <is>
          <t>ANZ Business Visa</t>
        </is>
      </c>
      <c r="G2041" s="9" t="n">
        <v>-392.5</v>
      </c>
      <c r="H2041" t="inlineStr"/>
      <c r="I2041" t="inlineStr"/>
      <c r="J2041" t="inlineStr">
        <is>
          <t>R</t>
        </is>
      </c>
      <c r="K2041" t="str">
        <f>INDEX('Account Map'!$E$5:$E$90,MATCH(F2041,'Account Map'!$A$5:$A$90,0))</f>
        <v>092</v>
      </c>
    </row>
    <row r="2042">
      <c r="A2042" t="n">
        <v>769</v>
      </c>
      <c r="B2042" s="10" t="n">
        <v>46251</v>
      </c>
      <c r="C2042" t="inlineStr">
        <is>
          <t>Payment</t>
        </is>
      </c>
      <c r="D2042" t="inlineStr"/>
      <c r="E2042" t="inlineStr">
        <is>
          <t>Kestrel Gallery Group</t>
        </is>
      </c>
      <c r="F2042" t="inlineStr">
        <is>
          <t>ANZ Business Cheque</t>
        </is>
      </c>
      <c r="G2042" s="9" t="n">
        <v>1742.4</v>
      </c>
      <c r="H2042" t="inlineStr"/>
      <c r="I2042" t="inlineStr">
        <is>
          <t>Payment INV-4254</t>
        </is>
      </c>
      <c r="J2042" t="inlineStr">
        <is>
          <t>R</t>
        </is>
      </c>
      <c r="K2042" t="str">
        <f>INDEX('Account Map'!$E$5:$E$90,MATCH(F2042,'Account Map'!$A$5:$A$90,0))</f>
        <v>090</v>
      </c>
    </row>
    <row r="2043">
      <c r="A2043" t="n">
        <v>769</v>
      </c>
      <c r="B2043" s="10" t="n">
        <v>46251</v>
      </c>
      <c r="C2043" t="inlineStr">
        <is>
          <t>Payment</t>
        </is>
      </c>
      <c r="D2043" t="inlineStr"/>
      <c r="E2043" t="inlineStr">
        <is>
          <t>Kestrel Gallery Group</t>
        </is>
      </c>
      <c r="F2043" t="inlineStr">
        <is>
          <t>Accounts Receivable (A/R)</t>
        </is>
      </c>
      <c r="G2043" s="9" t="n">
        <v>-1742.4</v>
      </c>
      <c r="H2043" t="inlineStr"/>
      <c r="I2043" t="inlineStr">
        <is>
          <t>Payment INV-4254</t>
        </is>
      </c>
      <c r="J2043" t="inlineStr"/>
      <c r="K2043" t="str">
        <f>INDEX('Account Map'!$E$5:$E$90,MATCH(F2043,'Account Map'!$A$5:$A$90,0))</f>
        <v>610</v>
      </c>
    </row>
    <row r="2044">
      <c r="A2044" t="n">
        <v>770</v>
      </c>
      <c r="B2044" s="10" t="n">
        <v>46251</v>
      </c>
      <c r="C2044" t="inlineStr">
        <is>
          <t>Payment</t>
        </is>
      </c>
      <c r="D2044" t="inlineStr"/>
      <c r="E2044" t="inlineStr">
        <is>
          <t>Docklands Homewares Pty Ltd</t>
        </is>
      </c>
      <c r="F2044" t="inlineStr">
        <is>
          <t>ANZ Business Cheque</t>
        </is>
      </c>
      <c r="G2044" s="9" t="n">
        <v>9182.879999999999</v>
      </c>
      <c r="H2044" t="inlineStr"/>
      <c r="I2044" t="inlineStr">
        <is>
          <t>Payment INV-4303</t>
        </is>
      </c>
      <c r="J2044" t="inlineStr">
        <is>
          <t>R</t>
        </is>
      </c>
      <c r="K2044" t="str">
        <f>INDEX('Account Map'!$E$5:$E$90,MATCH(F2044,'Account Map'!$A$5:$A$90,0))</f>
        <v>090</v>
      </c>
    </row>
    <row r="2045">
      <c r="A2045" t="n">
        <v>770</v>
      </c>
      <c r="B2045" s="10" t="n">
        <v>46251</v>
      </c>
      <c r="C2045" t="inlineStr">
        <is>
          <t>Payment</t>
        </is>
      </c>
      <c r="D2045" t="inlineStr"/>
      <c r="E2045" t="inlineStr">
        <is>
          <t>Docklands Homewares Pty Ltd</t>
        </is>
      </c>
      <c r="F2045" t="inlineStr">
        <is>
          <t>Accounts Receivable (A/R)</t>
        </is>
      </c>
      <c r="G2045" s="9" t="n">
        <v>-9182.879999999999</v>
      </c>
      <c r="H2045" t="inlineStr"/>
      <c r="I2045" t="inlineStr">
        <is>
          <t>Payment INV-4303</t>
        </is>
      </c>
      <c r="J2045" t="inlineStr"/>
      <c r="K2045" t="str">
        <f>INDEX('Account Map'!$E$5:$E$90,MATCH(F2045,'Account Map'!$A$5:$A$90,0))</f>
        <v>610</v>
      </c>
    </row>
    <row r="2046">
      <c r="A2046" t="n">
        <v>771</v>
      </c>
      <c r="B2046" s="10" t="n">
        <v>46251</v>
      </c>
      <c r="C2046" t="inlineStr">
        <is>
          <t>Bill Payment (Cheque)</t>
        </is>
      </c>
      <c r="D2046" t="inlineStr"/>
      <c r="E2046" t="inlineStr">
        <is>
          <t>Bluestone Timber Pty Ltd</t>
        </is>
      </c>
      <c r="F2046" t="inlineStr">
        <is>
          <t>Accounts Payable (A/P)</t>
        </is>
      </c>
      <c r="G2046" s="9" t="n">
        <v>3303.27</v>
      </c>
      <c r="H2046" t="inlineStr"/>
      <c r="I2046" t="inlineStr">
        <is>
          <t>Payment B00180</t>
        </is>
      </c>
      <c r="J2046" t="inlineStr"/>
      <c r="K2046" t="str">
        <f>INDEX('Account Map'!$E$5:$E$90,MATCH(F2046,'Account Map'!$A$5:$A$90,0))</f>
        <v>800</v>
      </c>
    </row>
    <row r="2047">
      <c r="A2047" t="n">
        <v>771</v>
      </c>
      <c r="B2047" s="10" t="n">
        <v>46251</v>
      </c>
      <c r="C2047" t="inlineStr">
        <is>
          <t>Bill Payment (Cheque)</t>
        </is>
      </c>
      <c r="D2047" t="inlineStr"/>
      <c r="E2047" t="inlineStr">
        <is>
          <t>Bluestone Timber Pty Ltd</t>
        </is>
      </c>
      <c r="F2047" t="inlineStr">
        <is>
          <t>ANZ Business Cheque</t>
        </is>
      </c>
      <c r="G2047" s="9" t="n">
        <v>-3303.27</v>
      </c>
      <c r="H2047" t="inlineStr"/>
      <c r="I2047" t="inlineStr">
        <is>
          <t>Payment B00180</t>
        </is>
      </c>
      <c r="J2047" t="inlineStr">
        <is>
          <t>R</t>
        </is>
      </c>
      <c r="K2047" t="str">
        <f>INDEX('Account Map'!$E$5:$E$90,MATCH(F2047,'Account Map'!$A$5:$A$90,0))</f>
        <v>090</v>
      </c>
    </row>
    <row r="2048">
      <c r="A2048" t="n">
        <v>772</v>
      </c>
      <c r="B2048" s="10" t="n">
        <v>46251</v>
      </c>
      <c r="C2048" t="inlineStr">
        <is>
          <t>Bill Payment (Cheque)</t>
        </is>
      </c>
      <c r="D2048" t="inlineStr"/>
      <c r="E2048" t="inlineStr">
        <is>
          <t>Xpress Cleaning Pty Ltd</t>
        </is>
      </c>
      <c r="F2048" t="inlineStr">
        <is>
          <t>Accounts Payable (A/P)</t>
        </is>
      </c>
      <c r="G2048" s="9" t="n">
        <v>1111.68</v>
      </c>
      <c r="H2048" t="inlineStr"/>
      <c r="I2048" t="inlineStr">
        <is>
          <t>Payment B00184</t>
        </is>
      </c>
      <c r="J2048" t="inlineStr"/>
      <c r="K2048" t="str">
        <f>INDEX('Account Map'!$E$5:$E$90,MATCH(F2048,'Account Map'!$A$5:$A$90,0))</f>
        <v>800</v>
      </c>
    </row>
    <row r="2049">
      <c r="A2049" t="n">
        <v>772</v>
      </c>
      <c r="B2049" s="10" t="n">
        <v>46251</v>
      </c>
      <c r="C2049" t="inlineStr">
        <is>
          <t>Bill Payment (Cheque)</t>
        </is>
      </c>
      <c r="D2049" t="inlineStr"/>
      <c r="E2049" t="inlineStr">
        <is>
          <t>Xpress Cleaning Pty Ltd</t>
        </is>
      </c>
      <c r="F2049" t="inlineStr">
        <is>
          <t>ANZ Business Cheque</t>
        </is>
      </c>
      <c r="G2049" s="9" t="n">
        <v>-1111.68</v>
      </c>
      <c r="H2049" t="inlineStr"/>
      <c r="I2049" t="inlineStr">
        <is>
          <t>Payment B00184</t>
        </is>
      </c>
      <c r="J2049" t="inlineStr">
        <is>
          <t>R</t>
        </is>
      </c>
      <c r="K2049" t="str">
        <f>INDEX('Account Map'!$E$5:$E$90,MATCH(F2049,'Account Map'!$A$5:$A$90,0))</f>
        <v>090</v>
      </c>
    </row>
    <row r="2050">
      <c r="A2050" t="n">
        <v>773</v>
      </c>
      <c r="B2050" s="10" t="n">
        <v>46251</v>
      </c>
      <c r="C2050" t="inlineStr">
        <is>
          <t>Bill Payment (Cheque)</t>
        </is>
      </c>
      <c r="D2050" t="inlineStr"/>
      <c r="E2050" t="inlineStr">
        <is>
          <t>Kew Steel Pty Ltd</t>
        </is>
      </c>
      <c r="F2050" t="inlineStr">
        <is>
          <t>Accounts Payable (A/P)</t>
        </is>
      </c>
      <c r="G2050" s="9" t="n">
        <v>752.08</v>
      </c>
      <c r="H2050" t="inlineStr"/>
      <c r="I2050" t="inlineStr">
        <is>
          <t>Payment B00233</t>
        </is>
      </c>
      <c r="J2050" t="inlineStr"/>
      <c r="K2050" t="str">
        <f>INDEX('Account Map'!$E$5:$E$90,MATCH(F2050,'Account Map'!$A$5:$A$90,0))</f>
        <v>800</v>
      </c>
    </row>
    <row r="2051">
      <c r="A2051" t="n">
        <v>773</v>
      </c>
      <c r="B2051" s="10" t="n">
        <v>46251</v>
      </c>
      <c r="C2051" t="inlineStr">
        <is>
          <t>Bill Payment (Cheque)</t>
        </is>
      </c>
      <c r="D2051" t="inlineStr"/>
      <c r="E2051" t="inlineStr">
        <is>
          <t>Kew Steel Pty Ltd</t>
        </is>
      </c>
      <c r="F2051" t="inlineStr">
        <is>
          <t>ANZ Business Cheque</t>
        </is>
      </c>
      <c r="G2051" s="9" t="n">
        <v>-752.08</v>
      </c>
      <c r="H2051" t="inlineStr"/>
      <c r="I2051" t="inlineStr">
        <is>
          <t>Payment B00233</t>
        </is>
      </c>
      <c r="J2051" t="inlineStr">
        <is>
          <t>R</t>
        </is>
      </c>
      <c r="K2051" t="str">
        <f>INDEX('Account Map'!$E$5:$E$90,MATCH(F2051,'Account Map'!$A$5:$A$90,0))</f>
        <v>090</v>
      </c>
    </row>
    <row r="2052">
      <c r="A2052" t="n">
        <v>774</v>
      </c>
      <c r="B2052" s="10" t="n">
        <v>46251</v>
      </c>
      <c r="C2052" t="inlineStr">
        <is>
          <t>Bill Payment (Cheque)</t>
        </is>
      </c>
      <c r="D2052" t="inlineStr"/>
      <c r="E2052" t="inlineStr">
        <is>
          <t>High St Glass Pty Ltd</t>
        </is>
      </c>
      <c r="F2052" t="inlineStr">
        <is>
          <t>Accounts Payable (A/P)</t>
        </is>
      </c>
      <c r="G2052" s="9" t="n">
        <v>1065.35</v>
      </c>
      <c r="H2052" t="inlineStr"/>
      <c r="I2052" t="inlineStr">
        <is>
          <t>Payment B00245</t>
        </is>
      </c>
      <c r="J2052" t="inlineStr"/>
      <c r="K2052" t="str">
        <f>INDEX('Account Map'!$E$5:$E$90,MATCH(F2052,'Account Map'!$A$5:$A$90,0))</f>
        <v>800</v>
      </c>
    </row>
    <row r="2053">
      <c r="A2053" t="n">
        <v>774</v>
      </c>
      <c r="B2053" s="10" t="n">
        <v>46251</v>
      </c>
      <c r="C2053" t="inlineStr">
        <is>
          <t>Bill Payment (Cheque)</t>
        </is>
      </c>
      <c r="D2053" t="inlineStr"/>
      <c r="E2053" t="inlineStr">
        <is>
          <t>High St Glass Pty Ltd</t>
        </is>
      </c>
      <c r="F2053" t="inlineStr">
        <is>
          <t>ANZ Business Cheque</t>
        </is>
      </c>
      <c r="G2053" s="9" t="n">
        <v>-1065.35</v>
      </c>
      <c r="H2053" t="inlineStr"/>
      <c r="I2053" t="inlineStr">
        <is>
          <t>Payment B00245</t>
        </is>
      </c>
      <c r="J2053" t="inlineStr">
        <is>
          <t>R</t>
        </is>
      </c>
      <c r="K2053" t="str">
        <f>INDEX('Account Map'!$E$5:$E$90,MATCH(F2053,'Account Map'!$A$5:$A$90,0))</f>
        <v>090</v>
      </c>
    </row>
    <row r="2054">
      <c r="A2054" t="n">
        <v>775</v>
      </c>
      <c r="B2054" s="10" t="n">
        <v>46251</v>
      </c>
      <c r="C2054" t="inlineStr">
        <is>
          <t>Bill Payment (Cheque)</t>
        </is>
      </c>
      <c r="D2054" t="inlineStr"/>
      <c r="E2054" t="inlineStr">
        <is>
          <t>Chapel Joinery Supplies Pty Ltd</t>
        </is>
      </c>
      <c r="F2054" t="inlineStr">
        <is>
          <t>Accounts Payable (A/P)</t>
        </is>
      </c>
      <c r="G2054" s="9" t="n">
        <v>899.05</v>
      </c>
      <c r="H2054" t="inlineStr"/>
      <c r="I2054" t="inlineStr">
        <is>
          <t>Payment B00264</t>
        </is>
      </c>
      <c r="J2054" t="inlineStr"/>
      <c r="K2054" t="str">
        <f>INDEX('Account Map'!$E$5:$E$90,MATCH(F2054,'Account Map'!$A$5:$A$90,0))</f>
        <v>800</v>
      </c>
    </row>
    <row r="2055">
      <c r="A2055" t="n">
        <v>775</v>
      </c>
      <c r="B2055" s="10" t="n">
        <v>46251</v>
      </c>
      <c r="C2055" t="inlineStr">
        <is>
          <t>Bill Payment (Cheque)</t>
        </is>
      </c>
      <c r="D2055" t="inlineStr"/>
      <c r="E2055" t="inlineStr">
        <is>
          <t>Chapel Joinery Supplies Pty Ltd</t>
        </is>
      </c>
      <c r="F2055" t="inlineStr">
        <is>
          <t>ANZ Business Cheque</t>
        </is>
      </c>
      <c r="G2055" s="9" t="n">
        <v>-899.05</v>
      </c>
      <c r="H2055" t="inlineStr"/>
      <c r="I2055" t="inlineStr">
        <is>
          <t>Payment B00264</t>
        </is>
      </c>
      <c r="J2055" t="inlineStr">
        <is>
          <t>R</t>
        </is>
      </c>
      <c r="K2055" t="str">
        <f>INDEX('Account Map'!$E$5:$E$90,MATCH(F2055,'Account Map'!$A$5:$A$90,0))</f>
        <v>090</v>
      </c>
    </row>
    <row r="2056">
      <c r="A2056" t="n">
        <v>776</v>
      </c>
      <c r="B2056" s="10" t="n">
        <v>46252</v>
      </c>
      <c r="C2056" t="inlineStr">
        <is>
          <t>Invoice</t>
        </is>
      </c>
      <c r="D2056" t="inlineStr">
        <is>
          <t>INV-4329</t>
        </is>
      </c>
      <c r="E2056" t="inlineStr">
        <is>
          <t>Smith St Cafe Pty Ltd</t>
        </is>
      </c>
      <c r="F2056" t="inlineStr">
        <is>
          <t>Accounts Receivable (A/R)</t>
        </is>
      </c>
      <c r="G2056" s="9" t="n">
        <v>15150.15</v>
      </c>
      <c r="H2056" t="inlineStr"/>
      <c r="I2056" t="inlineStr"/>
      <c r="J2056" t="inlineStr"/>
      <c r="K2056" t="str">
        <f>INDEX('Account Map'!$E$5:$E$90,MATCH(F2056,'Account Map'!$A$5:$A$90,0))</f>
        <v>610</v>
      </c>
    </row>
    <row r="2057">
      <c r="A2057" t="n">
        <v>776</v>
      </c>
      <c r="B2057" s="10" t="n">
        <v>46252</v>
      </c>
      <c r="C2057" t="inlineStr">
        <is>
          <t>Invoice</t>
        </is>
      </c>
      <c r="D2057" t="inlineStr">
        <is>
          <t>INV-4329</t>
        </is>
      </c>
      <c r="E2057" t="inlineStr">
        <is>
          <t>Smith St Cafe Pty Ltd</t>
        </is>
      </c>
      <c r="F2057" t="inlineStr">
        <is>
          <t>Joinery sales</t>
        </is>
      </c>
      <c r="G2057" s="9" t="n">
        <v>-1659.78</v>
      </c>
      <c r="H2057" t="inlineStr">
        <is>
          <t>GST</t>
        </is>
      </c>
      <c r="I2057" t="inlineStr"/>
      <c r="J2057" t="inlineStr"/>
      <c r="K2057" t="str">
        <f>INDEX('Account Map'!$E$5:$E$90,MATCH(F2057,'Account Map'!$A$5:$A$90,0))</f>
        <v>200</v>
      </c>
    </row>
    <row r="2058">
      <c r="A2058" t="n">
        <v>776</v>
      </c>
      <c r="B2058" s="10" t="n">
        <v>46252</v>
      </c>
      <c r="C2058" t="inlineStr">
        <is>
          <t>Invoice</t>
        </is>
      </c>
      <c r="D2058" t="inlineStr">
        <is>
          <t>INV-4329</t>
        </is>
      </c>
      <c r="E2058" t="inlineStr">
        <is>
          <t>Smith St Cafe Pty Ltd</t>
        </is>
      </c>
      <c r="F2058" t="inlineStr">
        <is>
          <t>Joinery sales</t>
        </is>
      </c>
      <c r="G2058" s="9" t="n">
        <v>-1237.24</v>
      </c>
      <c r="H2058" t="inlineStr">
        <is>
          <t>GST</t>
        </is>
      </c>
      <c r="I2058" t="inlineStr"/>
      <c r="J2058" t="inlineStr"/>
      <c r="K2058" t="str">
        <f>INDEX('Account Map'!$E$5:$E$90,MATCH(F2058,'Account Map'!$A$5:$A$90,0))</f>
        <v>200</v>
      </c>
    </row>
    <row r="2059">
      <c r="A2059" t="n">
        <v>776</v>
      </c>
      <c r="B2059" s="10" t="n">
        <v>46252</v>
      </c>
      <c r="C2059" t="inlineStr">
        <is>
          <t>Invoice</t>
        </is>
      </c>
      <c r="D2059" t="inlineStr">
        <is>
          <t>INV-4329</t>
        </is>
      </c>
      <c r="E2059" t="inlineStr">
        <is>
          <t>Smith St Cafe Pty Ltd</t>
        </is>
      </c>
      <c r="F2059" t="inlineStr">
        <is>
          <t>Shopfitting contracts</t>
        </is>
      </c>
      <c r="G2059" s="9" t="n">
        <v>-10875.84</v>
      </c>
      <c r="H2059" t="inlineStr">
        <is>
          <t>GST</t>
        </is>
      </c>
      <c r="I2059" t="inlineStr"/>
      <c r="J2059" t="inlineStr"/>
      <c r="K2059" t="str">
        <f>INDEX('Account Map'!$E$5:$E$90,MATCH(F2059,'Account Map'!$A$5:$A$90,0))</f>
        <v>201</v>
      </c>
    </row>
    <row r="2060">
      <c r="A2060" t="n">
        <v>776</v>
      </c>
      <c r="B2060" s="10" t="n">
        <v>46252</v>
      </c>
      <c r="C2060" t="inlineStr">
        <is>
          <t>Invoice</t>
        </is>
      </c>
      <c r="D2060" t="inlineStr">
        <is>
          <t>INV-4329</t>
        </is>
      </c>
      <c r="E2060" t="inlineStr">
        <is>
          <t>Smith St Cafe Pty Ltd</t>
        </is>
      </c>
      <c r="F2060" t="inlineStr">
        <is>
          <t>GST Payable</t>
        </is>
      </c>
      <c r="G2060" s="9" t="n">
        <v>-1377.29</v>
      </c>
      <c r="H2060" t="inlineStr"/>
      <c r="I2060" t="inlineStr"/>
      <c r="J2060" t="inlineStr"/>
      <c r="K2060" t="str">
        <f>INDEX('Account Map'!$E$5:$E$90,MATCH(F2060,'Account Map'!$A$5:$A$90,0))</f>
        <v>820</v>
      </c>
    </row>
    <row r="2061">
      <c r="A2061" t="n">
        <v>777</v>
      </c>
      <c r="B2061" s="10" t="n">
        <v>46252</v>
      </c>
      <c r="C2061" t="inlineStr">
        <is>
          <t>Invoice</t>
        </is>
      </c>
      <c r="D2061" t="inlineStr">
        <is>
          <t>INV-4330</t>
        </is>
      </c>
      <c r="E2061" t="inlineStr">
        <is>
          <t>Brunswick Constructions Pty Ltd</t>
        </is>
      </c>
      <c r="F2061" t="inlineStr">
        <is>
          <t>Accounts Receivable (A/R)</t>
        </is>
      </c>
      <c r="G2061" s="9" t="n">
        <v>1020.8</v>
      </c>
      <c r="H2061" t="inlineStr"/>
      <c r="I2061" t="inlineStr"/>
      <c r="J2061" t="inlineStr"/>
      <c r="K2061" t="str">
        <f>INDEX('Account Map'!$E$5:$E$90,MATCH(F2061,'Account Map'!$A$5:$A$90,0))</f>
        <v>610</v>
      </c>
    </row>
    <row r="2062">
      <c r="A2062" t="n">
        <v>777</v>
      </c>
      <c r="B2062" s="10" t="n">
        <v>46252</v>
      </c>
      <c r="C2062" t="inlineStr">
        <is>
          <t>Invoice</t>
        </is>
      </c>
      <c r="D2062" t="inlineStr">
        <is>
          <t>INV-4330</t>
        </is>
      </c>
      <c r="E2062" t="inlineStr">
        <is>
          <t>Brunswick Constructions Pty Ltd</t>
        </is>
      </c>
      <c r="F2062" t="inlineStr">
        <is>
          <t>Joinery sales</t>
        </is>
      </c>
      <c r="G2062" s="9" t="n">
        <v>-928</v>
      </c>
      <c r="H2062" t="inlineStr">
        <is>
          <t>GST</t>
        </is>
      </c>
      <c r="I2062" t="inlineStr"/>
      <c r="J2062" t="inlineStr"/>
      <c r="K2062" t="str">
        <f>INDEX('Account Map'!$E$5:$E$90,MATCH(F2062,'Account Map'!$A$5:$A$90,0))</f>
        <v>200</v>
      </c>
    </row>
    <row r="2063">
      <c r="A2063" t="n">
        <v>777</v>
      </c>
      <c r="B2063" s="10" t="n">
        <v>46252</v>
      </c>
      <c r="C2063" t="inlineStr">
        <is>
          <t>Invoice</t>
        </is>
      </c>
      <c r="D2063" t="inlineStr">
        <is>
          <t>INV-4330</t>
        </is>
      </c>
      <c r="E2063" t="inlineStr">
        <is>
          <t>Brunswick Constructions Pty Ltd</t>
        </is>
      </c>
      <c r="F2063" t="inlineStr">
        <is>
          <t>GST Payable</t>
        </is>
      </c>
      <c r="G2063" s="9" t="n">
        <v>-92.8</v>
      </c>
      <c r="H2063" t="inlineStr"/>
      <c r="I2063" t="inlineStr"/>
      <c r="J2063" t="inlineStr"/>
      <c r="K2063" t="str">
        <f>INDEX('Account Map'!$E$5:$E$90,MATCH(F2063,'Account Map'!$A$5:$A$90,0))</f>
        <v>820</v>
      </c>
    </row>
    <row r="2064">
      <c r="A2064" t="n">
        <v>778</v>
      </c>
      <c r="B2064" s="10" t="n">
        <v>46252</v>
      </c>
      <c r="C2064" t="inlineStr">
        <is>
          <t>Invoice</t>
        </is>
      </c>
      <c r="D2064" t="inlineStr">
        <is>
          <t>INV-4331</t>
        </is>
      </c>
      <c r="E2064" t="inlineStr">
        <is>
          <t>Albert Architects Pty Ltd</t>
        </is>
      </c>
      <c r="F2064" t="inlineStr">
        <is>
          <t>Accounts Receivable (A/R)</t>
        </is>
      </c>
      <c r="G2064" s="9" t="n">
        <v>11595.96</v>
      </c>
      <c r="H2064" t="inlineStr"/>
      <c r="I2064" t="inlineStr"/>
      <c r="J2064" t="inlineStr"/>
      <c r="K2064" t="str">
        <f>INDEX('Account Map'!$E$5:$E$90,MATCH(F2064,'Account Map'!$A$5:$A$90,0))</f>
        <v>610</v>
      </c>
    </row>
    <row r="2065">
      <c r="A2065" t="n">
        <v>778</v>
      </c>
      <c r="B2065" s="10" t="n">
        <v>46252</v>
      </c>
      <c r="C2065" t="inlineStr">
        <is>
          <t>Invoice</t>
        </is>
      </c>
      <c r="D2065" t="inlineStr">
        <is>
          <t>INV-4331</t>
        </is>
      </c>
      <c r="E2065" t="inlineStr">
        <is>
          <t>Albert Architects Pty Ltd</t>
        </is>
      </c>
      <c r="F2065" t="inlineStr">
        <is>
          <t>Shopfitting contracts</t>
        </is>
      </c>
      <c r="G2065" s="9" t="n">
        <v>-8622.66</v>
      </c>
      <c r="H2065" t="inlineStr">
        <is>
          <t>GST</t>
        </is>
      </c>
      <c r="I2065" t="inlineStr"/>
      <c r="J2065" t="inlineStr"/>
      <c r="K2065" t="str">
        <f>INDEX('Account Map'!$E$5:$E$90,MATCH(F2065,'Account Map'!$A$5:$A$90,0))</f>
        <v>201</v>
      </c>
    </row>
    <row r="2066">
      <c r="A2066" t="n">
        <v>778</v>
      </c>
      <c r="B2066" s="10" t="n">
        <v>46252</v>
      </c>
      <c r="C2066" t="inlineStr">
        <is>
          <t>Invoice</t>
        </is>
      </c>
      <c r="D2066" t="inlineStr">
        <is>
          <t>INV-4331</t>
        </is>
      </c>
      <c r="E2066" t="inlineStr">
        <is>
          <t>Albert Architects Pty Ltd</t>
        </is>
      </c>
      <c r="F2066" t="inlineStr">
        <is>
          <t>Shopfitting contracts</t>
        </is>
      </c>
      <c r="G2066" s="9" t="n">
        <v>-1919.12</v>
      </c>
      <c r="H2066" t="inlineStr">
        <is>
          <t>GST</t>
        </is>
      </c>
      <c r="I2066" t="inlineStr"/>
      <c r="J2066" t="inlineStr"/>
      <c r="K2066" t="str">
        <f>INDEX('Account Map'!$E$5:$E$90,MATCH(F2066,'Account Map'!$A$5:$A$90,0))</f>
        <v>201</v>
      </c>
    </row>
    <row r="2067">
      <c r="A2067" t="n">
        <v>778</v>
      </c>
      <c r="B2067" s="10" t="n">
        <v>46252</v>
      </c>
      <c r="C2067" t="inlineStr">
        <is>
          <t>Invoice</t>
        </is>
      </c>
      <c r="D2067" t="inlineStr">
        <is>
          <t>INV-4331</t>
        </is>
      </c>
      <c r="E2067" t="inlineStr">
        <is>
          <t>Albert Architects Pty Ltd</t>
        </is>
      </c>
      <c r="F2067" t="inlineStr">
        <is>
          <t>GST Payable</t>
        </is>
      </c>
      <c r="G2067" s="9" t="n">
        <v>-1054.18</v>
      </c>
      <c r="H2067" t="inlineStr"/>
      <c r="I2067" t="inlineStr"/>
      <c r="J2067" t="inlineStr"/>
      <c r="K2067" t="str">
        <f>INDEX('Account Map'!$E$5:$E$90,MATCH(F2067,'Account Map'!$A$5:$A$90,0))</f>
        <v>820</v>
      </c>
    </row>
    <row r="2068">
      <c r="A2068" t="n">
        <v>779</v>
      </c>
      <c r="B2068" s="10" t="n">
        <v>46252</v>
      </c>
      <c r="C2068" t="inlineStr">
        <is>
          <t>Bill</t>
        </is>
      </c>
      <c r="D2068" t="inlineStr">
        <is>
          <t>B00342</t>
        </is>
      </c>
      <c r="E2068" t="inlineStr">
        <is>
          <t>Carlton Adhesives Pty Ltd</t>
        </is>
      </c>
      <c r="F2068" t="inlineStr">
        <is>
          <t>Repairs &amp; maintenance</t>
        </is>
      </c>
      <c r="G2068" s="9" t="n">
        <v>530.73</v>
      </c>
      <c r="H2068" t="inlineStr">
        <is>
          <t>GST</t>
        </is>
      </c>
      <c r="I2068" t="inlineStr"/>
      <c r="J2068" t="inlineStr"/>
      <c r="K2068" t="str">
        <f>INDEX('Account Map'!$E$5:$E$90,MATCH(F2068,'Account Map'!$A$5:$A$90,0))</f>
        <v>473</v>
      </c>
    </row>
    <row r="2069">
      <c r="A2069" t="n">
        <v>779</v>
      </c>
      <c r="B2069" s="10" t="n">
        <v>46252</v>
      </c>
      <c r="C2069" t="inlineStr">
        <is>
          <t>Bill</t>
        </is>
      </c>
      <c r="D2069" t="inlineStr">
        <is>
          <t>B00342</t>
        </is>
      </c>
      <c r="E2069" t="inlineStr">
        <is>
          <t>Carlton Adhesives Pty Ltd</t>
        </is>
      </c>
      <c r="F2069" t="inlineStr">
        <is>
          <t>GST Payable</t>
        </is>
      </c>
      <c r="G2069" s="9" t="n">
        <v>53.07</v>
      </c>
      <c r="H2069" t="inlineStr"/>
      <c r="I2069" t="inlineStr"/>
      <c r="J2069" t="inlineStr"/>
      <c r="K2069" t="str">
        <f>INDEX('Account Map'!$E$5:$E$90,MATCH(F2069,'Account Map'!$A$5:$A$90,0))</f>
        <v>820</v>
      </c>
    </row>
    <row r="2070">
      <c r="A2070" t="n">
        <v>779</v>
      </c>
      <c r="B2070" s="10" t="n">
        <v>46252</v>
      </c>
      <c r="C2070" t="inlineStr">
        <is>
          <t>Bill</t>
        </is>
      </c>
      <c r="D2070" t="inlineStr">
        <is>
          <t>B00342</t>
        </is>
      </c>
      <c r="E2070" t="inlineStr">
        <is>
          <t>Carlton Adhesives Pty Ltd</t>
        </is>
      </c>
      <c r="F2070" t="inlineStr">
        <is>
          <t>Accounts Payable (A/P)</t>
        </is>
      </c>
      <c r="G2070" s="9" t="n">
        <v>-583.8</v>
      </c>
      <c r="H2070" t="inlineStr"/>
      <c r="I2070" t="inlineStr"/>
      <c r="J2070" t="inlineStr"/>
      <c r="K2070" t="str">
        <f>INDEX('Account Map'!$E$5:$E$90,MATCH(F2070,'Account Map'!$A$5:$A$90,0))</f>
        <v>800</v>
      </c>
    </row>
    <row r="2071">
      <c r="A2071" t="n">
        <v>780</v>
      </c>
      <c r="B2071" s="10" t="n">
        <v>46252</v>
      </c>
      <c r="C2071" t="inlineStr">
        <is>
          <t>Bill</t>
        </is>
      </c>
      <c r="D2071" t="inlineStr">
        <is>
          <t>B00343</t>
        </is>
      </c>
      <c r="E2071" t="inlineStr">
        <is>
          <t>Smith &amp; Partners Accountants Pty Ltd</t>
        </is>
      </c>
      <c r="F2071" t="inlineStr">
        <is>
          <t>Accounting &amp; bookkeeping</t>
        </is>
      </c>
      <c r="G2071" s="9" t="n">
        <v>1333.68</v>
      </c>
      <c r="H2071" t="inlineStr">
        <is>
          <t>GST</t>
        </is>
      </c>
      <c r="I2071" t="inlineStr"/>
      <c r="J2071" t="inlineStr"/>
      <c r="K2071" t="str">
        <f>INDEX('Account Map'!$E$5:$E$90,MATCH(F2071,'Account Map'!$A$5:$A$90,0))</f>
        <v>412</v>
      </c>
    </row>
    <row r="2072">
      <c r="A2072" t="n">
        <v>780</v>
      </c>
      <c r="B2072" s="10" t="n">
        <v>46252</v>
      </c>
      <c r="C2072" t="inlineStr">
        <is>
          <t>Bill</t>
        </is>
      </c>
      <c r="D2072" t="inlineStr">
        <is>
          <t>B00343</t>
        </is>
      </c>
      <c r="E2072" t="inlineStr">
        <is>
          <t>Smith &amp; Partners Accountants Pty Ltd</t>
        </is>
      </c>
      <c r="F2072" t="inlineStr">
        <is>
          <t>GST Payable</t>
        </is>
      </c>
      <c r="G2072" s="9" t="n">
        <v>133.37</v>
      </c>
      <c r="H2072" t="inlineStr"/>
      <c r="I2072" t="inlineStr"/>
      <c r="J2072" t="inlineStr"/>
      <c r="K2072" t="str">
        <f>INDEX('Account Map'!$E$5:$E$90,MATCH(F2072,'Account Map'!$A$5:$A$90,0))</f>
        <v>820</v>
      </c>
    </row>
    <row r="2073">
      <c r="A2073" t="n">
        <v>780</v>
      </c>
      <c r="B2073" s="10" t="n">
        <v>46252</v>
      </c>
      <c r="C2073" t="inlineStr">
        <is>
          <t>Bill</t>
        </is>
      </c>
      <c r="D2073" t="inlineStr">
        <is>
          <t>B00343</t>
        </is>
      </c>
      <c r="E2073" t="inlineStr">
        <is>
          <t>Smith &amp; Partners Accountants Pty Ltd</t>
        </is>
      </c>
      <c r="F2073" t="inlineStr">
        <is>
          <t>Accounts Payable (A/P)</t>
        </is>
      </c>
      <c r="G2073" s="9" t="n">
        <v>-1467.05</v>
      </c>
      <c r="H2073" t="inlineStr"/>
      <c r="I2073" t="inlineStr"/>
      <c r="J2073" t="inlineStr"/>
      <c r="K2073" t="str">
        <f>INDEX('Account Map'!$E$5:$E$90,MATCH(F2073,'Account Map'!$A$5:$A$90,0))</f>
        <v>800</v>
      </c>
    </row>
    <row r="2074">
      <c r="A2074" t="n">
        <v>781</v>
      </c>
      <c r="B2074" s="10" t="n">
        <v>46252</v>
      </c>
      <c r="C2074" t="inlineStr">
        <is>
          <t>Bill</t>
        </is>
      </c>
      <c r="D2074" t="inlineStr">
        <is>
          <t>B00344</t>
        </is>
      </c>
      <c r="E2074" t="inlineStr">
        <is>
          <t>Glenferrie Glass Pty Ltd</t>
        </is>
      </c>
      <c r="F2074" t="inlineStr">
        <is>
          <t>Small tools</t>
        </is>
      </c>
      <c r="G2074" s="9" t="n">
        <v>735.05</v>
      </c>
      <c r="H2074" t="inlineStr">
        <is>
          <t>GST</t>
        </is>
      </c>
      <c r="I2074" t="inlineStr"/>
      <c r="J2074" t="inlineStr"/>
      <c r="K2074" t="str">
        <f>INDEX('Account Map'!$E$5:$E$90,MATCH(F2074,'Account Map'!$A$5:$A$90,0))</f>
        <v>474</v>
      </c>
    </row>
    <row r="2075">
      <c r="A2075" t="n">
        <v>781</v>
      </c>
      <c r="B2075" s="10" t="n">
        <v>46252</v>
      </c>
      <c r="C2075" t="inlineStr">
        <is>
          <t>Bill</t>
        </is>
      </c>
      <c r="D2075" t="inlineStr">
        <is>
          <t>B00344</t>
        </is>
      </c>
      <c r="E2075" t="inlineStr">
        <is>
          <t>Glenferrie Glass Pty Ltd</t>
        </is>
      </c>
      <c r="F2075" t="inlineStr">
        <is>
          <t>GST Payable</t>
        </is>
      </c>
      <c r="G2075" s="9" t="n">
        <v>73.51000000000001</v>
      </c>
      <c r="H2075" t="inlineStr"/>
      <c r="I2075" t="inlineStr"/>
      <c r="J2075" t="inlineStr"/>
      <c r="K2075" t="str">
        <f>INDEX('Account Map'!$E$5:$E$90,MATCH(F2075,'Account Map'!$A$5:$A$90,0))</f>
        <v>820</v>
      </c>
    </row>
    <row r="2076">
      <c r="A2076" t="n">
        <v>781</v>
      </c>
      <c r="B2076" s="10" t="n">
        <v>46252</v>
      </c>
      <c r="C2076" t="inlineStr">
        <is>
          <t>Bill</t>
        </is>
      </c>
      <c r="D2076" t="inlineStr">
        <is>
          <t>B00344</t>
        </is>
      </c>
      <c r="E2076" t="inlineStr">
        <is>
          <t>Glenferrie Glass Pty Ltd</t>
        </is>
      </c>
      <c r="F2076" t="inlineStr">
        <is>
          <t>Accounts Payable (A/P)</t>
        </is>
      </c>
      <c r="G2076" s="9" t="n">
        <v>-808.5599999999999</v>
      </c>
      <c r="H2076" t="inlineStr"/>
      <c r="I2076" t="inlineStr"/>
      <c r="J2076" t="inlineStr"/>
      <c r="K2076" t="str">
        <f>INDEX('Account Map'!$E$5:$E$90,MATCH(F2076,'Account Map'!$A$5:$A$90,0))</f>
        <v>800</v>
      </c>
    </row>
    <row r="2077">
      <c r="A2077" t="n">
        <v>782</v>
      </c>
      <c r="B2077" s="10" t="n">
        <v>46252</v>
      </c>
      <c r="C2077" t="inlineStr">
        <is>
          <t>Bill</t>
        </is>
      </c>
      <c r="D2077" t="inlineStr">
        <is>
          <t>B00345</t>
        </is>
      </c>
      <c r="E2077" t="inlineStr">
        <is>
          <t>Prahran Laminates Pty Ltd</t>
        </is>
      </c>
      <c r="F2077" t="inlineStr">
        <is>
          <t>Freight &amp; cartage</t>
        </is>
      </c>
      <c r="G2077" s="9" t="n">
        <v>546.99</v>
      </c>
      <c r="H2077" t="inlineStr">
        <is>
          <t>GST</t>
        </is>
      </c>
      <c r="I2077" t="inlineStr"/>
      <c r="J2077" t="inlineStr"/>
      <c r="K2077" t="str">
        <f>INDEX('Account Map'!$E$5:$E$90,MATCH(F2077,'Account Map'!$A$5:$A$90,0))</f>
        <v>314</v>
      </c>
    </row>
    <row r="2078">
      <c r="A2078" t="n">
        <v>782</v>
      </c>
      <c r="B2078" s="10" t="n">
        <v>46252</v>
      </c>
      <c r="C2078" t="inlineStr">
        <is>
          <t>Bill</t>
        </is>
      </c>
      <c r="D2078" t="inlineStr">
        <is>
          <t>B00345</t>
        </is>
      </c>
      <c r="E2078" t="inlineStr">
        <is>
          <t>Prahran Laminates Pty Ltd</t>
        </is>
      </c>
      <c r="F2078" t="inlineStr">
        <is>
          <t>GST Payable</t>
        </is>
      </c>
      <c r="G2078" s="9" t="n">
        <v>54.7</v>
      </c>
      <c r="H2078" t="inlineStr"/>
      <c r="I2078" t="inlineStr"/>
      <c r="J2078" t="inlineStr"/>
      <c r="K2078" t="str">
        <f>INDEX('Account Map'!$E$5:$E$90,MATCH(F2078,'Account Map'!$A$5:$A$90,0))</f>
        <v>820</v>
      </c>
    </row>
    <row r="2079">
      <c r="A2079" t="n">
        <v>782</v>
      </c>
      <c r="B2079" s="10" t="n">
        <v>46252</v>
      </c>
      <c r="C2079" t="inlineStr">
        <is>
          <t>Bill</t>
        </is>
      </c>
      <c r="D2079" t="inlineStr">
        <is>
          <t>B00345</t>
        </is>
      </c>
      <c r="E2079" t="inlineStr">
        <is>
          <t>Prahran Laminates Pty Ltd</t>
        </is>
      </c>
      <c r="F2079" t="inlineStr">
        <is>
          <t>Accounts Payable (A/P)</t>
        </is>
      </c>
      <c r="G2079" s="9" t="n">
        <v>-601.6900000000001</v>
      </c>
      <c r="H2079" t="inlineStr"/>
      <c r="I2079" t="inlineStr"/>
      <c r="J2079" t="inlineStr"/>
      <c r="K2079" t="str">
        <f>INDEX('Account Map'!$E$5:$E$90,MATCH(F2079,'Account Map'!$A$5:$A$90,0))</f>
        <v>800</v>
      </c>
    </row>
    <row r="2080">
      <c r="A2080" t="n">
        <v>783</v>
      </c>
      <c r="B2080" s="10" t="n">
        <v>46252</v>
      </c>
      <c r="C2080" t="inlineStr">
        <is>
          <t>Bill</t>
        </is>
      </c>
      <c r="D2080" t="inlineStr">
        <is>
          <t>B00346</t>
        </is>
      </c>
      <c r="E2080" t="inlineStr">
        <is>
          <t>Chapel Joinery Supplies Pty Ltd</t>
        </is>
      </c>
      <c r="F2080" t="inlineStr">
        <is>
          <t>Small tools</t>
        </is>
      </c>
      <c r="G2080" s="9" t="n">
        <v>1140.21</v>
      </c>
      <c r="H2080" t="inlineStr">
        <is>
          <t>GST</t>
        </is>
      </c>
      <c r="I2080" t="inlineStr"/>
      <c r="J2080" t="inlineStr"/>
      <c r="K2080" t="str">
        <f>INDEX('Account Map'!$E$5:$E$90,MATCH(F2080,'Account Map'!$A$5:$A$90,0))</f>
        <v>474</v>
      </c>
    </row>
    <row r="2081">
      <c r="A2081" t="n">
        <v>783</v>
      </c>
      <c r="B2081" s="10" t="n">
        <v>46252</v>
      </c>
      <c r="C2081" t="inlineStr">
        <is>
          <t>Bill</t>
        </is>
      </c>
      <c r="D2081" t="inlineStr">
        <is>
          <t>B00346</t>
        </is>
      </c>
      <c r="E2081" t="inlineStr">
        <is>
          <t>Chapel Joinery Supplies Pty Ltd</t>
        </is>
      </c>
      <c r="F2081" t="inlineStr">
        <is>
          <t>GST Payable</t>
        </is>
      </c>
      <c r="G2081" s="9" t="n">
        <v>114.02</v>
      </c>
      <c r="H2081" t="inlineStr"/>
      <c r="I2081" t="inlineStr"/>
      <c r="J2081" t="inlineStr"/>
      <c r="K2081" t="str">
        <f>INDEX('Account Map'!$E$5:$E$90,MATCH(F2081,'Account Map'!$A$5:$A$90,0))</f>
        <v>820</v>
      </c>
    </row>
    <row r="2082">
      <c r="A2082" t="n">
        <v>783</v>
      </c>
      <c r="B2082" s="10" t="n">
        <v>46252</v>
      </c>
      <c r="C2082" t="inlineStr">
        <is>
          <t>Bill</t>
        </is>
      </c>
      <c r="D2082" t="inlineStr">
        <is>
          <t>B00346</t>
        </is>
      </c>
      <c r="E2082" t="inlineStr">
        <is>
          <t>Chapel Joinery Supplies Pty Ltd</t>
        </is>
      </c>
      <c r="F2082" t="inlineStr">
        <is>
          <t>Accounts Payable (A/P)</t>
        </is>
      </c>
      <c r="G2082" s="9" t="n">
        <v>-1254.23</v>
      </c>
      <c r="H2082" t="inlineStr"/>
      <c r="I2082" t="inlineStr"/>
      <c r="J2082" t="inlineStr"/>
      <c r="K2082" t="str">
        <f>INDEX('Account Map'!$E$5:$E$90,MATCH(F2082,'Account Map'!$A$5:$A$90,0))</f>
        <v>800</v>
      </c>
    </row>
    <row r="2083">
      <c r="A2083" t="n">
        <v>784</v>
      </c>
      <c r="B2083" s="10" t="n">
        <v>46252</v>
      </c>
      <c r="C2083" t="inlineStr">
        <is>
          <t>Bill</t>
        </is>
      </c>
      <c r="D2083" t="inlineStr">
        <is>
          <t>B00347</t>
        </is>
      </c>
      <c r="E2083" t="inlineStr">
        <is>
          <t>Allianz Insurance</t>
        </is>
      </c>
      <c r="F2083" t="inlineStr">
        <is>
          <t>Insurance</t>
        </is>
      </c>
      <c r="G2083" s="9" t="n">
        <v>851.52</v>
      </c>
      <c r="H2083" t="inlineStr">
        <is>
          <t>GST</t>
        </is>
      </c>
      <c r="I2083" t="inlineStr"/>
      <c r="J2083" t="inlineStr"/>
      <c r="K2083" t="str">
        <f>INDEX('Account Map'!$E$5:$E$90,MATCH(F2083,'Account Map'!$A$5:$A$90,0))</f>
        <v>433</v>
      </c>
    </row>
    <row r="2084">
      <c r="A2084" t="n">
        <v>784</v>
      </c>
      <c r="B2084" s="10" t="n">
        <v>46252</v>
      </c>
      <c r="C2084" t="inlineStr">
        <is>
          <t>Bill</t>
        </is>
      </c>
      <c r="D2084" t="inlineStr">
        <is>
          <t>B00347</t>
        </is>
      </c>
      <c r="E2084" t="inlineStr">
        <is>
          <t>Allianz Insurance</t>
        </is>
      </c>
      <c r="F2084" t="inlineStr">
        <is>
          <t>GST Payable</t>
        </is>
      </c>
      <c r="G2084" s="9" t="n">
        <v>85.15000000000001</v>
      </c>
      <c r="H2084" t="inlineStr"/>
      <c r="I2084" t="inlineStr"/>
      <c r="J2084" t="inlineStr"/>
      <c r="K2084" t="str">
        <f>INDEX('Account Map'!$E$5:$E$90,MATCH(F2084,'Account Map'!$A$5:$A$90,0))</f>
        <v>820</v>
      </c>
    </row>
    <row r="2085">
      <c r="A2085" t="n">
        <v>784</v>
      </c>
      <c r="B2085" s="10" t="n">
        <v>46252</v>
      </c>
      <c r="C2085" t="inlineStr">
        <is>
          <t>Bill</t>
        </is>
      </c>
      <c r="D2085" t="inlineStr">
        <is>
          <t>B00347</t>
        </is>
      </c>
      <c r="E2085" t="inlineStr">
        <is>
          <t>Allianz Insurance</t>
        </is>
      </c>
      <c r="F2085" t="inlineStr">
        <is>
          <t>Accounts Payable (A/P)</t>
        </is>
      </c>
      <c r="G2085" s="9" t="n">
        <v>-936.67</v>
      </c>
      <c r="H2085" t="inlineStr"/>
      <c r="I2085" t="inlineStr"/>
      <c r="J2085" t="inlineStr"/>
      <c r="K2085" t="str">
        <f>INDEX('Account Map'!$E$5:$E$90,MATCH(F2085,'Account Map'!$A$5:$A$90,0))</f>
        <v>800</v>
      </c>
    </row>
    <row r="2086">
      <c r="A2086" t="n">
        <v>785</v>
      </c>
      <c r="B2086" s="10" t="n">
        <v>46252</v>
      </c>
      <c r="C2086" t="inlineStr">
        <is>
          <t>Bill</t>
        </is>
      </c>
      <c r="D2086" t="inlineStr">
        <is>
          <t>B00348</t>
        </is>
      </c>
      <c r="E2086" t="inlineStr">
        <is>
          <t>Bob Jane T-Marts Pty Ltd</t>
        </is>
      </c>
      <c r="F2086" t="inlineStr">
        <is>
          <t>Motor Vehicle:Repairs &amp; tyres</t>
        </is>
      </c>
      <c r="G2086" s="9" t="n">
        <v>241.22</v>
      </c>
      <c r="H2086" t="inlineStr">
        <is>
          <t>GST</t>
        </is>
      </c>
      <c r="I2086" t="inlineStr"/>
      <c r="J2086" t="inlineStr"/>
      <c r="K2086" t="str">
        <f>INDEX('Account Map'!$E$5:$E$90,MATCH(F2086,'Account Map'!$A$5:$A$90,0))</f>
        <v>449</v>
      </c>
    </row>
    <row r="2087">
      <c r="A2087" t="n">
        <v>785</v>
      </c>
      <c r="B2087" s="10" t="n">
        <v>46252</v>
      </c>
      <c r="C2087" t="inlineStr">
        <is>
          <t>Bill</t>
        </is>
      </c>
      <c r="D2087" t="inlineStr">
        <is>
          <t>B00348</t>
        </is>
      </c>
      <c r="E2087" t="inlineStr">
        <is>
          <t>Bob Jane T-Marts Pty Ltd</t>
        </is>
      </c>
      <c r="F2087" t="inlineStr">
        <is>
          <t>GST Payable</t>
        </is>
      </c>
      <c r="G2087" s="9" t="n">
        <v>24.12</v>
      </c>
      <c r="H2087" t="inlineStr"/>
      <c r="I2087" t="inlineStr"/>
      <c r="J2087" t="inlineStr"/>
      <c r="K2087" t="str">
        <f>INDEX('Account Map'!$E$5:$E$90,MATCH(F2087,'Account Map'!$A$5:$A$90,0))</f>
        <v>820</v>
      </c>
    </row>
    <row r="2088">
      <c r="A2088" t="n">
        <v>785</v>
      </c>
      <c r="B2088" s="10" t="n">
        <v>46252</v>
      </c>
      <c r="C2088" t="inlineStr">
        <is>
          <t>Bill</t>
        </is>
      </c>
      <c r="D2088" t="inlineStr">
        <is>
          <t>B00348</t>
        </is>
      </c>
      <c r="E2088" t="inlineStr">
        <is>
          <t>Bob Jane T-Marts Pty Ltd</t>
        </is>
      </c>
      <c r="F2088" t="inlineStr">
        <is>
          <t>Accounts Payable (A/P)</t>
        </is>
      </c>
      <c r="G2088" s="9" t="n">
        <v>-265.34</v>
      </c>
      <c r="H2088" t="inlineStr"/>
      <c r="I2088" t="inlineStr"/>
      <c r="J2088" t="inlineStr"/>
      <c r="K2088" t="str">
        <f>INDEX('Account Map'!$E$5:$E$90,MATCH(F2088,'Account Map'!$A$5:$A$90,0))</f>
        <v>800</v>
      </c>
    </row>
    <row r="2089">
      <c r="A2089" t="n">
        <v>786</v>
      </c>
      <c r="B2089" s="10" t="n">
        <v>46252</v>
      </c>
      <c r="C2089" t="inlineStr">
        <is>
          <t>Expense</t>
        </is>
      </c>
      <c r="D2089" t="inlineStr"/>
      <c r="E2089" t="inlineStr">
        <is>
          <t>Australia Post</t>
        </is>
      </c>
      <c r="F2089" t="inlineStr">
        <is>
          <t>Subscriptions</t>
        </is>
      </c>
      <c r="G2089" s="9" t="n">
        <v>423.26</v>
      </c>
      <c r="H2089" t="inlineStr">
        <is>
          <t>GST</t>
        </is>
      </c>
      <c r="I2089" t="inlineStr"/>
      <c r="J2089" t="inlineStr"/>
      <c r="K2089" t="str">
        <f>INDEX('Account Map'!$E$5:$E$90,MATCH(F2089,'Account Map'!$A$5:$A$90,0))</f>
        <v>485</v>
      </c>
    </row>
    <row r="2090">
      <c r="A2090" t="n">
        <v>786</v>
      </c>
      <c r="B2090" s="10" t="n">
        <v>46252</v>
      </c>
      <c r="C2090" t="inlineStr">
        <is>
          <t>Expense</t>
        </is>
      </c>
      <c r="D2090" t="inlineStr"/>
      <c r="E2090" t="inlineStr">
        <is>
          <t>Australia Post</t>
        </is>
      </c>
      <c r="F2090" t="inlineStr">
        <is>
          <t>GST Payable</t>
        </is>
      </c>
      <c r="G2090" s="9" t="n">
        <v>42.33</v>
      </c>
      <c r="H2090" t="inlineStr"/>
      <c r="I2090" t="inlineStr"/>
      <c r="J2090" t="inlineStr"/>
      <c r="K2090" t="str">
        <f>INDEX('Account Map'!$E$5:$E$90,MATCH(F2090,'Account Map'!$A$5:$A$90,0))</f>
        <v>820</v>
      </c>
    </row>
    <row r="2091">
      <c r="A2091" t="n">
        <v>786</v>
      </c>
      <c r="B2091" s="10" t="n">
        <v>46252</v>
      </c>
      <c r="C2091" t="inlineStr">
        <is>
          <t>Expense</t>
        </is>
      </c>
      <c r="D2091" t="inlineStr"/>
      <c r="E2091" t="inlineStr">
        <is>
          <t>Australia Post</t>
        </is>
      </c>
      <c r="F2091" t="inlineStr">
        <is>
          <t>ANZ Business Visa</t>
        </is>
      </c>
      <c r="G2091" s="9" t="n">
        <v>-465.59</v>
      </c>
      <c r="H2091" t="inlineStr"/>
      <c r="I2091" t="inlineStr"/>
      <c r="J2091" t="inlineStr">
        <is>
          <t>R</t>
        </is>
      </c>
      <c r="K2091" t="str">
        <f>INDEX('Account Map'!$E$5:$E$90,MATCH(F2091,'Account Map'!$A$5:$A$90,0))</f>
        <v>092</v>
      </c>
    </row>
    <row r="2092">
      <c r="A2092" t="n">
        <v>787</v>
      </c>
      <c r="B2092" s="10" t="n">
        <v>46252</v>
      </c>
      <c r="C2092" t="inlineStr">
        <is>
          <t>Expense</t>
        </is>
      </c>
      <c r="D2092" t="inlineStr"/>
      <c r="E2092" t="inlineStr">
        <is>
          <t>Google Ads</t>
        </is>
      </c>
      <c r="F2092" t="inlineStr">
        <is>
          <t>Advertising</t>
        </is>
      </c>
      <c r="G2092" s="9" t="n">
        <v>205.92</v>
      </c>
      <c r="H2092" t="inlineStr">
        <is>
          <t>GST</t>
        </is>
      </c>
      <c r="I2092" t="inlineStr"/>
      <c r="J2092" t="inlineStr"/>
      <c r="K2092" t="str">
        <f>INDEX('Account Map'!$E$5:$E$90,MATCH(F2092,'Account Map'!$A$5:$A$90,0))</f>
        <v>400</v>
      </c>
    </row>
    <row r="2093">
      <c r="A2093" t="n">
        <v>787</v>
      </c>
      <c r="B2093" s="10" t="n">
        <v>46252</v>
      </c>
      <c r="C2093" t="inlineStr">
        <is>
          <t>Expense</t>
        </is>
      </c>
      <c r="D2093" t="inlineStr"/>
      <c r="E2093" t="inlineStr">
        <is>
          <t>Google Ads</t>
        </is>
      </c>
      <c r="F2093" t="inlineStr">
        <is>
          <t>GST Payable</t>
        </is>
      </c>
      <c r="G2093" s="9" t="n">
        <v>20.59</v>
      </c>
      <c r="H2093" t="inlineStr"/>
      <c r="I2093" t="inlineStr"/>
      <c r="J2093" t="inlineStr"/>
      <c r="K2093" t="str">
        <f>INDEX('Account Map'!$E$5:$E$90,MATCH(F2093,'Account Map'!$A$5:$A$90,0))</f>
        <v>820</v>
      </c>
    </row>
    <row r="2094">
      <c r="A2094" t="n">
        <v>787</v>
      </c>
      <c r="B2094" s="10" t="n">
        <v>46252</v>
      </c>
      <c r="C2094" t="inlineStr">
        <is>
          <t>Expense</t>
        </is>
      </c>
      <c r="D2094" t="inlineStr"/>
      <c r="E2094" t="inlineStr">
        <is>
          <t>Google Ads</t>
        </is>
      </c>
      <c r="F2094" t="inlineStr">
        <is>
          <t>ANZ Business Visa</t>
        </is>
      </c>
      <c r="G2094" s="9" t="n">
        <v>-226.51</v>
      </c>
      <c r="H2094" t="inlineStr"/>
      <c r="I2094" t="inlineStr"/>
      <c r="J2094" t="inlineStr">
        <is>
          <t>R</t>
        </is>
      </c>
      <c r="K2094" t="str">
        <f>INDEX('Account Map'!$E$5:$E$90,MATCH(F2094,'Account Map'!$A$5:$A$90,0))</f>
        <v>092</v>
      </c>
    </row>
    <row r="2095">
      <c r="A2095" t="n">
        <v>788</v>
      </c>
      <c r="B2095" s="10" t="n">
        <v>46252</v>
      </c>
      <c r="C2095" t="inlineStr">
        <is>
          <t>Payment</t>
        </is>
      </c>
      <c r="D2095" t="inlineStr"/>
      <c r="E2095" t="inlineStr">
        <is>
          <t>Albert Salon Pty Ltd</t>
        </is>
      </c>
      <c r="F2095" t="inlineStr">
        <is>
          <t>Undeposited Funds</t>
        </is>
      </c>
      <c r="G2095" s="9" t="n">
        <v>2654.31</v>
      </c>
      <c r="H2095" t="inlineStr"/>
      <c r="I2095" t="inlineStr">
        <is>
          <t>Payment INV-4248</t>
        </is>
      </c>
      <c r="J2095" t="inlineStr"/>
      <c r="K2095" t="str">
        <f>INDEX('Account Map'!$E$5:$E$90,MATCH(F2095,'Account Map'!$A$5:$A$90,0))</f>
        <v>615</v>
      </c>
    </row>
    <row r="2096">
      <c r="A2096" t="n">
        <v>788</v>
      </c>
      <c r="B2096" s="10" t="n">
        <v>46252</v>
      </c>
      <c r="C2096" t="inlineStr">
        <is>
          <t>Payment</t>
        </is>
      </c>
      <c r="D2096" t="inlineStr"/>
      <c r="E2096" t="inlineStr">
        <is>
          <t>Albert Salon Pty Ltd</t>
        </is>
      </c>
      <c r="F2096" t="inlineStr">
        <is>
          <t>Accounts Receivable (A/R)</t>
        </is>
      </c>
      <c r="G2096" s="9" t="n">
        <v>-2654.31</v>
      </c>
      <c r="H2096" t="inlineStr"/>
      <c r="I2096" t="inlineStr">
        <is>
          <t>Payment INV-4248</t>
        </is>
      </c>
      <c r="J2096" t="inlineStr"/>
      <c r="K2096" t="str">
        <f>INDEX('Account Map'!$E$5:$E$90,MATCH(F2096,'Account Map'!$A$5:$A$90,0))</f>
        <v>610</v>
      </c>
    </row>
    <row r="2097">
      <c r="A2097" t="n">
        <v>789</v>
      </c>
      <c r="B2097" s="10" t="n">
        <v>46252</v>
      </c>
      <c r="C2097" t="inlineStr">
        <is>
          <t>Bill Payment (Cheque)</t>
        </is>
      </c>
      <c r="D2097" t="inlineStr"/>
      <c r="E2097" t="inlineStr">
        <is>
          <t>Repco Pty Ltd</t>
        </is>
      </c>
      <c r="F2097" t="inlineStr">
        <is>
          <t>Accounts Payable (A/P)</t>
        </is>
      </c>
      <c r="G2097" s="9" t="n">
        <v>1257.91</v>
      </c>
      <c r="H2097" t="inlineStr"/>
      <c r="I2097" t="inlineStr">
        <is>
          <t>Payment B00219</t>
        </is>
      </c>
      <c r="J2097" t="inlineStr"/>
      <c r="K2097" t="str">
        <f>INDEX('Account Map'!$E$5:$E$90,MATCH(F2097,'Account Map'!$A$5:$A$90,0))</f>
        <v>800</v>
      </c>
    </row>
    <row r="2098">
      <c r="A2098" t="n">
        <v>789</v>
      </c>
      <c r="B2098" s="10" t="n">
        <v>46252</v>
      </c>
      <c r="C2098" t="inlineStr">
        <is>
          <t>Bill Payment (Cheque)</t>
        </is>
      </c>
      <c r="D2098" t="inlineStr"/>
      <c r="E2098" t="inlineStr">
        <is>
          <t>Repco Pty Ltd</t>
        </is>
      </c>
      <c r="F2098" t="inlineStr">
        <is>
          <t>ANZ Business Cheque</t>
        </is>
      </c>
      <c r="G2098" s="9" t="n">
        <v>-1257.91</v>
      </c>
      <c r="H2098" t="inlineStr"/>
      <c r="I2098" t="inlineStr">
        <is>
          <t>Payment B00219</t>
        </is>
      </c>
      <c r="J2098" t="inlineStr">
        <is>
          <t>R</t>
        </is>
      </c>
      <c r="K2098" t="str">
        <f>INDEX('Account Map'!$E$5:$E$90,MATCH(F2098,'Account Map'!$A$5:$A$90,0))</f>
        <v>090</v>
      </c>
    </row>
    <row r="2099">
      <c r="A2099" t="n">
        <v>790</v>
      </c>
      <c r="B2099" s="10" t="n">
        <v>46252</v>
      </c>
      <c r="C2099" t="inlineStr">
        <is>
          <t>Bill Payment (Cheque)</t>
        </is>
      </c>
      <c r="D2099" t="inlineStr"/>
      <c r="E2099" t="inlineStr">
        <is>
          <t>Prahran Adhesives Pty Ltd</t>
        </is>
      </c>
      <c r="F2099" t="inlineStr">
        <is>
          <t>Accounts Payable (A/P)</t>
        </is>
      </c>
      <c r="G2099" s="9" t="n">
        <v>3089.23</v>
      </c>
      <c r="H2099" t="inlineStr"/>
      <c r="I2099" t="inlineStr">
        <is>
          <t>Payment B00234</t>
        </is>
      </c>
      <c r="J2099" t="inlineStr"/>
      <c r="K2099" t="str">
        <f>INDEX('Account Map'!$E$5:$E$90,MATCH(F2099,'Account Map'!$A$5:$A$90,0))</f>
        <v>800</v>
      </c>
    </row>
    <row r="2100">
      <c r="A2100" t="n">
        <v>790</v>
      </c>
      <c r="B2100" s="10" t="n">
        <v>46252</v>
      </c>
      <c r="C2100" t="inlineStr">
        <is>
          <t>Bill Payment (Cheque)</t>
        </is>
      </c>
      <c r="D2100" t="inlineStr"/>
      <c r="E2100" t="inlineStr">
        <is>
          <t>Prahran Adhesives Pty Ltd</t>
        </is>
      </c>
      <c r="F2100" t="inlineStr">
        <is>
          <t>ANZ Business Cheque</t>
        </is>
      </c>
      <c r="G2100" s="9" t="n">
        <v>-3089.23</v>
      </c>
      <c r="H2100" t="inlineStr"/>
      <c r="I2100" t="inlineStr">
        <is>
          <t>Payment B00234</t>
        </is>
      </c>
      <c r="J2100" t="inlineStr">
        <is>
          <t>R</t>
        </is>
      </c>
      <c r="K2100" t="str">
        <f>INDEX('Account Map'!$E$5:$E$90,MATCH(F2100,'Account Map'!$A$5:$A$90,0))</f>
        <v>090</v>
      </c>
    </row>
    <row r="2101">
      <c r="A2101" t="n">
        <v>791</v>
      </c>
      <c r="B2101" s="10" t="n">
        <v>46252</v>
      </c>
      <c r="C2101" t="inlineStr">
        <is>
          <t>Deposit</t>
        </is>
      </c>
      <c r="D2101" t="inlineStr"/>
      <c r="E2101" t="inlineStr"/>
      <c r="F2101" t="inlineStr">
        <is>
          <t>ANZ Business Cheque</t>
        </is>
      </c>
      <c r="G2101" s="9" t="n">
        <v>15006.9</v>
      </c>
      <c r="H2101" t="inlineStr"/>
      <c r="I2101" t="inlineStr">
        <is>
          <t>Deposit of 3 payments</t>
        </is>
      </c>
      <c r="J2101" t="inlineStr">
        <is>
          <t>R</t>
        </is>
      </c>
      <c r="K2101" t="str">
        <f>INDEX('Account Map'!$E$5:$E$90,MATCH(F2101,'Account Map'!$A$5:$A$90,0))</f>
        <v>090</v>
      </c>
    </row>
    <row r="2102">
      <c r="A2102" t="n">
        <v>791</v>
      </c>
      <c r="B2102" s="10" t="n">
        <v>46252</v>
      </c>
      <c r="C2102" t="inlineStr">
        <is>
          <t>Deposit</t>
        </is>
      </c>
      <c r="D2102" t="inlineStr"/>
      <c r="E2102" t="inlineStr"/>
      <c r="F2102" t="inlineStr">
        <is>
          <t>Undeposited Funds</t>
        </is>
      </c>
      <c r="G2102" s="9" t="n">
        <v>-15006.9</v>
      </c>
      <c r="H2102" t="inlineStr"/>
      <c r="I2102" t="inlineStr">
        <is>
          <t>Deposit of 3 payments</t>
        </is>
      </c>
      <c r="J2102" t="inlineStr"/>
      <c r="K2102" t="str">
        <f>INDEX('Account Map'!$E$5:$E$90,MATCH(F2102,'Account Map'!$A$5:$A$90,0))</f>
        <v>615</v>
      </c>
    </row>
    <row r="2103">
      <c r="A2103" t="n">
        <v>792</v>
      </c>
      <c r="B2103" s="10" t="n">
        <v>46253</v>
      </c>
      <c r="C2103" t="inlineStr">
        <is>
          <t>Invoice</t>
        </is>
      </c>
      <c r="D2103" t="inlineStr">
        <is>
          <t>INV-4332</t>
        </is>
      </c>
      <c r="E2103" t="inlineStr">
        <is>
          <t>Wattle Florist</t>
        </is>
      </c>
      <c r="F2103" t="inlineStr">
        <is>
          <t>Accounts Receivable (A/R)</t>
        </is>
      </c>
      <c r="G2103" s="9" t="n">
        <v>8206.92</v>
      </c>
      <c r="H2103" t="inlineStr"/>
      <c r="I2103" t="inlineStr"/>
      <c r="J2103" t="inlineStr"/>
      <c r="K2103" t="str">
        <f>INDEX('Account Map'!$E$5:$E$90,MATCH(F2103,'Account Map'!$A$5:$A$90,0))</f>
        <v>610</v>
      </c>
    </row>
    <row r="2104">
      <c r="A2104" t="n">
        <v>792</v>
      </c>
      <c r="B2104" s="10" t="n">
        <v>46253</v>
      </c>
      <c r="C2104" t="inlineStr">
        <is>
          <t>Invoice</t>
        </is>
      </c>
      <c r="D2104" t="inlineStr">
        <is>
          <t>INV-4332</t>
        </is>
      </c>
      <c r="E2104" t="inlineStr">
        <is>
          <t>Wattle Florist</t>
        </is>
      </c>
      <c r="F2104" t="inlineStr">
        <is>
          <t>Design &amp; drafting fees</t>
        </is>
      </c>
      <c r="G2104" s="9" t="n">
        <v>-1636.16</v>
      </c>
      <c r="H2104" t="inlineStr">
        <is>
          <t>GST</t>
        </is>
      </c>
      <c r="I2104" t="inlineStr"/>
      <c r="J2104" t="inlineStr"/>
      <c r="K2104" t="str">
        <f>INDEX('Account Map'!$E$5:$E$90,MATCH(F2104,'Account Map'!$A$5:$A$90,0))</f>
        <v>203</v>
      </c>
    </row>
    <row r="2105">
      <c r="A2105" t="n">
        <v>792</v>
      </c>
      <c r="B2105" s="10" t="n">
        <v>46253</v>
      </c>
      <c r="C2105" t="inlineStr">
        <is>
          <t>Invoice</t>
        </is>
      </c>
      <c r="D2105" t="inlineStr">
        <is>
          <t>INV-4332</t>
        </is>
      </c>
      <c r="E2105" t="inlineStr">
        <is>
          <t>Wattle Florist</t>
        </is>
      </c>
      <c r="F2105" t="inlineStr">
        <is>
          <t>Shopfitting contracts</t>
        </is>
      </c>
      <c r="G2105" s="9" t="n">
        <v>-5824.68</v>
      </c>
      <c r="H2105" t="inlineStr">
        <is>
          <t>GST</t>
        </is>
      </c>
      <c r="I2105" t="inlineStr"/>
      <c r="J2105" t="inlineStr"/>
      <c r="K2105" t="str">
        <f>INDEX('Account Map'!$E$5:$E$90,MATCH(F2105,'Account Map'!$A$5:$A$90,0))</f>
        <v>201</v>
      </c>
    </row>
    <row r="2106">
      <c r="A2106" t="n">
        <v>792</v>
      </c>
      <c r="B2106" s="10" t="n">
        <v>46253</v>
      </c>
      <c r="C2106" t="inlineStr">
        <is>
          <t>Invoice</t>
        </is>
      </c>
      <c r="D2106" t="inlineStr">
        <is>
          <t>INV-4332</t>
        </is>
      </c>
      <c r="E2106" t="inlineStr">
        <is>
          <t>Wattle Florist</t>
        </is>
      </c>
      <c r="F2106" t="inlineStr">
        <is>
          <t>GST Payable</t>
        </is>
      </c>
      <c r="G2106" s="9" t="n">
        <v>-746.08</v>
      </c>
      <c r="H2106" t="inlineStr"/>
      <c r="I2106" t="inlineStr"/>
      <c r="J2106" t="inlineStr"/>
      <c r="K2106" t="str">
        <f>INDEX('Account Map'!$E$5:$E$90,MATCH(F2106,'Account Map'!$A$5:$A$90,0))</f>
        <v>820</v>
      </c>
    </row>
    <row r="2107">
      <c r="A2107" t="n">
        <v>793</v>
      </c>
      <c r="B2107" s="10" t="n">
        <v>46253</v>
      </c>
      <c r="C2107" t="inlineStr">
        <is>
          <t>Invoice</t>
        </is>
      </c>
      <c r="D2107" t="inlineStr">
        <is>
          <t>INV-4333</t>
        </is>
      </c>
      <c r="E2107" t="inlineStr">
        <is>
          <t>Southern Kitchen &amp; Bath Pty Ltd</t>
        </is>
      </c>
      <c r="F2107" t="inlineStr">
        <is>
          <t>Accounts Receivable (A/R)</t>
        </is>
      </c>
      <c r="G2107" s="9" t="n">
        <v>15262.65</v>
      </c>
      <c r="H2107" t="inlineStr"/>
      <c r="I2107" t="inlineStr"/>
      <c r="J2107" t="inlineStr"/>
      <c r="K2107" t="str">
        <f>INDEX('Account Map'!$E$5:$E$90,MATCH(F2107,'Account Map'!$A$5:$A$90,0))</f>
        <v>610</v>
      </c>
    </row>
    <row r="2108">
      <c r="A2108" t="n">
        <v>793</v>
      </c>
      <c r="B2108" s="10" t="n">
        <v>46253</v>
      </c>
      <c r="C2108" t="inlineStr">
        <is>
          <t>Invoice</t>
        </is>
      </c>
      <c r="D2108" t="inlineStr">
        <is>
          <t>INV-4333</t>
        </is>
      </c>
      <c r="E2108" t="inlineStr">
        <is>
          <t>Southern Kitchen &amp; Bath Pty Ltd</t>
        </is>
      </c>
      <c r="F2108" t="inlineStr">
        <is>
          <t>Shopfitting contracts</t>
        </is>
      </c>
      <c r="G2108" s="9" t="n">
        <v>-11271.58</v>
      </c>
      <c r="H2108" t="inlineStr">
        <is>
          <t>GST</t>
        </is>
      </c>
      <c r="I2108" t="inlineStr"/>
      <c r="J2108" t="inlineStr"/>
      <c r="K2108" t="str">
        <f>INDEX('Account Map'!$E$5:$E$90,MATCH(F2108,'Account Map'!$A$5:$A$90,0))</f>
        <v>201</v>
      </c>
    </row>
    <row r="2109">
      <c r="A2109" t="n">
        <v>793</v>
      </c>
      <c r="B2109" s="10" t="n">
        <v>46253</v>
      </c>
      <c r="C2109" t="inlineStr">
        <is>
          <t>Invoice</t>
        </is>
      </c>
      <c r="D2109" t="inlineStr">
        <is>
          <t>INV-4333</t>
        </is>
      </c>
      <c r="E2109" t="inlineStr">
        <is>
          <t>Southern Kitchen &amp; Bath Pty Ltd</t>
        </is>
      </c>
      <c r="F2109" t="inlineStr">
        <is>
          <t>Shopfitting contracts</t>
        </is>
      </c>
      <c r="G2109" s="9" t="n">
        <v>-2603.56</v>
      </c>
      <c r="H2109" t="inlineStr">
        <is>
          <t>GST</t>
        </is>
      </c>
      <c r="I2109" t="inlineStr"/>
      <c r="J2109" t="inlineStr"/>
      <c r="K2109" t="str">
        <f>INDEX('Account Map'!$E$5:$E$90,MATCH(F2109,'Account Map'!$A$5:$A$90,0))</f>
        <v>201</v>
      </c>
    </row>
    <row r="2110">
      <c r="A2110" t="n">
        <v>793</v>
      </c>
      <c r="B2110" s="10" t="n">
        <v>46253</v>
      </c>
      <c r="C2110" t="inlineStr">
        <is>
          <t>Invoice</t>
        </is>
      </c>
      <c r="D2110" t="inlineStr">
        <is>
          <t>INV-4333</t>
        </is>
      </c>
      <c r="E2110" t="inlineStr">
        <is>
          <t>Southern Kitchen &amp; Bath Pty Ltd</t>
        </is>
      </c>
      <c r="F2110" t="inlineStr">
        <is>
          <t>GST Payable</t>
        </is>
      </c>
      <c r="G2110" s="9" t="n">
        <v>-1387.51</v>
      </c>
      <c r="H2110" t="inlineStr"/>
      <c r="I2110" t="inlineStr"/>
      <c r="J2110" t="inlineStr"/>
      <c r="K2110" t="str">
        <f>INDEX('Account Map'!$E$5:$E$90,MATCH(F2110,'Account Map'!$A$5:$A$90,0))</f>
        <v>820</v>
      </c>
    </row>
    <row r="2111">
      <c r="A2111" t="n">
        <v>794</v>
      </c>
      <c r="B2111" s="10" t="n">
        <v>46253</v>
      </c>
      <c r="C2111" t="inlineStr">
        <is>
          <t>Invoice</t>
        </is>
      </c>
      <c r="D2111" t="inlineStr">
        <is>
          <t>INV-4334</t>
        </is>
      </c>
      <c r="E2111" t="inlineStr">
        <is>
          <t>Brunswick Fashion Group</t>
        </is>
      </c>
      <c r="F2111" t="inlineStr">
        <is>
          <t>Accounts Receivable (A/R)</t>
        </is>
      </c>
      <c r="G2111" s="9" t="n">
        <v>11708.69</v>
      </c>
      <c r="H2111" t="inlineStr"/>
      <c r="I2111" t="inlineStr"/>
      <c r="J2111" t="inlineStr"/>
      <c r="K2111" t="str">
        <f>INDEX('Account Map'!$E$5:$E$90,MATCH(F2111,'Account Map'!$A$5:$A$90,0))</f>
        <v>610</v>
      </c>
    </row>
    <row r="2112">
      <c r="A2112" t="n">
        <v>794</v>
      </c>
      <c r="B2112" s="10" t="n">
        <v>46253</v>
      </c>
      <c r="C2112" t="inlineStr">
        <is>
          <t>Invoice</t>
        </is>
      </c>
      <c r="D2112" t="inlineStr">
        <is>
          <t>INV-4334</t>
        </is>
      </c>
      <c r="E2112" t="inlineStr">
        <is>
          <t>Brunswick Fashion Group</t>
        </is>
      </c>
      <c r="F2112" t="inlineStr">
        <is>
          <t>Shopfitting contracts</t>
        </is>
      </c>
      <c r="G2112" s="9" t="n">
        <v>-4124.72</v>
      </c>
      <c r="H2112" t="inlineStr">
        <is>
          <t>GST</t>
        </is>
      </c>
      <c r="I2112" t="inlineStr"/>
      <c r="J2112" t="inlineStr"/>
      <c r="K2112" t="str">
        <f>INDEX('Account Map'!$E$5:$E$90,MATCH(F2112,'Account Map'!$A$5:$A$90,0))</f>
        <v>201</v>
      </c>
    </row>
    <row r="2113">
      <c r="A2113" t="n">
        <v>794</v>
      </c>
      <c r="B2113" s="10" t="n">
        <v>46253</v>
      </c>
      <c r="C2113" t="inlineStr">
        <is>
          <t>Invoice</t>
        </is>
      </c>
      <c r="D2113" t="inlineStr">
        <is>
          <t>INV-4334</t>
        </is>
      </c>
      <c r="E2113" t="inlineStr">
        <is>
          <t>Brunswick Fashion Group</t>
        </is>
      </c>
      <c r="F2113" t="inlineStr">
        <is>
          <t>Shopfitting contracts</t>
        </is>
      </c>
      <c r="G2113" s="9" t="n">
        <v>-2436.42</v>
      </c>
      <c r="H2113" t="inlineStr">
        <is>
          <t>GST</t>
        </is>
      </c>
      <c r="I2113" t="inlineStr"/>
      <c r="J2113" t="inlineStr"/>
      <c r="K2113" t="str">
        <f>INDEX('Account Map'!$E$5:$E$90,MATCH(F2113,'Account Map'!$A$5:$A$90,0))</f>
        <v>201</v>
      </c>
    </row>
    <row r="2114">
      <c r="A2114" t="n">
        <v>794</v>
      </c>
      <c r="B2114" s="10" t="n">
        <v>46253</v>
      </c>
      <c r="C2114" t="inlineStr">
        <is>
          <t>Invoice</t>
        </is>
      </c>
      <c r="D2114" t="inlineStr">
        <is>
          <t>INV-4334</t>
        </is>
      </c>
      <c r="E2114" t="inlineStr">
        <is>
          <t>Brunswick Fashion Group</t>
        </is>
      </c>
      <c r="F2114" t="inlineStr">
        <is>
          <t>Shopfitting contracts</t>
        </is>
      </c>
      <c r="G2114" s="9" t="n">
        <v>-4083.12</v>
      </c>
      <c r="H2114" t="inlineStr">
        <is>
          <t>GST</t>
        </is>
      </c>
      <c r="I2114" t="inlineStr"/>
      <c r="J2114" t="inlineStr"/>
      <c r="K2114" t="str">
        <f>INDEX('Account Map'!$E$5:$E$90,MATCH(F2114,'Account Map'!$A$5:$A$90,0))</f>
        <v>201</v>
      </c>
    </row>
    <row r="2115">
      <c r="A2115" t="n">
        <v>794</v>
      </c>
      <c r="B2115" s="10" t="n">
        <v>46253</v>
      </c>
      <c r="C2115" t="inlineStr">
        <is>
          <t>Invoice</t>
        </is>
      </c>
      <c r="D2115" t="inlineStr">
        <is>
          <t>INV-4334</t>
        </is>
      </c>
      <c r="E2115" t="inlineStr">
        <is>
          <t>Brunswick Fashion Group</t>
        </is>
      </c>
      <c r="F2115" t="inlineStr">
        <is>
          <t>GST Payable</t>
        </is>
      </c>
      <c r="G2115" s="9" t="n">
        <v>-1064.43</v>
      </c>
      <c r="H2115" t="inlineStr"/>
      <c r="I2115" t="inlineStr"/>
      <c r="J2115" t="inlineStr"/>
      <c r="K2115" t="str">
        <f>INDEX('Account Map'!$E$5:$E$90,MATCH(F2115,'Account Map'!$A$5:$A$90,0))</f>
        <v>820</v>
      </c>
    </row>
    <row r="2116">
      <c r="A2116" t="n">
        <v>795</v>
      </c>
      <c r="B2116" s="10" t="n">
        <v>46253</v>
      </c>
      <c r="C2116" t="inlineStr">
        <is>
          <t>Bill</t>
        </is>
      </c>
      <c r="D2116" t="inlineStr">
        <is>
          <t>B00349</t>
        </is>
      </c>
      <c r="E2116" t="inlineStr">
        <is>
          <t>Clifton Abrasives Pty Ltd</t>
        </is>
      </c>
      <c r="F2116" t="inlineStr">
        <is>
          <t>Repairs &amp; maintenance</t>
        </is>
      </c>
      <c r="G2116" s="9" t="n">
        <v>1014.61</v>
      </c>
      <c r="H2116" t="inlineStr">
        <is>
          <t>GST</t>
        </is>
      </c>
      <c r="I2116" t="inlineStr"/>
      <c r="J2116" t="inlineStr"/>
      <c r="K2116" t="str">
        <f>INDEX('Account Map'!$E$5:$E$90,MATCH(F2116,'Account Map'!$A$5:$A$90,0))</f>
        <v>473</v>
      </c>
    </row>
    <row r="2117">
      <c r="A2117" t="n">
        <v>795</v>
      </c>
      <c r="B2117" s="10" t="n">
        <v>46253</v>
      </c>
      <c r="C2117" t="inlineStr">
        <is>
          <t>Bill</t>
        </is>
      </c>
      <c r="D2117" t="inlineStr">
        <is>
          <t>B00349</t>
        </is>
      </c>
      <c r="E2117" t="inlineStr">
        <is>
          <t>Clifton Abrasives Pty Ltd</t>
        </is>
      </c>
      <c r="F2117" t="inlineStr">
        <is>
          <t>GST Payable</t>
        </is>
      </c>
      <c r="G2117" s="9" t="n">
        <v>101.46</v>
      </c>
      <c r="H2117" t="inlineStr"/>
      <c r="I2117" t="inlineStr"/>
      <c r="J2117" t="inlineStr"/>
      <c r="K2117" t="str">
        <f>INDEX('Account Map'!$E$5:$E$90,MATCH(F2117,'Account Map'!$A$5:$A$90,0))</f>
        <v>820</v>
      </c>
    </row>
    <row r="2118">
      <c r="A2118" t="n">
        <v>795</v>
      </c>
      <c r="B2118" s="10" t="n">
        <v>46253</v>
      </c>
      <c r="C2118" t="inlineStr">
        <is>
          <t>Bill</t>
        </is>
      </c>
      <c r="D2118" t="inlineStr">
        <is>
          <t>B00349</t>
        </is>
      </c>
      <c r="E2118" t="inlineStr">
        <is>
          <t>Clifton Abrasives Pty Ltd</t>
        </is>
      </c>
      <c r="F2118" t="inlineStr">
        <is>
          <t>Accounts Payable (A/P)</t>
        </is>
      </c>
      <c r="G2118" s="9" t="n">
        <v>-1116.07</v>
      </c>
      <c r="H2118" t="inlineStr"/>
      <c r="I2118" t="inlineStr"/>
      <c r="J2118" t="inlineStr"/>
      <c r="K2118" t="str">
        <f>INDEX('Account Map'!$E$5:$E$90,MATCH(F2118,'Account Map'!$A$5:$A$90,0))</f>
        <v>800</v>
      </c>
    </row>
    <row r="2119">
      <c r="A2119" t="n">
        <v>796</v>
      </c>
      <c r="B2119" s="10" t="n">
        <v>46253</v>
      </c>
      <c r="C2119" t="inlineStr">
        <is>
          <t>Bill</t>
        </is>
      </c>
      <c r="D2119" t="inlineStr">
        <is>
          <t>B00350</t>
        </is>
      </c>
      <c r="E2119" t="inlineStr">
        <is>
          <t>Kmart</t>
        </is>
      </c>
      <c r="F2119" t="inlineStr">
        <is>
          <t>General expenses</t>
        </is>
      </c>
      <c r="G2119" s="9" t="n">
        <v>1163.56</v>
      </c>
      <c r="H2119" t="inlineStr">
        <is>
          <t>GST</t>
        </is>
      </c>
      <c r="I2119" t="inlineStr"/>
      <c r="J2119" t="inlineStr"/>
      <c r="K2119" t="str">
        <f>INDEX('Account Map'!$E$5:$E$90,MATCH(F2119,'Account Map'!$A$5:$A$90,0))</f>
        <v>429</v>
      </c>
    </row>
    <row r="2120">
      <c r="A2120" t="n">
        <v>796</v>
      </c>
      <c r="B2120" s="10" t="n">
        <v>46253</v>
      </c>
      <c r="C2120" t="inlineStr">
        <is>
          <t>Bill</t>
        </is>
      </c>
      <c r="D2120" t="inlineStr">
        <is>
          <t>B00350</t>
        </is>
      </c>
      <c r="E2120" t="inlineStr">
        <is>
          <t>Kmart</t>
        </is>
      </c>
      <c r="F2120" t="inlineStr">
        <is>
          <t>GST Payable</t>
        </is>
      </c>
      <c r="G2120" s="9" t="n">
        <v>116.36</v>
      </c>
      <c r="H2120" t="inlineStr"/>
      <c r="I2120" t="inlineStr"/>
      <c r="J2120" t="inlineStr"/>
      <c r="K2120" t="str">
        <f>INDEX('Account Map'!$E$5:$E$90,MATCH(F2120,'Account Map'!$A$5:$A$90,0))</f>
        <v>820</v>
      </c>
    </row>
    <row r="2121">
      <c r="A2121" t="n">
        <v>796</v>
      </c>
      <c r="B2121" s="10" t="n">
        <v>46253</v>
      </c>
      <c r="C2121" t="inlineStr">
        <is>
          <t>Bill</t>
        </is>
      </c>
      <c r="D2121" t="inlineStr">
        <is>
          <t>B00350</t>
        </is>
      </c>
      <c r="E2121" t="inlineStr">
        <is>
          <t>Kmart</t>
        </is>
      </c>
      <c r="F2121" t="inlineStr">
        <is>
          <t>Accounts Payable (A/P)</t>
        </is>
      </c>
      <c r="G2121" s="9" t="n">
        <v>-1279.92</v>
      </c>
      <c r="H2121" t="inlineStr"/>
      <c r="I2121" t="inlineStr"/>
      <c r="J2121" t="inlineStr"/>
      <c r="K2121" t="str">
        <f>INDEX('Account Map'!$E$5:$E$90,MATCH(F2121,'Account Map'!$A$5:$A$90,0))</f>
        <v>800</v>
      </c>
    </row>
    <row r="2122">
      <c r="A2122" t="n">
        <v>797</v>
      </c>
      <c r="B2122" s="10" t="n">
        <v>46253</v>
      </c>
      <c r="C2122" t="inlineStr">
        <is>
          <t>Bill</t>
        </is>
      </c>
      <c r="D2122" t="inlineStr">
        <is>
          <t>B00351</t>
        </is>
      </c>
      <c r="E2122" t="inlineStr">
        <is>
          <t>Clifton Lighting Pty Ltd</t>
        </is>
      </c>
      <c r="F2122" t="inlineStr">
        <is>
          <t>Subcontractors</t>
        </is>
      </c>
      <c r="G2122" s="9" t="n">
        <v>2903.9</v>
      </c>
      <c r="H2122" t="inlineStr">
        <is>
          <t>GST</t>
        </is>
      </c>
      <c r="I2122" t="inlineStr"/>
      <c r="J2122" t="inlineStr"/>
      <c r="K2122" t="str">
        <f>INDEX('Account Map'!$E$5:$E$90,MATCH(F2122,'Account Map'!$A$5:$A$90,0))</f>
        <v>313</v>
      </c>
    </row>
    <row r="2123">
      <c r="A2123" t="n">
        <v>797</v>
      </c>
      <c r="B2123" s="10" t="n">
        <v>46253</v>
      </c>
      <c r="C2123" t="inlineStr">
        <is>
          <t>Bill</t>
        </is>
      </c>
      <c r="D2123" t="inlineStr">
        <is>
          <t>B00351</t>
        </is>
      </c>
      <c r="E2123" t="inlineStr">
        <is>
          <t>Clifton Lighting Pty Ltd</t>
        </is>
      </c>
      <c r="F2123" t="inlineStr">
        <is>
          <t>GST Payable</t>
        </is>
      </c>
      <c r="G2123" s="9" t="n">
        <v>290.39</v>
      </c>
      <c r="H2123" t="inlineStr"/>
      <c r="I2123" t="inlineStr"/>
      <c r="J2123" t="inlineStr"/>
      <c r="K2123" t="str">
        <f>INDEX('Account Map'!$E$5:$E$90,MATCH(F2123,'Account Map'!$A$5:$A$90,0))</f>
        <v>820</v>
      </c>
    </row>
    <row r="2124">
      <c r="A2124" t="n">
        <v>797</v>
      </c>
      <c r="B2124" s="10" t="n">
        <v>46253</v>
      </c>
      <c r="C2124" t="inlineStr">
        <is>
          <t>Bill</t>
        </is>
      </c>
      <c r="D2124" t="inlineStr">
        <is>
          <t>B00351</t>
        </is>
      </c>
      <c r="E2124" t="inlineStr">
        <is>
          <t>Clifton Lighting Pty Ltd</t>
        </is>
      </c>
      <c r="F2124" t="inlineStr">
        <is>
          <t>Accounts Payable (A/P)</t>
        </is>
      </c>
      <c r="G2124" s="9" t="n">
        <v>-3194.29</v>
      </c>
      <c r="H2124" t="inlineStr"/>
      <c r="I2124" t="inlineStr"/>
      <c r="J2124" t="inlineStr"/>
      <c r="K2124" t="str">
        <f>INDEX('Account Map'!$E$5:$E$90,MATCH(F2124,'Account Map'!$A$5:$A$90,0))</f>
        <v>800</v>
      </c>
    </row>
    <row r="2125">
      <c r="A2125" t="n">
        <v>798</v>
      </c>
      <c r="B2125" s="10" t="n">
        <v>46253</v>
      </c>
      <c r="C2125" t="inlineStr">
        <is>
          <t>Bill</t>
        </is>
      </c>
      <c r="D2125" t="inlineStr">
        <is>
          <t>B00352</t>
        </is>
      </c>
      <c r="E2125" t="inlineStr">
        <is>
          <t>Lygon Timber Pty Ltd</t>
        </is>
      </c>
      <c r="F2125" t="inlineStr">
        <is>
          <t>Timber &amp; board</t>
        </is>
      </c>
      <c r="G2125" s="9" t="n">
        <v>253.43</v>
      </c>
      <c r="H2125" t="inlineStr">
        <is>
          <t>GST</t>
        </is>
      </c>
      <c r="I2125" t="inlineStr"/>
      <c r="J2125" t="inlineStr"/>
      <c r="K2125" t="str">
        <f>INDEX('Account Map'!$E$5:$E$90,MATCH(F2125,'Account Map'!$A$5:$A$90,0))</f>
        <v>310</v>
      </c>
    </row>
    <row r="2126">
      <c r="A2126" t="n">
        <v>798</v>
      </c>
      <c r="B2126" s="10" t="n">
        <v>46253</v>
      </c>
      <c r="C2126" t="inlineStr">
        <is>
          <t>Bill</t>
        </is>
      </c>
      <c r="D2126" t="inlineStr">
        <is>
          <t>B00352</t>
        </is>
      </c>
      <c r="E2126" t="inlineStr">
        <is>
          <t>Lygon Timber Pty Ltd</t>
        </is>
      </c>
      <c r="F2126" t="inlineStr">
        <is>
          <t>GST Payable</t>
        </is>
      </c>
      <c r="G2126" s="9" t="n">
        <v>25.34</v>
      </c>
      <c r="H2126" t="inlineStr"/>
      <c r="I2126" t="inlineStr"/>
      <c r="J2126" t="inlineStr"/>
      <c r="K2126" t="str">
        <f>INDEX('Account Map'!$E$5:$E$90,MATCH(F2126,'Account Map'!$A$5:$A$90,0))</f>
        <v>820</v>
      </c>
    </row>
    <row r="2127">
      <c r="A2127" t="n">
        <v>798</v>
      </c>
      <c r="B2127" s="10" t="n">
        <v>46253</v>
      </c>
      <c r="C2127" t="inlineStr">
        <is>
          <t>Bill</t>
        </is>
      </c>
      <c r="D2127" t="inlineStr">
        <is>
          <t>B00352</t>
        </is>
      </c>
      <c r="E2127" t="inlineStr">
        <is>
          <t>Lygon Timber Pty Ltd</t>
        </is>
      </c>
      <c r="F2127" t="inlineStr">
        <is>
          <t>Accounts Payable (A/P)</t>
        </is>
      </c>
      <c r="G2127" s="9" t="n">
        <v>-278.77</v>
      </c>
      <c r="H2127" t="inlineStr"/>
      <c r="I2127" t="inlineStr"/>
      <c r="J2127" t="inlineStr"/>
      <c r="K2127" t="str">
        <f>INDEX('Account Map'!$E$5:$E$90,MATCH(F2127,'Account Map'!$A$5:$A$90,0))</f>
        <v>800</v>
      </c>
    </row>
    <row r="2128">
      <c r="A2128" t="n">
        <v>799</v>
      </c>
      <c r="B2128" s="10" t="n">
        <v>46253</v>
      </c>
      <c r="C2128" t="inlineStr">
        <is>
          <t>Bill</t>
        </is>
      </c>
      <c r="D2128" t="inlineStr">
        <is>
          <t>B00353</t>
        </is>
      </c>
      <c r="E2128" t="inlineStr">
        <is>
          <t>Bayside Machinery Pty Ltd</t>
        </is>
      </c>
      <c r="F2128" t="inlineStr">
        <is>
          <t>Subcontractors</t>
        </is>
      </c>
      <c r="G2128" s="9" t="n">
        <v>2321.8</v>
      </c>
      <c r="H2128" t="inlineStr">
        <is>
          <t>GST</t>
        </is>
      </c>
      <c r="I2128" t="inlineStr"/>
      <c r="J2128" t="inlineStr"/>
      <c r="K2128" t="str">
        <f>INDEX('Account Map'!$E$5:$E$90,MATCH(F2128,'Account Map'!$A$5:$A$90,0))</f>
        <v>313</v>
      </c>
    </row>
    <row r="2129">
      <c r="A2129" t="n">
        <v>799</v>
      </c>
      <c r="B2129" s="10" t="n">
        <v>46253</v>
      </c>
      <c r="C2129" t="inlineStr">
        <is>
          <t>Bill</t>
        </is>
      </c>
      <c r="D2129" t="inlineStr">
        <is>
          <t>B00353</t>
        </is>
      </c>
      <c r="E2129" t="inlineStr">
        <is>
          <t>Bayside Machinery Pty Ltd</t>
        </is>
      </c>
      <c r="F2129" t="inlineStr">
        <is>
          <t>GST Payable</t>
        </is>
      </c>
      <c r="G2129" s="9" t="n">
        <v>232.18</v>
      </c>
      <c r="H2129" t="inlineStr"/>
      <c r="I2129" t="inlineStr"/>
      <c r="J2129" t="inlineStr"/>
      <c r="K2129" t="str">
        <f>INDEX('Account Map'!$E$5:$E$90,MATCH(F2129,'Account Map'!$A$5:$A$90,0))</f>
        <v>820</v>
      </c>
    </row>
    <row r="2130">
      <c r="A2130" t="n">
        <v>799</v>
      </c>
      <c r="B2130" s="10" t="n">
        <v>46253</v>
      </c>
      <c r="C2130" t="inlineStr">
        <is>
          <t>Bill</t>
        </is>
      </c>
      <c r="D2130" t="inlineStr">
        <is>
          <t>B00353</t>
        </is>
      </c>
      <c r="E2130" t="inlineStr">
        <is>
          <t>Bayside Machinery Pty Ltd</t>
        </is>
      </c>
      <c r="F2130" t="inlineStr">
        <is>
          <t>Accounts Payable (A/P)</t>
        </is>
      </c>
      <c r="G2130" s="9" t="n">
        <v>-2553.98</v>
      </c>
      <c r="H2130" t="inlineStr"/>
      <c r="I2130" t="inlineStr"/>
      <c r="J2130" t="inlineStr"/>
      <c r="K2130" t="str">
        <f>INDEX('Account Map'!$E$5:$E$90,MATCH(F2130,'Account Map'!$A$5:$A$90,0))</f>
        <v>800</v>
      </c>
    </row>
    <row r="2131">
      <c r="A2131" t="n">
        <v>800</v>
      </c>
      <c r="B2131" s="10" t="n">
        <v>46253</v>
      </c>
      <c r="C2131" t="inlineStr">
        <is>
          <t>Expense</t>
        </is>
      </c>
      <c r="D2131" t="inlineStr"/>
      <c r="E2131" t="inlineStr">
        <is>
          <t>Google Ads</t>
        </is>
      </c>
      <c r="F2131" t="inlineStr">
        <is>
          <t>Entertainment</t>
        </is>
      </c>
      <c r="G2131" s="9" t="n">
        <v>98.86</v>
      </c>
      <c r="H2131" t="inlineStr">
        <is>
          <t>GST</t>
        </is>
      </c>
      <c r="I2131" t="inlineStr"/>
      <c r="J2131" t="inlineStr"/>
      <c r="K2131" t="str">
        <f>INDEX('Account Map'!$E$5:$E$90,MATCH(F2131,'Account Map'!$A$5:$A$90,0))</f>
        <v>420</v>
      </c>
    </row>
    <row r="2132">
      <c r="A2132" t="n">
        <v>800</v>
      </c>
      <c r="B2132" s="10" t="n">
        <v>46253</v>
      </c>
      <c r="C2132" t="inlineStr">
        <is>
          <t>Expense</t>
        </is>
      </c>
      <c r="D2132" t="inlineStr"/>
      <c r="E2132" t="inlineStr">
        <is>
          <t>Google Ads</t>
        </is>
      </c>
      <c r="F2132" t="inlineStr">
        <is>
          <t>GST Payable</t>
        </is>
      </c>
      <c r="G2132" s="9" t="n">
        <v>9.890000000000001</v>
      </c>
      <c r="H2132" t="inlineStr"/>
      <c r="I2132" t="inlineStr"/>
      <c r="J2132" t="inlineStr"/>
      <c r="K2132" t="str">
        <f>INDEX('Account Map'!$E$5:$E$90,MATCH(F2132,'Account Map'!$A$5:$A$90,0))</f>
        <v>820</v>
      </c>
    </row>
    <row r="2133">
      <c r="A2133" t="n">
        <v>800</v>
      </c>
      <c r="B2133" s="10" t="n">
        <v>46253</v>
      </c>
      <c r="C2133" t="inlineStr">
        <is>
          <t>Expense</t>
        </is>
      </c>
      <c r="D2133" t="inlineStr"/>
      <c r="E2133" t="inlineStr">
        <is>
          <t>Google Ads</t>
        </is>
      </c>
      <c r="F2133" t="inlineStr">
        <is>
          <t>ANZ Business Visa</t>
        </is>
      </c>
      <c r="G2133" s="9" t="n">
        <v>-108.75</v>
      </c>
      <c r="H2133" t="inlineStr"/>
      <c r="I2133" t="inlineStr"/>
      <c r="J2133" t="inlineStr">
        <is>
          <t>R</t>
        </is>
      </c>
      <c r="K2133" t="str">
        <f>INDEX('Account Map'!$E$5:$E$90,MATCH(F2133,'Account Map'!$A$5:$A$90,0))</f>
        <v>092</v>
      </c>
    </row>
    <row r="2134">
      <c r="A2134" t="n">
        <v>801</v>
      </c>
      <c r="B2134" s="10" t="n">
        <v>46253</v>
      </c>
      <c r="C2134" t="inlineStr">
        <is>
          <t>Bill Payment (Cheque)</t>
        </is>
      </c>
      <c r="D2134" t="inlineStr"/>
      <c r="E2134" t="inlineStr">
        <is>
          <t>TNT Express Pty Ltd</t>
        </is>
      </c>
      <c r="F2134" t="inlineStr">
        <is>
          <t>Accounts Payable (A/P)</t>
        </is>
      </c>
      <c r="G2134" s="9" t="n">
        <v>397.51</v>
      </c>
      <c r="H2134" t="inlineStr"/>
      <c r="I2134" t="inlineStr">
        <is>
          <t>Payment B00149</t>
        </is>
      </c>
      <c r="J2134" t="inlineStr"/>
      <c r="K2134" t="str">
        <f>INDEX('Account Map'!$E$5:$E$90,MATCH(F2134,'Account Map'!$A$5:$A$90,0))</f>
        <v>800</v>
      </c>
    </row>
    <row r="2135">
      <c r="A2135" t="n">
        <v>801</v>
      </c>
      <c r="B2135" s="10" t="n">
        <v>46253</v>
      </c>
      <c r="C2135" t="inlineStr">
        <is>
          <t>Bill Payment (Cheque)</t>
        </is>
      </c>
      <c r="D2135" t="inlineStr"/>
      <c r="E2135" t="inlineStr">
        <is>
          <t>TNT Express Pty Ltd</t>
        </is>
      </c>
      <c r="F2135" t="inlineStr">
        <is>
          <t>ANZ Business Cheque</t>
        </is>
      </c>
      <c r="G2135" s="9" t="n">
        <v>-397.51</v>
      </c>
      <c r="H2135" t="inlineStr"/>
      <c r="I2135" t="inlineStr">
        <is>
          <t>Payment B00149</t>
        </is>
      </c>
      <c r="J2135" t="inlineStr">
        <is>
          <t>R</t>
        </is>
      </c>
      <c r="K2135" t="str">
        <f>INDEX('Account Map'!$E$5:$E$90,MATCH(F2135,'Account Map'!$A$5:$A$90,0))</f>
        <v>090</v>
      </c>
    </row>
    <row r="2136">
      <c r="A2136" t="n">
        <v>802</v>
      </c>
      <c r="B2136" s="10" t="n">
        <v>46253</v>
      </c>
      <c r="C2136" t="inlineStr">
        <is>
          <t>Bill Payment (Cheque)</t>
        </is>
      </c>
      <c r="D2136" t="inlineStr"/>
      <c r="E2136" t="inlineStr">
        <is>
          <t>Redgum Fasteners Pty Ltd</t>
        </is>
      </c>
      <c r="F2136" t="inlineStr">
        <is>
          <t>Accounts Payable (A/P)</t>
        </is>
      </c>
      <c r="G2136" s="9" t="n">
        <v>527.95</v>
      </c>
      <c r="H2136" t="inlineStr"/>
      <c r="I2136" t="inlineStr">
        <is>
          <t>Payment B00169</t>
        </is>
      </c>
      <c r="J2136" t="inlineStr"/>
      <c r="K2136" t="str">
        <f>INDEX('Account Map'!$E$5:$E$90,MATCH(F2136,'Account Map'!$A$5:$A$90,0))</f>
        <v>800</v>
      </c>
    </row>
    <row r="2137">
      <c r="A2137" t="n">
        <v>802</v>
      </c>
      <c r="B2137" s="10" t="n">
        <v>46253</v>
      </c>
      <c r="C2137" t="inlineStr">
        <is>
          <t>Bill Payment (Cheque)</t>
        </is>
      </c>
      <c r="D2137" t="inlineStr"/>
      <c r="E2137" t="inlineStr">
        <is>
          <t>Redgum Fasteners Pty Ltd</t>
        </is>
      </c>
      <c r="F2137" t="inlineStr">
        <is>
          <t>ANZ Business Cheque</t>
        </is>
      </c>
      <c r="G2137" s="9" t="n">
        <v>-527.95</v>
      </c>
      <c r="H2137" t="inlineStr"/>
      <c r="I2137" t="inlineStr">
        <is>
          <t>Payment B00169</t>
        </is>
      </c>
      <c r="J2137" t="inlineStr">
        <is>
          <t>R</t>
        </is>
      </c>
      <c r="K2137" t="str">
        <f>INDEX('Account Map'!$E$5:$E$90,MATCH(F2137,'Account Map'!$A$5:$A$90,0))</f>
        <v>090</v>
      </c>
    </row>
    <row r="2138">
      <c r="A2138" t="n">
        <v>803</v>
      </c>
      <c r="B2138" s="10" t="n">
        <v>46253</v>
      </c>
      <c r="C2138" t="inlineStr">
        <is>
          <t>Bill Payment (Cheque)</t>
        </is>
      </c>
      <c r="D2138" t="inlineStr"/>
      <c r="E2138" t="inlineStr">
        <is>
          <t>Glenferrie Lighting Pty Ltd</t>
        </is>
      </c>
      <c r="F2138" t="inlineStr">
        <is>
          <t>Accounts Payable (A/P)</t>
        </is>
      </c>
      <c r="G2138" s="9" t="n">
        <v>1626.47</v>
      </c>
      <c r="H2138" t="inlineStr"/>
      <c r="I2138" t="inlineStr">
        <is>
          <t>Payment B00197</t>
        </is>
      </c>
      <c r="J2138" t="inlineStr"/>
      <c r="K2138" t="str">
        <f>INDEX('Account Map'!$E$5:$E$90,MATCH(F2138,'Account Map'!$A$5:$A$90,0))</f>
        <v>800</v>
      </c>
    </row>
    <row r="2139">
      <c r="A2139" t="n">
        <v>803</v>
      </c>
      <c r="B2139" s="10" t="n">
        <v>46253</v>
      </c>
      <c r="C2139" t="inlineStr">
        <is>
          <t>Bill Payment (Cheque)</t>
        </is>
      </c>
      <c r="D2139" t="inlineStr"/>
      <c r="E2139" t="inlineStr">
        <is>
          <t>Glenferrie Lighting Pty Ltd</t>
        </is>
      </c>
      <c r="F2139" t="inlineStr">
        <is>
          <t>ANZ Business Cheque</t>
        </is>
      </c>
      <c r="G2139" s="9" t="n">
        <v>-1626.47</v>
      </c>
      <c r="H2139" t="inlineStr"/>
      <c r="I2139" t="inlineStr">
        <is>
          <t>Payment B00197</t>
        </is>
      </c>
      <c r="J2139" t="inlineStr">
        <is>
          <t>R</t>
        </is>
      </c>
      <c r="K2139" t="str">
        <f>INDEX('Account Map'!$E$5:$E$90,MATCH(F2139,'Account Map'!$A$5:$A$90,0))</f>
        <v>090</v>
      </c>
    </row>
    <row r="2140">
      <c r="A2140" t="n">
        <v>804</v>
      </c>
      <c r="B2140" s="10" t="n">
        <v>46253</v>
      </c>
      <c r="C2140" t="inlineStr">
        <is>
          <t>Bill Payment (Cheque)</t>
        </is>
      </c>
      <c r="D2140" t="inlineStr"/>
      <c r="E2140" t="inlineStr">
        <is>
          <t>Sydney Road Steel Pty Ltd</t>
        </is>
      </c>
      <c r="F2140" t="inlineStr">
        <is>
          <t>Accounts Payable (A/P)</t>
        </is>
      </c>
      <c r="G2140" s="9" t="n">
        <v>323.22</v>
      </c>
      <c r="H2140" t="inlineStr"/>
      <c r="I2140" t="inlineStr">
        <is>
          <t>Payment B00250</t>
        </is>
      </c>
      <c r="J2140" t="inlineStr"/>
      <c r="K2140" t="str">
        <f>INDEX('Account Map'!$E$5:$E$90,MATCH(F2140,'Account Map'!$A$5:$A$90,0))</f>
        <v>800</v>
      </c>
    </row>
    <row r="2141">
      <c r="A2141" t="n">
        <v>804</v>
      </c>
      <c r="B2141" s="10" t="n">
        <v>46253</v>
      </c>
      <c r="C2141" t="inlineStr">
        <is>
          <t>Bill Payment (Cheque)</t>
        </is>
      </c>
      <c r="D2141" t="inlineStr"/>
      <c r="E2141" t="inlineStr">
        <is>
          <t>Sydney Road Steel Pty Ltd</t>
        </is>
      </c>
      <c r="F2141" t="inlineStr">
        <is>
          <t>ANZ Business Cheque</t>
        </is>
      </c>
      <c r="G2141" s="9" t="n">
        <v>-323.22</v>
      </c>
      <c r="H2141" t="inlineStr"/>
      <c r="I2141" t="inlineStr">
        <is>
          <t>Payment B00250</t>
        </is>
      </c>
      <c r="J2141" t="inlineStr">
        <is>
          <t>R</t>
        </is>
      </c>
      <c r="K2141" t="str">
        <f>INDEX('Account Map'!$E$5:$E$90,MATCH(F2141,'Account Map'!$A$5:$A$90,0))</f>
        <v>090</v>
      </c>
    </row>
    <row r="2142">
      <c r="A2142" t="n">
        <v>805</v>
      </c>
      <c r="B2142" s="10" t="n">
        <v>46253</v>
      </c>
      <c r="C2142" t="inlineStr">
        <is>
          <t>Bill Payment (Cheque)</t>
        </is>
      </c>
      <c r="D2142" t="inlineStr"/>
      <c r="E2142" t="inlineStr">
        <is>
          <t>Albert Signs Pty Ltd</t>
        </is>
      </c>
      <c r="F2142" t="inlineStr">
        <is>
          <t>Accounts Payable (A/P)</t>
        </is>
      </c>
      <c r="G2142" s="9" t="n">
        <v>955.86</v>
      </c>
      <c r="H2142" t="inlineStr"/>
      <c r="I2142" t="inlineStr">
        <is>
          <t>Payment B00252</t>
        </is>
      </c>
      <c r="J2142" t="inlineStr"/>
      <c r="K2142" t="str">
        <f>INDEX('Account Map'!$E$5:$E$90,MATCH(F2142,'Account Map'!$A$5:$A$90,0))</f>
        <v>800</v>
      </c>
    </row>
    <row r="2143">
      <c r="A2143" t="n">
        <v>805</v>
      </c>
      <c r="B2143" s="10" t="n">
        <v>46253</v>
      </c>
      <c r="C2143" t="inlineStr">
        <is>
          <t>Bill Payment (Cheque)</t>
        </is>
      </c>
      <c r="D2143" t="inlineStr"/>
      <c r="E2143" t="inlineStr">
        <is>
          <t>Albert Signs Pty Ltd</t>
        </is>
      </c>
      <c r="F2143" t="inlineStr">
        <is>
          <t>ANZ Business Cheque</t>
        </is>
      </c>
      <c r="G2143" s="9" t="n">
        <v>-955.86</v>
      </c>
      <c r="H2143" t="inlineStr"/>
      <c r="I2143" t="inlineStr">
        <is>
          <t>Payment B00252</t>
        </is>
      </c>
      <c r="J2143" t="inlineStr">
        <is>
          <t>R</t>
        </is>
      </c>
      <c r="K2143" t="str">
        <f>INDEX('Account Map'!$E$5:$E$90,MATCH(F2143,'Account Map'!$A$5:$A$90,0))</f>
        <v>090</v>
      </c>
    </row>
    <row r="2144">
      <c r="A2144" t="n">
        <v>806</v>
      </c>
      <c r="B2144" s="10" t="n">
        <v>46253</v>
      </c>
      <c r="C2144" t="inlineStr">
        <is>
          <t>Bill Payment (Cheque)</t>
        </is>
      </c>
      <c r="D2144" t="inlineStr"/>
      <c r="E2144" t="inlineStr">
        <is>
          <t>Adobe Systems</t>
        </is>
      </c>
      <c r="F2144" t="inlineStr">
        <is>
          <t>Accounts Payable (A/P)</t>
        </is>
      </c>
      <c r="G2144" s="9" t="n">
        <v>394.43</v>
      </c>
      <c r="H2144" t="inlineStr"/>
      <c r="I2144" t="inlineStr">
        <is>
          <t>Payment B00285</t>
        </is>
      </c>
      <c r="J2144" t="inlineStr"/>
      <c r="K2144" t="str">
        <f>INDEX('Account Map'!$E$5:$E$90,MATCH(F2144,'Account Map'!$A$5:$A$90,0))</f>
        <v>800</v>
      </c>
    </row>
    <row r="2145">
      <c r="A2145" t="n">
        <v>806</v>
      </c>
      <c r="B2145" s="10" t="n">
        <v>46253</v>
      </c>
      <c r="C2145" t="inlineStr">
        <is>
          <t>Bill Payment (Cheque)</t>
        </is>
      </c>
      <c r="D2145" t="inlineStr"/>
      <c r="E2145" t="inlineStr">
        <is>
          <t>Adobe Systems</t>
        </is>
      </c>
      <c r="F2145" t="inlineStr">
        <is>
          <t>ANZ Business Cheque</t>
        </is>
      </c>
      <c r="G2145" s="9" t="n">
        <v>-394.43</v>
      </c>
      <c r="H2145" t="inlineStr"/>
      <c r="I2145" t="inlineStr">
        <is>
          <t>Payment B00285</t>
        </is>
      </c>
      <c r="J2145" t="inlineStr">
        <is>
          <t>R</t>
        </is>
      </c>
      <c r="K2145" t="str">
        <f>INDEX('Account Map'!$E$5:$E$90,MATCH(F2145,'Account Map'!$A$5:$A$90,0))</f>
        <v>090</v>
      </c>
    </row>
    <row r="2146">
      <c r="A2146" t="n">
        <v>807</v>
      </c>
      <c r="B2146" s="10" t="n">
        <v>46253</v>
      </c>
      <c r="C2146" t="inlineStr">
        <is>
          <t>Bill Payment (Cheque)</t>
        </is>
      </c>
      <c r="D2146" t="inlineStr"/>
      <c r="E2146" t="inlineStr">
        <is>
          <t>Harbour Panel Pty Ltd</t>
        </is>
      </c>
      <c r="F2146" t="inlineStr">
        <is>
          <t>Accounts Payable (A/P)</t>
        </is>
      </c>
      <c r="G2146" s="9" t="n">
        <v>796.61</v>
      </c>
      <c r="H2146" t="inlineStr"/>
      <c r="I2146" t="inlineStr">
        <is>
          <t>Payment B00292</t>
        </is>
      </c>
      <c r="J2146" t="inlineStr"/>
      <c r="K2146" t="str">
        <f>INDEX('Account Map'!$E$5:$E$90,MATCH(F2146,'Account Map'!$A$5:$A$90,0))</f>
        <v>800</v>
      </c>
    </row>
    <row r="2147">
      <c r="A2147" t="n">
        <v>807</v>
      </c>
      <c r="B2147" s="10" t="n">
        <v>46253</v>
      </c>
      <c r="C2147" t="inlineStr">
        <is>
          <t>Bill Payment (Cheque)</t>
        </is>
      </c>
      <c r="D2147" t="inlineStr"/>
      <c r="E2147" t="inlineStr">
        <is>
          <t>Harbour Panel Pty Ltd</t>
        </is>
      </c>
      <c r="F2147" t="inlineStr">
        <is>
          <t>ANZ Business Cheque</t>
        </is>
      </c>
      <c r="G2147" s="9" t="n">
        <v>-796.61</v>
      </c>
      <c r="H2147" t="inlineStr"/>
      <c r="I2147" t="inlineStr">
        <is>
          <t>Payment B00292</t>
        </is>
      </c>
      <c r="J2147" t="inlineStr">
        <is>
          <t>R</t>
        </is>
      </c>
      <c r="K2147" t="str">
        <f>INDEX('Account Map'!$E$5:$E$90,MATCH(F2147,'Account Map'!$A$5:$A$90,0))</f>
        <v>090</v>
      </c>
    </row>
    <row r="2148">
      <c r="A2148" t="n">
        <v>808</v>
      </c>
      <c r="B2148" s="10" t="n">
        <v>46254</v>
      </c>
      <c r="C2148" t="inlineStr">
        <is>
          <t>Invoice</t>
        </is>
      </c>
      <c r="D2148" t="inlineStr">
        <is>
          <t>INV-4335</t>
        </is>
      </c>
      <c r="E2148" t="inlineStr">
        <is>
          <t>Bayside Accountants Pty Ltd</t>
        </is>
      </c>
      <c r="F2148" t="inlineStr">
        <is>
          <t>Accounts Receivable (A/R)</t>
        </is>
      </c>
      <c r="G2148" s="9" t="n">
        <v>2129.6</v>
      </c>
      <c r="H2148" t="inlineStr"/>
      <c r="I2148" t="inlineStr"/>
      <c r="J2148" t="inlineStr"/>
      <c r="K2148" t="str">
        <f>INDEX('Account Map'!$E$5:$E$90,MATCH(F2148,'Account Map'!$A$5:$A$90,0))</f>
        <v>610</v>
      </c>
    </row>
    <row r="2149">
      <c r="A2149" t="n">
        <v>808</v>
      </c>
      <c r="B2149" s="10" t="n">
        <v>46254</v>
      </c>
      <c r="C2149" t="inlineStr">
        <is>
          <t>Invoice</t>
        </is>
      </c>
      <c r="D2149" t="inlineStr">
        <is>
          <t>INV-4335</t>
        </is>
      </c>
      <c r="E2149" t="inlineStr">
        <is>
          <t>Bayside Accountants Pty Ltd</t>
        </is>
      </c>
      <c r="F2149" t="inlineStr">
        <is>
          <t>Installation labour</t>
        </is>
      </c>
      <c r="G2149" s="9" t="n">
        <v>-1936</v>
      </c>
      <c r="H2149" t="inlineStr">
        <is>
          <t>GST</t>
        </is>
      </c>
      <c r="I2149" t="inlineStr"/>
      <c r="J2149" t="inlineStr"/>
      <c r="K2149" t="str">
        <f>INDEX('Account Map'!$E$5:$E$90,MATCH(F2149,'Account Map'!$A$5:$A$90,0))</f>
        <v>202</v>
      </c>
    </row>
    <row r="2150">
      <c r="A2150" t="n">
        <v>808</v>
      </c>
      <c r="B2150" s="10" t="n">
        <v>46254</v>
      </c>
      <c r="C2150" t="inlineStr">
        <is>
          <t>Invoice</t>
        </is>
      </c>
      <c r="D2150" t="inlineStr">
        <is>
          <t>INV-4335</t>
        </is>
      </c>
      <c r="E2150" t="inlineStr">
        <is>
          <t>Bayside Accountants Pty Ltd</t>
        </is>
      </c>
      <c r="F2150" t="inlineStr">
        <is>
          <t>GST Payable</t>
        </is>
      </c>
      <c r="G2150" s="9" t="n">
        <v>-193.6</v>
      </c>
      <c r="H2150" t="inlineStr"/>
      <c r="I2150" t="inlineStr"/>
      <c r="J2150" t="inlineStr"/>
      <c r="K2150" t="str">
        <f>INDEX('Account Map'!$E$5:$E$90,MATCH(F2150,'Account Map'!$A$5:$A$90,0))</f>
        <v>820</v>
      </c>
    </row>
    <row r="2151">
      <c r="A2151" t="n">
        <v>809</v>
      </c>
      <c r="B2151" s="10" t="n">
        <v>46254</v>
      </c>
      <c r="C2151" t="inlineStr">
        <is>
          <t>Invoice</t>
        </is>
      </c>
      <c r="D2151" t="inlineStr">
        <is>
          <t>INV-4336</t>
        </is>
      </c>
      <c r="E2151" t="inlineStr">
        <is>
          <t>Lygon Salon Pty Ltd</t>
        </is>
      </c>
      <c r="F2151" t="inlineStr">
        <is>
          <t>Accounts Receivable (A/R)</t>
        </is>
      </c>
      <c r="G2151" s="9" t="n">
        <v>19204.57</v>
      </c>
      <c r="H2151" t="inlineStr"/>
      <c r="I2151" t="inlineStr"/>
      <c r="J2151" t="inlineStr"/>
      <c r="K2151" t="str">
        <f>INDEX('Account Map'!$E$5:$E$90,MATCH(F2151,'Account Map'!$A$5:$A$90,0))</f>
        <v>610</v>
      </c>
    </row>
    <row r="2152">
      <c r="A2152" t="n">
        <v>809</v>
      </c>
      <c r="B2152" s="10" t="n">
        <v>46254</v>
      </c>
      <c r="C2152" t="inlineStr">
        <is>
          <t>Invoice</t>
        </is>
      </c>
      <c r="D2152" t="inlineStr">
        <is>
          <t>INV-4336</t>
        </is>
      </c>
      <c r="E2152" t="inlineStr">
        <is>
          <t>Lygon Salon Pty Ltd</t>
        </is>
      </c>
      <c r="F2152" t="inlineStr">
        <is>
          <t>Shopfitting contracts</t>
        </is>
      </c>
      <c r="G2152" s="9" t="n">
        <v>-2677.54</v>
      </c>
      <c r="H2152" t="inlineStr">
        <is>
          <t>GST</t>
        </is>
      </c>
      <c r="I2152" t="inlineStr"/>
      <c r="J2152" t="inlineStr"/>
      <c r="K2152" t="str">
        <f>INDEX('Account Map'!$E$5:$E$90,MATCH(F2152,'Account Map'!$A$5:$A$90,0))</f>
        <v>201</v>
      </c>
    </row>
    <row r="2153">
      <c r="A2153" t="n">
        <v>809</v>
      </c>
      <c r="B2153" s="10" t="n">
        <v>46254</v>
      </c>
      <c r="C2153" t="inlineStr">
        <is>
          <t>Invoice</t>
        </is>
      </c>
      <c r="D2153" t="inlineStr">
        <is>
          <t>INV-4336</t>
        </is>
      </c>
      <c r="E2153" t="inlineStr">
        <is>
          <t>Lygon Salon Pty Ltd</t>
        </is>
      </c>
      <c r="F2153" t="inlineStr">
        <is>
          <t>Shopfitting contracts</t>
        </is>
      </c>
      <c r="G2153" s="9" t="n">
        <v>-14781.16</v>
      </c>
      <c r="H2153" t="inlineStr">
        <is>
          <t>GST</t>
        </is>
      </c>
      <c r="I2153" t="inlineStr"/>
      <c r="J2153" t="inlineStr"/>
      <c r="K2153" t="str">
        <f>INDEX('Account Map'!$E$5:$E$90,MATCH(F2153,'Account Map'!$A$5:$A$90,0))</f>
        <v>201</v>
      </c>
    </row>
    <row r="2154">
      <c r="A2154" t="n">
        <v>809</v>
      </c>
      <c r="B2154" s="10" t="n">
        <v>46254</v>
      </c>
      <c r="C2154" t="inlineStr">
        <is>
          <t>Invoice</t>
        </is>
      </c>
      <c r="D2154" t="inlineStr">
        <is>
          <t>INV-4336</t>
        </is>
      </c>
      <c r="E2154" t="inlineStr">
        <is>
          <t>Lygon Salon Pty Ltd</t>
        </is>
      </c>
      <c r="F2154" t="inlineStr">
        <is>
          <t>GST Payable</t>
        </is>
      </c>
      <c r="G2154" s="9" t="n">
        <v>-1745.87</v>
      </c>
      <c r="H2154" t="inlineStr"/>
      <c r="I2154" t="inlineStr"/>
      <c r="J2154" t="inlineStr"/>
      <c r="K2154" t="str">
        <f>INDEX('Account Map'!$E$5:$E$90,MATCH(F2154,'Account Map'!$A$5:$A$90,0))</f>
        <v>820</v>
      </c>
    </row>
    <row r="2155">
      <c r="A2155" t="n">
        <v>810</v>
      </c>
      <c r="B2155" s="10" t="n">
        <v>46254</v>
      </c>
      <c r="C2155" t="inlineStr">
        <is>
          <t>Invoice</t>
        </is>
      </c>
      <c r="D2155" t="inlineStr">
        <is>
          <t>INV-4337</t>
        </is>
      </c>
      <c r="E2155" t="inlineStr">
        <is>
          <t>Lygon Accountants Pty Ltd</t>
        </is>
      </c>
      <c r="F2155" t="inlineStr">
        <is>
          <t>Accounts Receivable (A/R)</t>
        </is>
      </c>
      <c r="G2155" s="9" t="n">
        <v>1018.41</v>
      </c>
      <c r="H2155" t="inlineStr"/>
      <c r="I2155" t="inlineStr"/>
      <c r="J2155" t="inlineStr"/>
      <c r="K2155" t="str">
        <f>INDEX('Account Map'!$E$5:$E$90,MATCH(F2155,'Account Map'!$A$5:$A$90,0))</f>
        <v>610</v>
      </c>
    </row>
    <row r="2156">
      <c r="A2156" t="n">
        <v>810</v>
      </c>
      <c r="B2156" s="10" t="n">
        <v>46254</v>
      </c>
      <c r="C2156" t="inlineStr">
        <is>
          <t>Invoice</t>
        </is>
      </c>
      <c r="D2156" t="inlineStr">
        <is>
          <t>INV-4337</t>
        </is>
      </c>
      <c r="E2156" t="inlineStr">
        <is>
          <t>Lygon Accountants Pty Ltd</t>
        </is>
      </c>
      <c r="F2156" t="inlineStr">
        <is>
          <t>Design &amp; drafting fees</t>
        </is>
      </c>
      <c r="G2156" s="9" t="n">
        <v>-925.83</v>
      </c>
      <c r="H2156" t="inlineStr">
        <is>
          <t>GST</t>
        </is>
      </c>
      <c r="I2156" t="inlineStr"/>
      <c r="J2156" t="inlineStr"/>
      <c r="K2156" t="str">
        <f>INDEX('Account Map'!$E$5:$E$90,MATCH(F2156,'Account Map'!$A$5:$A$90,0))</f>
        <v>203</v>
      </c>
    </row>
    <row r="2157">
      <c r="A2157" t="n">
        <v>810</v>
      </c>
      <c r="B2157" s="10" t="n">
        <v>46254</v>
      </c>
      <c r="C2157" t="inlineStr">
        <is>
          <t>Invoice</t>
        </is>
      </c>
      <c r="D2157" t="inlineStr">
        <is>
          <t>INV-4337</t>
        </is>
      </c>
      <c r="E2157" t="inlineStr">
        <is>
          <t>Lygon Accountants Pty Ltd</t>
        </is>
      </c>
      <c r="F2157" t="inlineStr">
        <is>
          <t>GST Payable</t>
        </is>
      </c>
      <c r="G2157" s="9" t="n">
        <v>-92.58</v>
      </c>
      <c r="H2157" t="inlineStr"/>
      <c r="I2157" t="inlineStr"/>
      <c r="J2157" t="inlineStr"/>
      <c r="K2157" t="str">
        <f>INDEX('Account Map'!$E$5:$E$90,MATCH(F2157,'Account Map'!$A$5:$A$90,0))</f>
        <v>820</v>
      </c>
    </row>
    <row r="2158">
      <c r="A2158" t="n">
        <v>811</v>
      </c>
      <c r="B2158" s="10" t="n">
        <v>46254</v>
      </c>
      <c r="C2158" t="inlineStr">
        <is>
          <t>Invoice</t>
        </is>
      </c>
      <c r="D2158" t="inlineStr">
        <is>
          <t>INV-4338</t>
        </is>
      </c>
      <c r="E2158" t="inlineStr">
        <is>
          <t>Southern Kitchen &amp; Bath Pty Ltd</t>
        </is>
      </c>
      <c r="F2158" t="inlineStr">
        <is>
          <t>Accounts Receivable (A/R)</t>
        </is>
      </c>
      <c r="G2158" s="9" t="n">
        <v>8813.709999999999</v>
      </c>
      <c r="H2158" t="inlineStr"/>
      <c r="I2158" t="inlineStr"/>
      <c r="J2158" t="inlineStr"/>
      <c r="K2158" t="str">
        <f>INDEX('Account Map'!$E$5:$E$90,MATCH(F2158,'Account Map'!$A$5:$A$90,0))</f>
        <v>610</v>
      </c>
    </row>
    <row r="2159">
      <c r="A2159" t="n">
        <v>811</v>
      </c>
      <c r="B2159" s="10" t="n">
        <v>46254</v>
      </c>
      <c r="C2159" t="inlineStr">
        <is>
          <t>Invoice</t>
        </is>
      </c>
      <c r="D2159" t="inlineStr">
        <is>
          <t>INV-4338</t>
        </is>
      </c>
      <c r="E2159" t="inlineStr">
        <is>
          <t>Southern Kitchen &amp; Bath Pty Ltd</t>
        </is>
      </c>
      <c r="F2159" t="inlineStr">
        <is>
          <t>Design &amp; drafting fees</t>
        </is>
      </c>
      <c r="G2159" s="9" t="n">
        <v>-3780</v>
      </c>
      <c r="H2159" t="inlineStr">
        <is>
          <t>GST</t>
        </is>
      </c>
      <c r="I2159" t="inlineStr"/>
      <c r="J2159" t="inlineStr"/>
      <c r="K2159" t="str">
        <f>INDEX('Account Map'!$E$5:$E$90,MATCH(F2159,'Account Map'!$A$5:$A$90,0))</f>
        <v>203</v>
      </c>
    </row>
    <row r="2160">
      <c r="A2160" t="n">
        <v>811</v>
      </c>
      <c r="B2160" s="10" t="n">
        <v>46254</v>
      </c>
      <c r="C2160" t="inlineStr">
        <is>
          <t>Invoice</t>
        </is>
      </c>
      <c r="D2160" t="inlineStr">
        <is>
          <t>INV-4338</t>
        </is>
      </c>
      <c r="E2160" t="inlineStr">
        <is>
          <t>Southern Kitchen &amp; Bath Pty Ltd</t>
        </is>
      </c>
      <c r="F2160" t="inlineStr">
        <is>
          <t>Design &amp; drafting fees</t>
        </is>
      </c>
      <c r="G2160" s="9" t="n">
        <v>-1800</v>
      </c>
      <c r="H2160" t="inlineStr">
        <is>
          <t>GST</t>
        </is>
      </c>
      <c r="I2160" t="inlineStr"/>
      <c r="J2160" t="inlineStr"/>
      <c r="K2160" t="str">
        <f>INDEX('Account Map'!$E$5:$E$90,MATCH(F2160,'Account Map'!$A$5:$A$90,0))</f>
        <v>203</v>
      </c>
    </row>
    <row r="2161">
      <c r="A2161" t="n">
        <v>811</v>
      </c>
      <c r="B2161" s="10" t="n">
        <v>46254</v>
      </c>
      <c r="C2161" t="inlineStr">
        <is>
          <t>Invoice</t>
        </is>
      </c>
      <c r="D2161" t="inlineStr">
        <is>
          <t>INV-4338</t>
        </is>
      </c>
      <c r="E2161" t="inlineStr">
        <is>
          <t>Southern Kitchen &amp; Bath Pty Ltd</t>
        </is>
      </c>
      <c r="F2161" t="inlineStr">
        <is>
          <t>Joinery sales</t>
        </is>
      </c>
      <c r="G2161" s="9" t="n">
        <v>-2432.46</v>
      </c>
      <c r="H2161" t="inlineStr">
        <is>
          <t>GST</t>
        </is>
      </c>
      <c r="I2161" t="inlineStr"/>
      <c r="J2161" t="inlineStr"/>
      <c r="K2161" t="str">
        <f>INDEX('Account Map'!$E$5:$E$90,MATCH(F2161,'Account Map'!$A$5:$A$90,0))</f>
        <v>200</v>
      </c>
    </row>
    <row r="2162">
      <c r="A2162" t="n">
        <v>811</v>
      </c>
      <c r="B2162" s="10" t="n">
        <v>46254</v>
      </c>
      <c r="C2162" t="inlineStr">
        <is>
          <t>Invoice</t>
        </is>
      </c>
      <c r="D2162" t="inlineStr">
        <is>
          <t>INV-4338</t>
        </is>
      </c>
      <c r="E2162" t="inlineStr">
        <is>
          <t>Southern Kitchen &amp; Bath Pty Ltd</t>
        </is>
      </c>
      <c r="F2162" t="inlineStr">
        <is>
          <t>GST Payable</t>
        </is>
      </c>
      <c r="G2162" s="9" t="n">
        <v>-801.25</v>
      </c>
      <c r="H2162" t="inlineStr"/>
      <c r="I2162" t="inlineStr"/>
      <c r="J2162" t="inlineStr"/>
      <c r="K2162" t="str">
        <f>INDEX('Account Map'!$E$5:$E$90,MATCH(F2162,'Account Map'!$A$5:$A$90,0))</f>
        <v>820</v>
      </c>
    </row>
    <row r="2163">
      <c r="A2163" t="n">
        <v>812</v>
      </c>
      <c r="B2163" s="10" t="n">
        <v>46254</v>
      </c>
      <c r="C2163" t="inlineStr">
        <is>
          <t>Bill</t>
        </is>
      </c>
      <c r="D2163" t="inlineStr">
        <is>
          <t>B00354</t>
        </is>
      </c>
      <c r="E2163" t="inlineStr">
        <is>
          <t>RSEA Safety Pty Ltd</t>
        </is>
      </c>
      <c r="F2163" t="inlineStr">
        <is>
          <t>Protective clothing</t>
        </is>
      </c>
      <c r="G2163" s="9" t="n">
        <v>73.23</v>
      </c>
      <c r="H2163" t="inlineStr">
        <is>
          <t>GST</t>
        </is>
      </c>
      <c r="I2163" t="inlineStr"/>
      <c r="J2163" t="inlineStr"/>
      <c r="K2163" t="str">
        <f>INDEX('Account Map'!$E$5:$E$90,MATCH(F2163,'Account Map'!$A$5:$A$90,0))</f>
        <v>480</v>
      </c>
    </row>
    <row r="2164">
      <c r="A2164" t="n">
        <v>812</v>
      </c>
      <c r="B2164" s="10" t="n">
        <v>46254</v>
      </c>
      <c r="C2164" t="inlineStr">
        <is>
          <t>Bill</t>
        </is>
      </c>
      <c r="D2164" t="inlineStr">
        <is>
          <t>B00354</t>
        </is>
      </c>
      <c r="E2164" t="inlineStr">
        <is>
          <t>RSEA Safety Pty Ltd</t>
        </is>
      </c>
      <c r="F2164" t="inlineStr">
        <is>
          <t>GST Payable</t>
        </is>
      </c>
      <c r="G2164" s="9" t="n">
        <v>7.32</v>
      </c>
      <c r="H2164" t="inlineStr"/>
      <c r="I2164" t="inlineStr"/>
      <c r="J2164" t="inlineStr"/>
      <c r="K2164" t="str">
        <f>INDEX('Account Map'!$E$5:$E$90,MATCH(F2164,'Account Map'!$A$5:$A$90,0))</f>
        <v>820</v>
      </c>
    </row>
    <row r="2165">
      <c r="A2165" t="n">
        <v>812</v>
      </c>
      <c r="B2165" s="10" t="n">
        <v>46254</v>
      </c>
      <c r="C2165" t="inlineStr">
        <is>
          <t>Bill</t>
        </is>
      </c>
      <c r="D2165" t="inlineStr">
        <is>
          <t>B00354</t>
        </is>
      </c>
      <c r="E2165" t="inlineStr">
        <is>
          <t>RSEA Safety Pty Ltd</t>
        </is>
      </c>
      <c r="F2165" t="inlineStr">
        <is>
          <t>Accounts Payable (A/P)</t>
        </is>
      </c>
      <c r="G2165" s="9" t="n">
        <v>-80.55</v>
      </c>
      <c r="H2165" t="inlineStr"/>
      <c r="I2165" t="inlineStr"/>
      <c r="J2165" t="inlineStr"/>
      <c r="K2165" t="str">
        <f>INDEX('Account Map'!$E$5:$E$90,MATCH(F2165,'Account Map'!$A$5:$A$90,0))</f>
        <v>800</v>
      </c>
    </row>
    <row r="2166">
      <c r="A2166" t="n">
        <v>813</v>
      </c>
      <c r="B2166" s="10" t="n">
        <v>46254</v>
      </c>
      <c r="C2166" t="inlineStr">
        <is>
          <t>Bill</t>
        </is>
      </c>
      <c r="D2166" t="inlineStr">
        <is>
          <t>B00355</t>
        </is>
      </c>
      <c r="E2166" t="inlineStr">
        <is>
          <t>Prahran Fasteners Pty Ltd</t>
        </is>
      </c>
      <c r="F2166" t="inlineStr">
        <is>
          <t>Subcontractors</t>
        </is>
      </c>
      <c r="G2166" s="9" t="n">
        <v>938.01</v>
      </c>
      <c r="H2166" t="inlineStr">
        <is>
          <t>GST</t>
        </is>
      </c>
      <c r="I2166" t="inlineStr"/>
      <c r="J2166" t="inlineStr"/>
      <c r="K2166" t="str">
        <f>INDEX('Account Map'!$E$5:$E$90,MATCH(F2166,'Account Map'!$A$5:$A$90,0))</f>
        <v>313</v>
      </c>
    </row>
    <row r="2167">
      <c r="A2167" t="n">
        <v>813</v>
      </c>
      <c r="B2167" s="10" t="n">
        <v>46254</v>
      </c>
      <c r="C2167" t="inlineStr">
        <is>
          <t>Bill</t>
        </is>
      </c>
      <c r="D2167" t="inlineStr">
        <is>
          <t>B00355</t>
        </is>
      </c>
      <c r="E2167" t="inlineStr">
        <is>
          <t>Prahran Fasteners Pty Ltd</t>
        </is>
      </c>
      <c r="F2167" t="inlineStr">
        <is>
          <t>GST Payable</t>
        </is>
      </c>
      <c r="G2167" s="9" t="n">
        <v>93.8</v>
      </c>
      <c r="H2167" t="inlineStr"/>
      <c r="I2167" t="inlineStr"/>
      <c r="J2167" t="inlineStr"/>
      <c r="K2167" t="str">
        <f>INDEX('Account Map'!$E$5:$E$90,MATCH(F2167,'Account Map'!$A$5:$A$90,0))</f>
        <v>820</v>
      </c>
    </row>
    <row r="2168">
      <c r="A2168" t="n">
        <v>813</v>
      </c>
      <c r="B2168" s="10" t="n">
        <v>46254</v>
      </c>
      <c r="C2168" t="inlineStr">
        <is>
          <t>Bill</t>
        </is>
      </c>
      <c r="D2168" t="inlineStr">
        <is>
          <t>B00355</t>
        </is>
      </c>
      <c r="E2168" t="inlineStr">
        <is>
          <t>Prahran Fasteners Pty Ltd</t>
        </is>
      </c>
      <c r="F2168" t="inlineStr">
        <is>
          <t>Accounts Payable (A/P)</t>
        </is>
      </c>
      <c r="G2168" s="9" t="n">
        <v>-1031.81</v>
      </c>
      <c r="H2168" t="inlineStr"/>
      <c r="I2168" t="inlineStr"/>
      <c r="J2168" t="inlineStr"/>
      <c r="K2168" t="str">
        <f>INDEX('Account Map'!$E$5:$E$90,MATCH(F2168,'Account Map'!$A$5:$A$90,0))</f>
        <v>800</v>
      </c>
    </row>
    <row r="2169">
      <c r="A2169" t="n">
        <v>814</v>
      </c>
      <c r="B2169" s="10" t="n">
        <v>46254</v>
      </c>
      <c r="C2169" t="inlineStr">
        <is>
          <t>Bill</t>
        </is>
      </c>
      <c r="D2169" t="inlineStr">
        <is>
          <t>B00356</t>
        </is>
      </c>
      <c r="E2169" t="inlineStr">
        <is>
          <t>Kew Steel Pty Ltd</t>
        </is>
      </c>
      <c r="F2169" t="inlineStr">
        <is>
          <t>Small tools</t>
        </is>
      </c>
      <c r="G2169" s="9" t="n">
        <v>517.58</v>
      </c>
      <c r="H2169" t="inlineStr">
        <is>
          <t>GST</t>
        </is>
      </c>
      <c r="I2169" t="inlineStr"/>
      <c r="J2169" t="inlineStr"/>
      <c r="K2169" t="str">
        <f>INDEX('Account Map'!$E$5:$E$90,MATCH(F2169,'Account Map'!$A$5:$A$90,0))</f>
        <v>474</v>
      </c>
    </row>
    <row r="2170">
      <c r="A2170" t="n">
        <v>814</v>
      </c>
      <c r="B2170" s="10" t="n">
        <v>46254</v>
      </c>
      <c r="C2170" t="inlineStr">
        <is>
          <t>Bill</t>
        </is>
      </c>
      <c r="D2170" t="inlineStr">
        <is>
          <t>B00356</t>
        </is>
      </c>
      <c r="E2170" t="inlineStr">
        <is>
          <t>Kew Steel Pty Ltd</t>
        </is>
      </c>
      <c r="F2170" t="inlineStr">
        <is>
          <t>GST Payable</t>
        </is>
      </c>
      <c r="G2170" s="9" t="n">
        <v>51.76</v>
      </c>
      <c r="H2170" t="inlineStr"/>
      <c r="I2170" t="inlineStr"/>
      <c r="J2170" t="inlineStr"/>
      <c r="K2170" t="str">
        <f>INDEX('Account Map'!$E$5:$E$90,MATCH(F2170,'Account Map'!$A$5:$A$90,0))</f>
        <v>820</v>
      </c>
    </row>
    <row r="2171">
      <c r="A2171" t="n">
        <v>814</v>
      </c>
      <c r="B2171" s="10" t="n">
        <v>46254</v>
      </c>
      <c r="C2171" t="inlineStr">
        <is>
          <t>Bill</t>
        </is>
      </c>
      <c r="D2171" t="inlineStr">
        <is>
          <t>B00356</t>
        </is>
      </c>
      <c r="E2171" t="inlineStr">
        <is>
          <t>Kew Steel Pty Ltd</t>
        </is>
      </c>
      <c r="F2171" t="inlineStr">
        <is>
          <t>Accounts Payable (A/P)</t>
        </is>
      </c>
      <c r="G2171" s="9" t="n">
        <v>-569.34</v>
      </c>
      <c r="H2171" t="inlineStr"/>
      <c r="I2171" t="inlineStr"/>
      <c r="J2171" t="inlineStr"/>
      <c r="K2171" t="str">
        <f>INDEX('Account Map'!$E$5:$E$90,MATCH(F2171,'Account Map'!$A$5:$A$90,0))</f>
        <v>800</v>
      </c>
    </row>
    <row r="2172">
      <c r="A2172" t="n">
        <v>815</v>
      </c>
      <c r="B2172" s="10" t="n">
        <v>46254</v>
      </c>
      <c r="C2172" t="inlineStr">
        <is>
          <t>Bill</t>
        </is>
      </c>
      <c r="D2172" t="inlineStr">
        <is>
          <t>B00357</t>
        </is>
      </c>
      <c r="E2172" t="inlineStr">
        <is>
          <t>Docklands Fasteners Pty Ltd</t>
        </is>
      </c>
      <c r="F2172" t="inlineStr">
        <is>
          <t>Hardware &amp; fittings</t>
        </is>
      </c>
      <c r="G2172" s="9" t="n">
        <v>833.79</v>
      </c>
      <c r="H2172" t="inlineStr">
        <is>
          <t>GST</t>
        </is>
      </c>
      <c r="I2172" t="inlineStr"/>
      <c r="J2172" t="inlineStr"/>
      <c r="K2172" t="str">
        <f>INDEX('Account Map'!$E$5:$E$90,MATCH(F2172,'Account Map'!$A$5:$A$90,0))</f>
        <v>311</v>
      </c>
    </row>
    <row r="2173">
      <c r="A2173" t="n">
        <v>815</v>
      </c>
      <c r="B2173" s="10" t="n">
        <v>46254</v>
      </c>
      <c r="C2173" t="inlineStr">
        <is>
          <t>Bill</t>
        </is>
      </c>
      <c r="D2173" t="inlineStr">
        <is>
          <t>B00357</t>
        </is>
      </c>
      <c r="E2173" t="inlineStr">
        <is>
          <t>Docklands Fasteners Pty Ltd</t>
        </is>
      </c>
      <c r="F2173" t="inlineStr">
        <is>
          <t>GST Payable</t>
        </is>
      </c>
      <c r="G2173" s="9" t="n">
        <v>83.38</v>
      </c>
      <c r="H2173" t="inlineStr"/>
      <c r="I2173" t="inlineStr"/>
      <c r="J2173" t="inlineStr"/>
      <c r="K2173" t="str">
        <f>INDEX('Account Map'!$E$5:$E$90,MATCH(F2173,'Account Map'!$A$5:$A$90,0))</f>
        <v>820</v>
      </c>
    </row>
    <row r="2174">
      <c r="A2174" t="n">
        <v>815</v>
      </c>
      <c r="B2174" s="10" t="n">
        <v>46254</v>
      </c>
      <c r="C2174" t="inlineStr">
        <is>
          <t>Bill</t>
        </is>
      </c>
      <c r="D2174" t="inlineStr">
        <is>
          <t>B00357</t>
        </is>
      </c>
      <c r="E2174" t="inlineStr">
        <is>
          <t>Docklands Fasteners Pty Ltd</t>
        </is>
      </c>
      <c r="F2174" t="inlineStr">
        <is>
          <t>Accounts Payable (A/P)</t>
        </is>
      </c>
      <c r="G2174" s="9" t="n">
        <v>-917.17</v>
      </c>
      <c r="H2174" t="inlineStr"/>
      <c r="I2174" t="inlineStr"/>
      <c r="J2174" t="inlineStr"/>
      <c r="K2174" t="str">
        <f>INDEX('Account Map'!$E$5:$E$90,MATCH(F2174,'Account Map'!$A$5:$A$90,0))</f>
        <v>800</v>
      </c>
    </row>
    <row r="2175">
      <c r="A2175" t="n">
        <v>816</v>
      </c>
      <c r="B2175" s="10" t="n">
        <v>46254</v>
      </c>
      <c r="C2175" t="inlineStr">
        <is>
          <t>Bill</t>
        </is>
      </c>
      <c r="D2175" t="inlineStr">
        <is>
          <t>B00358</t>
        </is>
      </c>
      <c r="E2175" t="inlineStr">
        <is>
          <t>Smith St Adhesives Pty Ltd</t>
        </is>
      </c>
      <c r="F2175" t="inlineStr">
        <is>
          <t>Freight &amp; cartage</t>
        </is>
      </c>
      <c r="G2175" s="9" t="n">
        <v>404.56</v>
      </c>
      <c r="H2175" t="inlineStr">
        <is>
          <t>GST</t>
        </is>
      </c>
      <c r="I2175" t="inlineStr"/>
      <c r="J2175" t="inlineStr"/>
      <c r="K2175" t="str">
        <f>INDEX('Account Map'!$E$5:$E$90,MATCH(F2175,'Account Map'!$A$5:$A$90,0))</f>
        <v>314</v>
      </c>
    </row>
    <row r="2176">
      <c r="A2176" t="n">
        <v>816</v>
      </c>
      <c r="B2176" s="10" t="n">
        <v>46254</v>
      </c>
      <c r="C2176" t="inlineStr">
        <is>
          <t>Bill</t>
        </is>
      </c>
      <c r="D2176" t="inlineStr">
        <is>
          <t>B00358</t>
        </is>
      </c>
      <c r="E2176" t="inlineStr">
        <is>
          <t>Smith St Adhesives Pty Ltd</t>
        </is>
      </c>
      <c r="F2176" t="inlineStr">
        <is>
          <t>GST Payable</t>
        </is>
      </c>
      <c r="G2176" s="9" t="n">
        <v>40.46</v>
      </c>
      <c r="H2176" t="inlineStr"/>
      <c r="I2176" t="inlineStr"/>
      <c r="J2176" t="inlineStr"/>
      <c r="K2176" t="str">
        <f>INDEX('Account Map'!$E$5:$E$90,MATCH(F2176,'Account Map'!$A$5:$A$90,0))</f>
        <v>820</v>
      </c>
    </row>
    <row r="2177">
      <c r="A2177" t="n">
        <v>816</v>
      </c>
      <c r="B2177" s="10" t="n">
        <v>46254</v>
      </c>
      <c r="C2177" t="inlineStr">
        <is>
          <t>Bill</t>
        </is>
      </c>
      <c r="D2177" t="inlineStr">
        <is>
          <t>B00358</t>
        </is>
      </c>
      <c r="E2177" t="inlineStr">
        <is>
          <t>Smith St Adhesives Pty Ltd</t>
        </is>
      </c>
      <c r="F2177" t="inlineStr">
        <is>
          <t>Accounts Payable (A/P)</t>
        </is>
      </c>
      <c r="G2177" s="9" t="n">
        <v>-445.02</v>
      </c>
      <c r="H2177" t="inlineStr"/>
      <c r="I2177" t="inlineStr"/>
      <c r="J2177" t="inlineStr"/>
      <c r="K2177" t="str">
        <f>INDEX('Account Map'!$E$5:$E$90,MATCH(F2177,'Account Map'!$A$5:$A$90,0))</f>
        <v>800</v>
      </c>
    </row>
    <row r="2178">
      <c r="A2178" t="n">
        <v>817</v>
      </c>
      <c r="B2178" s="10" t="n">
        <v>46254</v>
      </c>
      <c r="C2178" t="inlineStr">
        <is>
          <t>Bill</t>
        </is>
      </c>
      <c r="D2178" t="inlineStr">
        <is>
          <t>B00359</t>
        </is>
      </c>
      <c r="E2178" t="inlineStr">
        <is>
          <t>Bunnings Trade Pty Ltd</t>
        </is>
      </c>
      <c r="F2178" t="inlineStr">
        <is>
          <t>Hardware &amp; fittings</t>
        </is>
      </c>
      <c r="G2178" s="9" t="n">
        <v>140.58</v>
      </c>
      <c r="H2178" t="inlineStr">
        <is>
          <t>GST</t>
        </is>
      </c>
      <c r="I2178" t="inlineStr"/>
      <c r="J2178" t="inlineStr"/>
      <c r="K2178" t="str">
        <f>INDEX('Account Map'!$E$5:$E$90,MATCH(F2178,'Account Map'!$A$5:$A$90,0))</f>
        <v>311</v>
      </c>
    </row>
    <row r="2179">
      <c r="A2179" t="n">
        <v>817</v>
      </c>
      <c r="B2179" s="10" t="n">
        <v>46254</v>
      </c>
      <c r="C2179" t="inlineStr">
        <is>
          <t>Bill</t>
        </is>
      </c>
      <c r="D2179" t="inlineStr">
        <is>
          <t>B00359</t>
        </is>
      </c>
      <c r="E2179" t="inlineStr">
        <is>
          <t>Bunnings Trade Pty Ltd</t>
        </is>
      </c>
      <c r="F2179" t="inlineStr">
        <is>
          <t>GST Payable</t>
        </is>
      </c>
      <c r="G2179" s="9" t="n">
        <v>14.06</v>
      </c>
      <c r="H2179" t="inlineStr"/>
      <c r="I2179" t="inlineStr"/>
      <c r="J2179" t="inlineStr"/>
      <c r="K2179" t="str">
        <f>INDEX('Account Map'!$E$5:$E$90,MATCH(F2179,'Account Map'!$A$5:$A$90,0))</f>
        <v>820</v>
      </c>
    </row>
    <row r="2180">
      <c r="A2180" t="n">
        <v>817</v>
      </c>
      <c r="B2180" s="10" t="n">
        <v>46254</v>
      </c>
      <c r="C2180" t="inlineStr">
        <is>
          <t>Bill</t>
        </is>
      </c>
      <c r="D2180" t="inlineStr">
        <is>
          <t>B00359</t>
        </is>
      </c>
      <c r="E2180" t="inlineStr">
        <is>
          <t>Bunnings Trade Pty Ltd</t>
        </is>
      </c>
      <c r="F2180" t="inlineStr">
        <is>
          <t>Accounts Payable (A/P)</t>
        </is>
      </c>
      <c r="G2180" s="9" t="n">
        <v>-154.64</v>
      </c>
      <c r="H2180" t="inlineStr"/>
      <c r="I2180" t="inlineStr"/>
      <c r="J2180" t="inlineStr"/>
      <c r="K2180" t="str">
        <f>INDEX('Account Map'!$E$5:$E$90,MATCH(F2180,'Account Map'!$A$5:$A$90,0))</f>
        <v>800</v>
      </c>
    </row>
    <row r="2181">
      <c r="A2181" t="n">
        <v>818</v>
      </c>
      <c r="B2181" s="10" t="n">
        <v>46254</v>
      </c>
      <c r="C2181" t="inlineStr">
        <is>
          <t>Bill</t>
        </is>
      </c>
      <c r="D2181" t="inlineStr">
        <is>
          <t>B00360</t>
        </is>
      </c>
      <c r="E2181" t="inlineStr">
        <is>
          <t>RSEA Safety Pty Ltd</t>
        </is>
      </c>
      <c r="F2181" t="inlineStr">
        <is>
          <t>Protective clothing</t>
        </is>
      </c>
      <c r="G2181" s="9" t="n">
        <v>338.87</v>
      </c>
      <c r="H2181" t="inlineStr">
        <is>
          <t>GST</t>
        </is>
      </c>
      <c r="I2181" t="inlineStr"/>
      <c r="J2181" t="inlineStr"/>
      <c r="K2181" t="str">
        <f>INDEX('Account Map'!$E$5:$E$90,MATCH(F2181,'Account Map'!$A$5:$A$90,0))</f>
        <v>480</v>
      </c>
    </row>
    <row r="2182">
      <c r="A2182" t="n">
        <v>818</v>
      </c>
      <c r="B2182" s="10" t="n">
        <v>46254</v>
      </c>
      <c r="C2182" t="inlineStr">
        <is>
          <t>Bill</t>
        </is>
      </c>
      <c r="D2182" t="inlineStr">
        <is>
          <t>B00360</t>
        </is>
      </c>
      <c r="E2182" t="inlineStr">
        <is>
          <t>RSEA Safety Pty Ltd</t>
        </is>
      </c>
      <c r="F2182" t="inlineStr">
        <is>
          <t>GST Payable</t>
        </is>
      </c>
      <c r="G2182" s="9" t="n">
        <v>33.89</v>
      </c>
      <c r="H2182" t="inlineStr"/>
      <c r="I2182" t="inlineStr"/>
      <c r="J2182" t="inlineStr"/>
      <c r="K2182" t="str">
        <f>INDEX('Account Map'!$E$5:$E$90,MATCH(F2182,'Account Map'!$A$5:$A$90,0))</f>
        <v>820</v>
      </c>
    </row>
    <row r="2183">
      <c r="A2183" t="n">
        <v>818</v>
      </c>
      <c r="B2183" s="10" t="n">
        <v>46254</v>
      </c>
      <c r="C2183" t="inlineStr">
        <is>
          <t>Bill</t>
        </is>
      </c>
      <c r="D2183" t="inlineStr">
        <is>
          <t>B00360</t>
        </is>
      </c>
      <c r="E2183" t="inlineStr">
        <is>
          <t>RSEA Safety Pty Ltd</t>
        </is>
      </c>
      <c r="F2183" t="inlineStr">
        <is>
          <t>Accounts Payable (A/P)</t>
        </is>
      </c>
      <c r="G2183" s="9" t="n">
        <v>-372.76</v>
      </c>
      <c r="H2183" t="inlineStr"/>
      <c r="I2183" t="inlineStr"/>
      <c r="J2183" t="inlineStr"/>
      <c r="K2183" t="str">
        <f>INDEX('Account Map'!$E$5:$E$90,MATCH(F2183,'Account Map'!$A$5:$A$90,0))</f>
        <v>800</v>
      </c>
    </row>
    <row r="2184">
      <c r="A2184" t="n">
        <v>819</v>
      </c>
      <c r="B2184" s="10" t="n">
        <v>46254</v>
      </c>
      <c r="C2184" t="inlineStr">
        <is>
          <t>Bill</t>
        </is>
      </c>
      <c r="D2184" t="inlineStr">
        <is>
          <t>B00361</t>
        </is>
      </c>
      <c r="E2184" t="inlineStr">
        <is>
          <t>Coffee Club Catering Pty Ltd</t>
        </is>
      </c>
      <c r="F2184" t="inlineStr">
        <is>
          <t>Staff amenities</t>
        </is>
      </c>
      <c r="G2184" s="9" t="n">
        <v>559.3200000000001</v>
      </c>
      <c r="H2184" t="inlineStr">
        <is>
          <t>GST</t>
        </is>
      </c>
      <c r="I2184" t="inlineStr"/>
      <c r="J2184" t="inlineStr"/>
      <c r="K2184" t="str">
        <f>INDEX('Account Map'!$E$5:$E$90,MATCH(F2184,'Account Map'!$A$5:$A$90,0))</f>
        <v>479</v>
      </c>
    </row>
    <row r="2185">
      <c r="A2185" t="n">
        <v>819</v>
      </c>
      <c r="B2185" s="10" t="n">
        <v>46254</v>
      </c>
      <c r="C2185" t="inlineStr">
        <is>
          <t>Bill</t>
        </is>
      </c>
      <c r="D2185" t="inlineStr">
        <is>
          <t>B00361</t>
        </is>
      </c>
      <c r="E2185" t="inlineStr">
        <is>
          <t>Coffee Club Catering Pty Ltd</t>
        </is>
      </c>
      <c r="F2185" t="inlineStr">
        <is>
          <t>GST Payable</t>
        </is>
      </c>
      <c r="G2185" s="9" t="n">
        <v>55.93</v>
      </c>
      <c r="H2185" t="inlineStr"/>
      <c r="I2185" t="inlineStr"/>
      <c r="J2185" t="inlineStr"/>
      <c r="K2185" t="str">
        <f>INDEX('Account Map'!$E$5:$E$90,MATCH(F2185,'Account Map'!$A$5:$A$90,0))</f>
        <v>820</v>
      </c>
    </row>
    <row r="2186">
      <c r="A2186" t="n">
        <v>819</v>
      </c>
      <c r="B2186" s="10" t="n">
        <v>46254</v>
      </c>
      <c r="C2186" t="inlineStr">
        <is>
          <t>Bill</t>
        </is>
      </c>
      <c r="D2186" t="inlineStr">
        <is>
          <t>B00361</t>
        </is>
      </c>
      <c r="E2186" t="inlineStr">
        <is>
          <t>Coffee Club Catering Pty Ltd</t>
        </is>
      </c>
      <c r="F2186" t="inlineStr">
        <is>
          <t>Accounts Payable (A/P)</t>
        </is>
      </c>
      <c r="G2186" s="9" t="n">
        <v>-615.25</v>
      </c>
      <c r="H2186" t="inlineStr"/>
      <c r="I2186" t="inlineStr"/>
      <c r="J2186" t="inlineStr"/>
      <c r="K2186" t="str">
        <f>INDEX('Account Map'!$E$5:$E$90,MATCH(F2186,'Account Map'!$A$5:$A$90,0))</f>
        <v>800</v>
      </c>
    </row>
    <row r="2187">
      <c r="A2187" t="n">
        <v>820</v>
      </c>
      <c r="B2187" s="10" t="n">
        <v>46254</v>
      </c>
      <c r="C2187" t="inlineStr">
        <is>
          <t>Bill</t>
        </is>
      </c>
      <c r="D2187" t="inlineStr">
        <is>
          <t>B00362</t>
        </is>
      </c>
      <c r="E2187" t="inlineStr">
        <is>
          <t>Redgum Fasteners Pty Ltd</t>
        </is>
      </c>
      <c r="F2187" t="inlineStr">
        <is>
          <t>Hardware &amp; fittings</t>
        </is>
      </c>
      <c r="G2187" s="9" t="n">
        <v>561.88</v>
      </c>
      <c r="H2187" t="inlineStr">
        <is>
          <t>GST</t>
        </is>
      </c>
      <c r="I2187" t="inlineStr"/>
      <c r="J2187" t="inlineStr"/>
      <c r="K2187" t="str">
        <f>INDEX('Account Map'!$E$5:$E$90,MATCH(F2187,'Account Map'!$A$5:$A$90,0))</f>
        <v>311</v>
      </c>
    </row>
    <row r="2188">
      <c r="A2188" t="n">
        <v>820</v>
      </c>
      <c r="B2188" s="10" t="n">
        <v>46254</v>
      </c>
      <c r="C2188" t="inlineStr">
        <is>
          <t>Bill</t>
        </is>
      </c>
      <c r="D2188" t="inlineStr">
        <is>
          <t>B00362</t>
        </is>
      </c>
      <c r="E2188" t="inlineStr">
        <is>
          <t>Redgum Fasteners Pty Ltd</t>
        </is>
      </c>
      <c r="F2188" t="inlineStr">
        <is>
          <t>GST Payable</t>
        </is>
      </c>
      <c r="G2188" s="9" t="n">
        <v>56.19</v>
      </c>
      <c r="H2188" t="inlineStr"/>
      <c r="I2188" t="inlineStr"/>
      <c r="J2188" t="inlineStr"/>
      <c r="K2188" t="str">
        <f>INDEX('Account Map'!$E$5:$E$90,MATCH(F2188,'Account Map'!$A$5:$A$90,0))</f>
        <v>820</v>
      </c>
    </row>
    <row r="2189">
      <c r="A2189" t="n">
        <v>820</v>
      </c>
      <c r="B2189" s="10" t="n">
        <v>46254</v>
      </c>
      <c r="C2189" t="inlineStr">
        <is>
          <t>Bill</t>
        </is>
      </c>
      <c r="D2189" t="inlineStr">
        <is>
          <t>B00362</t>
        </is>
      </c>
      <c r="E2189" t="inlineStr">
        <is>
          <t>Redgum Fasteners Pty Ltd</t>
        </is>
      </c>
      <c r="F2189" t="inlineStr">
        <is>
          <t>Accounts Payable (A/P)</t>
        </is>
      </c>
      <c r="G2189" s="9" t="n">
        <v>-618.0700000000001</v>
      </c>
      <c r="H2189" t="inlineStr"/>
      <c r="I2189" t="inlineStr"/>
      <c r="J2189" t="inlineStr"/>
      <c r="K2189" t="str">
        <f>INDEX('Account Map'!$E$5:$E$90,MATCH(F2189,'Account Map'!$A$5:$A$90,0))</f>
        <v>800</v>
      </c>
    </row>
    <row r="2190">
      <c r="A2190" t="n">
        <v>821</v>
      </c>
      <c r="B2190" s="10" t="n">
        <v>46254</v>
      </c>
      <c r="C2190" t="inlineStr">
        <is>
          <t>Expense</t>
        </is>
      </c>
      <c r="D2190" t="inlineStr"/>
      <c r="E2190" t="inlineStr">
        <is>
          <t>Coffee Club Catering</t>
        </is>
      </c>
      <c r="F2190" t="inlineStr">
        <is>
          <t>Travel</t>
        </is>
      </c>
      <c r="G2190" s="9" t="n">
        <v>278.81</v>
      </c>
      <c r="H2190" t="inlineStr">
        <is>
          <t>GST</t>
        </is>
      </c>
      <c r="I2190" t="inlineStr"/>
      <c r="J2190" t="inlineStr"/>
      <c r="K2190" t="str">
        <f>INDEX('Account Map'!$E$5:$E$90,MATCH(F2190,'Account Map'!$A$5:$A$90,0))</f>
        <v>493</v>
      </c>
    </row>
    <row r="2191">
      <c r="A2191" t="n">
        <v>821</v>
      </c>
      <c r="B2191" s="10" t="n">
        <v>46254</v>
      </c>
      <c r="C2191" t="inlineStr">
        <is>
          <t>Expense</t>
        </is>
      </c>
      <c r="D2191" t="inlineStr"/>
      <c r="E2191" t="inlineStr">
        <is>
          <t>Coffee Club Catering</t>
        </is>
      </c>
      <c r="F2191" t="inlineStr">
        <is>
          <t>GST Payable</t>
        </is>
      </c>
      <c r="G2191" s="9" t="n">
        <v>27.88</v>
      </c>
      <c r="H2191" t="inlineStr"/>
      <c r="I2191" t="inlineStr"/>
      <c r="J2191" t="inlineStr"/>
      <c r="K2191" t="str">
        <f>INDEX('Account Map'!$E$5:$E$90,MATCH(F2191,'Account Map'!$A$5:$A$90,0))</f>
        <v>820</v>
      </c>
    </row>
    <row r="2192">
      <c r="A2192" t="n">
        <v>821</v>
      </c>
      <c r="B2192" s="10" t="n">
        <v>46254</v>
      </c>
      <c r="C2192" t="inlineStr">
        <is>
          <t>Expense</t>
        </is>
      </c>
      <c r="D2192" t="inlineStr"/>
      <c r="E2192" t="inlineStr">
        <is>
          <t>Coffee Club Catering</t>
        </is>
      </c>
      <c r="F2192" t="inlineStr">
        <is>
          <t>ANZ Business Visa</t>
        </is>
      </c>
      <c r="G2192" s="9" t="n">
        <v>-306.69</v>
      </c>
      <c r="H2192" t="inlineStr"/>
      <c r="I2192" t="inlineStr"/>
      <c r="J2192" t="inlineStr">
        <is>
          <t>R</t>
        </is>
      </c>
      <c r="K2192" t="str">
        <f>INDEX('Account Map'!$E$5:$E$90,MATCH(F2192,'Account Map'!$A$5:$A$90,0))</f>
        <v>092</v>
      </c>
    </row>
    <row r="2193">
      <c r="A2193" t="n">
        <v>822</v>
      </c>
      <c r="B2193" s="10" t="n">
        <v>46254</v>
      </c>
      <c r="C2193" t="inlineStr">
        <is>
          <t>Bill Payment (Cheque)</t>
        </is>
      </c>
      <c r="D2193" t="inlineStr"/>
      <c r="E2193" t="inlineStr">
        <is>
          <t>Bunnings Trade Pty Ltd</t>
        </is>
      </c>
      <c r="F2193" t="inlineStr">
        <is>
          <t>Accounts Payable (A/P)</t>
        </is>
      </c>
      <c r="G2193" s="9" t="n">
        <v>280.51</v>
      </c>
      <c r="H2193" t="inlineStr"/>
      <c r="I2193" t="inlineStr">
        <is>
          <t>Payment B00157</t>
        </is>
      </c>
      <c r="J2193" t="inlineStr"/>
      <c r="K2193" t="str">
        <f>INDEX('Account Map'!$E$5:$E$90,MATCH(F2193,'Account Map'!$A$5:$A$90,0))</f>
        <v>800</v>
      </c>
    </row>
    <row r="2194">
      <c r="A2194" t="n">
        <v>822</v>
      </c>
      <c r="B2194" s="10" t="n">
        <v>46254</v>
      </c>
      <c r="C2194" t="inlineStr">
        <is>
          <t>Bill Payment (Cheque)</t>
        </is>
      </c>
      <c r="D2194" t="inlineStr"/>
      <c r="E2194" t="inlineStr">
        <is>
          <t>Bunnings Trade Pty Ltd</t>
        </is>
      </c>
      <c r="F2194" t="inlineStr">
        <is>
          <t>ANZ Business Cheque</t>
        </is>
      </c>
      <c r="G2194" s="9" t="n">
        <v>-280.51</v>
      </c>
      <c r="H2194" t="inlineStr"/>
      <c r="I2194" t="inlineStr">
        <is>
          <t>Payment B00157</t>
        </is>
      </c>
      <c r="J2194" t="inlineStr">
        <is>
          <t>R</t>
        </is>
      </c>
      <c r="K2194" t="str">
        <f>INDEX('Account Map'!$E$5:$E$90,MATCH(F2194,'Account Map'!$A$5:$A$90,0))</f>
        <v>090</v>
      </c>
    </row>
    <row r="2195">
      <c r="A2195" t="n">
        <v>823</v>
      </c>
      <c r="B2195" s="10" t="n">
        <v>46254</v>
      </c>
      <c r="C2195" t="inlineStr">
        <is>
          <t>Bill Payment (Cheque)</t>
        </is>
      </c>
      <c r="D2195" t="inlineStr"/>
      <c r="E2195" t="inlineStr">
        <is>
          <t>Fixit Machinery Pty Ltd</t>
        </is>
      </c>
      <c r="F2195" t="inlineStr">
        <is>
          <t>Accounts Payable (A/P)</t>
        </is>
      </c>
      <c r="G2195" s="9" t="n">
        <v>452.51</v>
      </c>
      <c r="H2195" t="inlineStr"/>
      <c r="I2195" t="inlineStr">
        <is>
          <t>Payment B00194</t>
        </is>
      </c>
      <c r="J2195" t="inlineStr"/>
      <c r="K2195" t="str">
        <f>INDEX('Account Map'!$E$5:$E$90,MATCH(F2195,'Account Map'!$A$5:$A$90,0))</f>
        <v>800</v>
      </c>
    </row>
    <row r="2196">
      <c r="A2196" t="n">
        <v>823</v>
      </c>
      <c r="B2196" s="10" t="n">
        <v>46254</v>
      </c>
      <c r="C2196" t="inlineStr">
        <is>
          <t>Bill Payment (Cheque)</t>
        </is>
      </c>
      <c r="D2196" t="inlineStr"/>
      <c r="E2196" t="inlineStr">
        <is>
          <t>Fixit Machinery Pty Ltd</t>
        </is>
      </c>
      <c r="F2196" t="inlineStr">
        <is>
          <t>ANZ Business Cheque</t>
        </is>
      </c>
      <c r="G2196" s="9" t="n">
        <v>-452.51</v>
      </c>
      <c r="H2196" t="inlineStr"/>
      <c r="I2196" t="inlineStr">
        <is>
          <t>Payment B00194</t>
        </is>
      </c>
      <c r="J2196" t="inlineStr">
        <is>
          <t>R</t>
        </is>
      </c>
      <c r="K2196" t="str">
        <f>INDEX('Account Map'!$E$5:$E$90,MATCH(F2196,'Account Map'!$A$5:$A$90,0))</f>
        <v>090</v>
      </c>
    </row>
    <row r="2197">
      <c r="A2197" t="n">
        <v>824</v>
      </c>
      <c r="B2197" s="10" t="n">
        <v>46254</v>
      </c>
      <c r="C2197" t="inlineStr">
        <is>
          <t>Bill Payment (Cheque)</t>
        </is>
      </c>
      <c r="D2197" t="inlineStr"/>
      <c r="E2197" t="inlineStr">
        <is>
          <t>Officeworks</t>
        </is>
      </c>
      <c r="F2197" t="inlineStr">
        <is>
          <t>Accounts Payable (A/P)</t>
        </is>
      </c>
      <c r="G2197" s="9" t="n">
        <v>1596.51</v>
      </c>
      <c r="H2197" t="inlineStr"/>
      <c r="I2197" t="inlineStr">
        <is>
          <t>Payment B00196</t>
        </is>
      </c>
      <c r="J2197" t="inlineStr"/>
      <c r="K2197" t="str">
        <f>INDEX('Account Map'!$E$5:$E$90,MATCH(F2197,'Account Map'!$A$5:$A$90,0))</f>
        <v>800</v>
      </c>
    </row>
    <row r="2198">
      <c r="A2198" t="n">
        <v>824</v>
      </c>
      <c r="B2198" s="10" t="n">
        <v>46254</v>
      </c>
      <c r="C2198" t="inlineStr">
        <is>
          <t>Bill Payment (Cheque)</t>
        </is>
      </c>
      <c r="D2198" t="inlineStr"/>
      <c r="E2198" t="inlineStr">
        <is>
          <t>Officeworks</t>
        </is>
      </c>
      <c r="F2198" t="inlineStr">
        <is>
          <t>ANZ Business Cheque</t>
        </is>
      </c>
      <c r="G2198" s="9" t="n">
        <v>-1596.51</v>
      </c>
      <c r="H2198" t="inlineStr"/>
      <c r="I2198" t="inlineStr">
        <is>
          <t>Payment B00196</t>
        </is>
      </c>
      <c r="J2198" t="inlineStr">
        <is>
          <t>R</t>
        </is>
      </c>
      <c r="K2198" t="str">
        <f>INDEX('Account Map'!$E$5:$E$90,MATCH(F2198,'Account Map'!$A$5:$A$90,0))</f>
        <v>090</v>
      </c>
    </row>
    <row r="2199">
      <c r="A2199" t="n">
        <v>825</v>
      </c>
      <c r="B2199" s="10" t="n">
        <v>46254</v>
      </c>
      <c r="C2199" t="inlineStr">
        <is>
          <t>Bill Payment (Cheque)</t>
        </is>
      </c>
      <c r="D2199" t="inlineStr"/>
      <c r="E2199" t="inlineStr">
        <is>
          <t>Chapel Joinery Supplies Pty Ltd</t>
        </is>
      </c>
      <c r="F2199" t="inlineStr">
        <is>
          <t>Accounts Payable (A/P)</t>
        </is>
      </c>
      <c r="G2199" s="9" t="n">
        <v>660.17</v>
      </c>
      <c r="H2199" t="inlineStr"/>
      <c r="I2199" t="inlineStr">
        <is>
          <t>Payment B00293</t>
        </is>
      </c>
      <c r="J2199" t="inlineStr"/>
      <c r="K2199" t="str">
        <f>INDEX('Account Map'!$E$5:$E$90,MATCH(F2199,'Account Map'!$A$5:$A$90,0))</f>
        <v>800</v>
      </c>
    </row>
    <row r="2200">
      <c r="A2200" t="n">
        <v>825</v>
      </c>
      <c r="B2200" s="10" t="n">
        <v>46254</v>
      </c>
      <c r="C2200" t="inlineStr">
        <is>
          <t>Bill Payment (Cheque)</t>
        </is>
      </c>
      <c r="D2200" t="inlineStr"/>
      <c r="E2200" t="inlineStr">
        <is>
          <t>Chapel Joinery Supplies Pty Ltd</t>
        </is>
      </c>
      <c r="F2200" t="inlineStr">
        <is>
          <t>ANZ Business Cheque</t>
        </is>
      </c>
      <c r="G2200" s="9" t="n">
        <v>-660.17</v>
      </c>
      <c r="H2200" t="inlineStr"/>
      <c r="I2200" t="inlineStr">
        <is>
          <t>Payment B00293</t>
        </is>
      </c>
      <c r="J2200" t="inlineStr">
        <is>
          <t>R</t>
        </is>
      </c>
      <c r="K2200" t="str">
        <f>INDEX('Account Map'!$E$5:$E$90,MATCH(F2200,'Account Map'!$A$5:$A$90,0))</f>
        <v>090</v>
      </c>
    </row>
    <row r="2201">
      <c r="A2201" t="n">
        <v>826</v>
      </c>
      <c r="B2201" s="10" t="n">
        <v>46254</v>
      </c>
      <c r="C2201" t="inlineStr">
        <is>
          <t>Journal Entry</t>
        </is>
      </c>
      <c r="D2201" t="inlineStr">
        <is>
          <t>PAY-2026-08-20</t>
        </is>
      </c>
      <c r="E2201" t="inlineStr">
        <is>
          <t>Fortnightly pay run</t>
        </is>
      </c>
      <c r="F2201" t="inlineStr">
        <is>
          <t>Wages &amp; salaries</t>
        </is>
      </c>
      <c r="G2201" s="9" t="n">
        <v>33258.18</v>
      </c>
      <c r="H2201" t="inlineStr"/>
      <c r="I2201" t="inlineStr"/>
      <c r="J2201" t="inlineStr"/>
      <c r="K2201" t="str">
        <f>INDEX('Account Map'!$E$5:$E$90,MATCH(F2201,'Account Map'!$A$5:$A$90,0))</f>
        <v>477</v>
      </c>
    </row>
    <row r="2202">
      <c r="A2202" t="n">
        <v>826</v>
      </c>
      <c r="B2202" s="10" t="n">
        <v>46254</v>
      </c>
      <c r="C2202" t="inlineStr">
        <is>
          <t>Journal Entry</t>
        </is>
      </c>
      <c r="D2202" t="inlineStr">
        <is>
          <t>PAY-2026-08-20</t>
        </is>
      </c>
      <c r="E2202" t="inlineStr">
        <is>
          <t>Fortnightly pay run</t>
        </is>
      </c>
      <c r="F2202" t="inlineStr">
        <is>
          <t>PAYG Withholdings Payable</t>
        </is>
      </c>
      <c r="G2202" s="9" t="n">
        <v>-6319.05</v>
      </c>
      <c r="H2202" t="inlineStr"/>
      <c r="I2202" t="inlineStr"/>
      <c r="J2202" t="inlineStr"/>
      <c r="K2202" t="str">
        <f>INDEX('Account Map'!$E$5:$E$90,MATCH(F2202,'Account Map'!$A$5:$A$90,0))</f>
        <v>825</v>
      </c>
    </row>
    <row r="2203">
      <c r="A2203" t="n">
        <v>826</v>
      </c>
      <c r="B2203" s="10" t="n">
        <v>46254</v>
      </c>
      <c r="C2203" t="inlineStr">
        <is>
          <t>Journal Entry</t>
        </is>
      </c>
      <c r="D2203" t="inlineStr">
        <is>
          <t>PAY-2026-08-20</t>
        </is>
      </c>
      <c r="E2203" t="inlineStr">
        <is>
          <t>Fortnightly pay run</t>
        </is>
      </c>
      <c r="F2203" t="inlineStr">
        <is>
          <t>ANZ Business Cheque</t>
        </is>
      </c>
      <c r="G2203" s="9" t="n">
        <v>-26939.13</v>
      </c>
      <c r="H2203" t="inlineStr"/>
      <c r="I2203" t="inlineStr"/>
      <c r="J2203" t="inlineStr">
        <is>
          <t>R</t>
        </is>
      </c>
      <c r="K2203" t="str">
        <f>INDEX('Account Map'!$E$5:$E$90,MATCH(F2203,'Account Map'!$A$5:$A$90,0))</f>
        <v>090</v>
      </c>
    </row>
    <row r="2204">
      <c r="A2204" t="n">
        <v>827</v>
      </c>
      <c r="B2204" s="10" t="n">
        <v>46254</v>
      </c>
      <c r="C2204" t="inlineStr">
        <is>
          <t>Journal Entry</t>
        </is>
      </c>
      <c r="D2204" t="inlineStr">
        <is>
          <t>SUP-2026-08-20</t>
        </is>
      </c>
      <c r="E2204" t="inlineStr">
        <is>
          <t>Super accrual</t>
        </is>
      </c>
      <c r="F2204" t="inlineStr">
        <is>
          <t>Superannuation</t>
        </is>
      </c>
      <c r="G2204" s="9" t="n">
        <v>3990.98</v>
      </c>
      <c r="H2204" t="inlineStr"/>
      <c r="I2204" t="inlineStr"/>
      <c r="J2204" t="inlineStr"/>
      <c r="K2204" t="str">
        <f>INDEX('Account Map'!$E$5:$E$90,MATCH(F2204,'Account Map'!$A$5:$A$90,0))</f>
        <v>478</v>
      </c>
    </row>
    <row r="2205">
      <c r="A2205" t="n">
        <v>827</v>
      </c>
      <c r="B2205" s="10" t="n">
        <v>46254</v>
      </c>
      <c r="C2205" t="inlineStr">
        <is>
          <t>Journal Entry</t>
        </is>
      </c>
      <c r="D2205" t="inlineStr">
        <is>
          <t>SUP-2026-08-20</t>
        </is>
      </c>
      <c r="E2205" t="inlineStr">
        <is>
          <t>Super accrual</t>
        </is>
      </c>
      <c r="F2205" t="inlineStr">
        <is>
          <t>Superannuation Payable</t>
        </is>
      </c>
      <c r="G2205" s="9" t="n">
        <v>-3990.98</v>
      </c>
      <c r="H2205" t="inlineStr"/>
      <c r="I2205" t="inlineStr"/>
      <c r="J2205" t="inlineStr"/>
      <c r="K2205" t="str">
        <f>INDEX('Account Map'!$E$5:$E$90,MATCH(F2205,'Account Map'!$A$5:$A$90,0))</f>
        <v>826</v>
      </c>
    </row>
    <row r="2206">
      <c r="A2206" t="n">
        <v>828</v>
      </c>
      <c r="B2206" s="10" t="n">
        <v>46255</v>
      </c>
      <c r="C2206" t="inlineStr">
        <is>
          <t>Invoice</t>
        </is>
      </c>
      <c r="D2206" t="inlineStr">
        <is>
          <t>INV-4339</t>
        </is>
      </c>
      <c r="E2206" t="inlineStr">
        <is>
          <t>Fitzroy Salon Group</t>
        </is>
      </c>
      <c r="F2206" t="inlineStr">
        <is>
          <t>Accounts Receivable (A/R)</t>
        </is>
      </c>
      <c r="G2206" s="9" t="n">
        <v>14998.32</v>
      </c>
      <c r="H2206" t="inlineStr"/>
      <c r="I2206" t="inlineStr"/>
      <c r="J2206" t="inlineStr"/>
      <c r="K2206" t="str">
        <f>INDEX('Account Map'!$E$5:$E$90,MATCH(F2206,'Account Map'!$A$5:$A$90,0))</f>
        <v>610</v>
      </c>
    </row>
    <row r="2207">
      <c r="A2207" t="n">
        <v>828</v>
      </c>
      <c r="B2207" s="10" t="n">
        <v>46255</v>
      </c>
      <c r="C2207" t="inlineStr">
        <is>
          <t>Invoice</t>
        </is>
      </c>
      <c r="D2207" t="inlineStr">
        <is>
          <t>INV-4339</t>
        </is>
      </c>
      <c r="E2207" t="inlineStr">
        <is>
          <t>Fitzroy Salon Group</t>
        </is>
      </c>
      <c r="F2207" t="inlineStr">
        <is>
          <t>Shopfitting contracts</t>
        </is>
      </c>
      <c r="G2207" s="9" t="n">
        <v>-1195.2</v>
      </c>
      <c r="H2207" t="inlineStr">
        <is>
          <t>GST</t>
        </is>
      </c>
      <c r="I2207" t="inlineStr"/>
      <c r="J2207" t="inlineStr"/>
      <c r="K2207" t="str">
        <f>INDEX('Account Map'!$E$5:$E$90,MATCH(F2207,'Account Map'!$A$5:$A$90,0))</f>
        <v>201</v>
      </c>
    </row>
    <row r="2208">
      <c r="A2208" t="n">
        <v>828</v>
      </c>
      <c r="B2208" s="10" t="n">
        <v>46255</v>
      </c>
      <c r="C2208" t="inlineStr">
        <is>
          <t>Invoice</t>
        </is>
      </c>
      <c r="D2208" t="inlineStr">
        <is>
          <t>INV-4339</t>
        </is>
      </c>
      <c r="E2208" t="inlineStr">
        <is>
          <t>Fitzroy Salon Group</t>
        </is>
      </c>
      <c r="F2208" t="inlineStr">
        <is>
          <t>Shopfitting contracts</t>
        </is>
      </c>
      <c r="G2208" s="9" t="n">
        <v>-12439.64</v>
      </c>
      <c r="H2208" t="inlineStr">
        <is>
          <t>GST</t>
        </is>
      </c>
      <c r="I2208" t="inlineStr"/>
      <c r="J2208" t="inlineStr"/>
      <c r="K2208" t="str">
        <f>INDEX('Account Map'!$E$5:$E$90,MATCH(F2208,'Account Map'!$A$5:$A$90,0))</f>
        <v>201</v>
      </c>
    </row>
    <row r="2209">
      <c r="A2209" t="n">
        <v>828</v>
      </c>
      <c r="B2209" s="10" t="n">
        <v>46255</v>
      </c>
      <c r="C2209" t="inlineStr">
        <is>
          <t>Invoice</t>
        </is>
      </c>
      <c r="D2209" t="inlineStr">
        <is>
          <t>INV-4339</t>
        </is>
      </c>
      <c r="E2209" t="inlineStr">
        <is>
          <t>Fitzroy Salon Group</t>
        </is>
      </c>
      <c r="F2209" t="inlineStr">
        <is>
          <t>GST Payable</t>
        </is>
      </c>
      <c r="G2209" s="9" t="n">
        <v>-1363.48</v>
      </c>
      <c r="H2209" t="inlineStr"/>
      <c r="I2209" t="inlineStr"/>
      <c r="J2209" t="inlineStr"/>
      <c r="K2209" t="str">
        <f>INDEX('Account Map'!$E$5:$E$90,MATCH(F2209,'Account Map'!$A$5:$A$90,0))</f>
        <v>820</v>
      </c>
    </row>
    <row r="2210">
      <c r="A2210" t="n">
        <v>829</v>
      </c>
      <c r="B2210" s="10" t="n">
        <v>46255</v>
      </c>
      <c r="C2210" t="inlineStr">
        <is>
          <t>Invoice</t>
        </is>
      </c>
      <c r="D2210" t="inlineStr">
        <is>
          <t>INV-4340</t>
        </is>
      </c>
      <c r="E2210" t="inlineStr">
        <is>
          <t>Bayside Accountants Pty Ltd</t>
        </is>
      </c>
      <c r="F2210" t="inlineStr">
        <is>
          <t>Accounts Receivable (A/R)</t>
        </is>
      </c>
      <c r="G2210" s="9" t="n">
        <v>8931.08</v>
      </c>
      <c r="H2210" t="inlineStr"/>
      <c r="I2210" t="inlineStr"/>
      <c r="J2210" t="inlineStr"/>
      <c r="K2210" t="str">
        <f>INDEX('Account Map'!$E$5:$E$90,MATCH(F2210,'Account Map'!$A$5:$A$90,0))</f>
        <v>610</v>
      </c>
    </row>
    <row r="2211">
      <c r="A2211" t="n">
        <v>829</v>
      </c>
      <c r="B2211" s="10" t="n">
        <v>46255</v>
      </c>
      <c r="C2211" t="inlineStr">
        <is>
          <t>Invoice</t>
        </is>
      </c>
      <c r="D2211" t="inlineStr">
        <is>
          <t>INV-4340</t>
        </is>
      </c>
      <c r="E2211" t="inlineStr">
        <is>
          <t>Bayside Accountants Pty Ltd</t>
        </is>
      </c>
      <c r="F2211" t="inlineStr">
        <is>
          <t>Shopfitting contracts</t>
        </is>
      </c>
      <c r="G2211" s="9" t="n">
        <v>-4579.4</v>
      </c>
      <c r="H2211" t="inlineStr">
        <is>
          <t>GST</t>
        </is>
      </c>
      <c r="I2211" t="inlineStr"/>
      <c r="J2211" t="inlineStr"/>
      <c r="K2211" t="str">
        <f>INDEX('Account Map'!$E$5:$E$90,MATCH(F2211,'Account Map'!$A$5:$A$90,0))</f>
        <v>201</v>
      </c>
    </row>
    <row r="2212">
      <c r="A2212" t="n">
        <v>829</v>
      </c>
      <c r="B2212" s="10" t="n">
        <v>46255</v>
      </c>
      <c r="C2212" t="inlineStr">
        <is>
          <t>Invoice</t>
        </is>
      </c>
      <c r="D2212" t="inlineStr">
        <is>
          <t>INV-4340</t>
        </is>
      </c>
      <c r="E2212" t="inlineStr">
        <is>
          <t>Bayside Accountants Pty Ltd</t>
        </is>
      </c>
      <c r="F2212" t="inlineStr">
        <is>
          <t>Installation labour</t>
        </is>
      </c>
      <c r="G2212" s="9" t="n">
        <v>-1936</v>
      </c>
      <c r="H2212" t="inlineStr">
        <is>
          <t>GST</t>
        </is>
      </c>
      <c r="I2212" t="inlineStr"/>
      <c r="J2212" t="inlineStr"/>
      <c r="K2212" t="str">
        <f>INDEX('Account Map'!$E$5:$E$90,MATCH(F2212,'Account Map'!$A$5:$A$90,0))</f>
        <v>202</v>
      </c>
    </row>
    <row r="2213">
      <c r="A2213" t="n">
        <v>829</v>
      </c>
      <c r="B2213" s="10" t="n">
        <v>46255</v>
      </c>
      <c r="C2213" t="inlineStr">
        <is>
          <t>Invoice</t>
        </is>
      </c>
      <c r="D2213" t="inlineStr">
        <is>
          <t>INV-4340</t>
        </is>
      </c>
      <c r="E2213" t="inlineStr">
        <is>
          <t>Bayside Accountants Pty Ltd</t>
        </is>
      </c>
      <c r="F2213" t="inlineStr">
        <is>
          <t>Shopfitting contracts</t>
        </is>
      </c>
      <c r="G2213" s="9" t="n">
        <v>-1603.76</v>
      </c>
      <c r="H2213" t="inlineStr">
        <is>
          <t>GST</t>
        </is>
      </c>
      <c r="I2213" t="inlineStr"/>
      <c r="J2213" t="inlineStr"/>
      <c r="K2213" t="str">
        <f>INDEX('Account Map'!$E$5:$E$90,MATCH(F2213,'Account Map'!$A$5:$A$90,0))</f>
        <v>201</v>
      </c>
    </row>
    <row r="2214">
      <c r="A2214" t="n">
        <v>829</v>
      </c>
      <c r="B2214" s="10" t="n">
        <v>46255</v>
      </c>
      <c r="C2214" t="inlineStr">
        <is>
          <t>Invoice</t>
        </is>
      </c>
      <c r="D2214" t="inlineStr">
        <is>
          <t>INV-4340</t>
        </is>
      </c>
      <c r="E2214" t="inlineStr">
        <is>
          <t>Bayside Accountants Pty Ltd</t>
        </is>
      </c>
      <c r="F2214" t="inlineStr">
        <is>
          <t>GST Payable</t>
        </is>
      </c>
      <c r="G2214" s="9" t="n">
        <v>-811.92</v>
      </c>
      <c r="H2214" t="inlineStr"/>
      <c r="I2214" t="inlineStr"/>
      <c r="J2214" t="inlineStr"/>
      <c r="K2214" t="str">
        <f>INDEX('Account Map'!$E$5:$E$90,MATCH(F2214,'Account Map'!$A$5:$A$90,0))</f>
        <v>820</v>
      </c>
    </row>
    <row r="2215">
      <c r="A2215" t="n">
        <v>830</v>
      </c>
      <c r="B2215" s="10" t="n">
        <v>46255</v>
      </c>
      <c r="C2215" t="inlineStr">
        <is>
          <t>Invoice</t>
        </is>
      </c>
      <c r="D2215" t="inlineStr">
        <is>
          <t>INV-4341</t>
        </is>
      </c>
      <c r="E2215" t="inlineStr">
        <is>
          <t>Fitzroy Kitchen &amp; Bath Group</t>
        </is>
      </c>
      <c r="F2215" t="inlineStr">
        <is>
          <t>Accounts Receivable (A/R)</t>
        </is>
      </c>
      <c r="G2215" s="9" t="n">
        <v>5713.82</v>
      </c>
      <c r="H2215" t="inlineStr"/>
      <c r="I2215" t="inlineStr"/>
      <c r="J2215" t="inlineStr"/>
      <c r="K2215" t="str">
        <f>INDEX('Account Map'!$E$5:$E$90,MATCH(F2215,'Account Map'!$A$5:$A$90,0))</f>
        <v>610</v>
      </c>
    </row>
    <row r="2216">
      <c r="A2216" t="n">
        <v>830</v>
      </c>
      <c r="B2216" s="10" t="n">
        <v>46255</v>
      </c>
      <c r="C2216" t="inlineStr">
        <is>
          <t>Invoice</t>
        </is>
      </c>
      <c r="D2216" t="inlineStr">
        <is>
          <t>INV-4341</t>
        </is>
      </c>
      <c r="E2216" t="inlineStr">
        <is>
          <t>Fitzroy Kitchen &amp; Bath Group</t>
        </is>
      </c>
      <c r="F2216" t="inlineStr">
        <is>
          <t>Joinery sales</t>
        </is>
      </c>
      <c r="G2216" s="9" t="n">
        <v>-1306.5</v>
      </c>
      <c r="H2216" t="inlineStr">
        <is>
          <t>GST</t>
        </is>
      </c>
      <c r="I2216" t="inlineStr"/>
      <c r="J2216" t="inlineStr"/>
      <c r="K2216" t="str">
        <f>INDEX('Account Map'!$E$5:$E$90,MATCH(F2216,'Account Map'!$A$5:$A$90,0))</f>
        <v>200</v>
      </c>
    </row>
    <row r="2217">
      <c r="A2217" t="n">
        <v>830</v>
      </c>
      <c r="B2217" s="10" t="n">
        <v>46255</v>
      </c>
      <c r="C2217" t="inlineStr">
        <is>
          <t>Invoice</t>
        </is>
      </c>
      <c r="D2217" t="inlineStr">
        <is>
          <t>INV-4341</t>
        </is>
      </c>
      <c r="E2217" t="inlineStr">
        <is>
          <t>Fitzroy Kitchen &amp; Bath Group</t>
        </is>
      </c>
      <c r="F2217" t="inlineStr">
        <is>
          <t>Shopfitting contracts</t>
        </is>
      </c>
      <c r="G2217" s="9" t="n">
        <v>-3887.88</v>
      </c>
      <c r="H2217" t="inlineStr">
        <is>
          <t>GST</t>
        </is>
      </c>
      <c r="I2217" t="inlineStr"/>
      <c r="J2217" t="inlineStr"/>
      <c r="K2217" t="str">
        <f>INDEX('Account Map'!$E$5:$E$90,MATCH(F2217,'Account Map'!$A$5:$A$90,0))</f>
        <v>201</v>
      </c>
    </row>
    <row r="2218">
      <c r="A2218" t="n">
        <v>830</v>
      </c>
      <c r="B2218" s="10" t="n">
        <v>46255</v>
      </c>
      <c r="C2218" t="inlineStr">
        <is>
          <t>Invoice</t>
        </is>
      </c>
      <c r="D2218" t="inlineStr">
        <is>
          <t>INV-4341</t>
        </is>
      </c>
      <c r="E2218" t="inlineStr">
        <is>
          <t>Fitzroy Kitchen &amp; Bath Group</t>
        </is>
      </c>
      <c r="F2218" t="inlineStr">
        <is>
          <t>GST Payable</t>
        </is>
      </c>
      <c r="G2218" s="9" t="n">
        <v>-519.4400000000001</v>
      </c>
      <c r="H2218" t="inlineStr"/>
      <c r="I2218" t="inlineStr"/>
      <c r="J2218" t="inlineStr"/>
      <c r="K2218" t="str">
        <f>INDEX('Account Map'!$E$5:$E$90,MATCH(F2218,'Account Map'!$A$5:$A$90,0))</f>
        <v>820</v>
      </c>
    </row>
    <row r="2219">
      <c r="A2219" t="n">
        <v>831</v>
      </c>
      <c r="B2219" s="10" t="n">
        <v>46255</v>
      </c>
      <c r="C2219" t="inlineStr">
        <is>
          <t>Invoice</t>
        </is>
      </c>
      <c r="D2219" t="inlineStr">
        <is>
          <t>INV-4342</t>
        </is>
      </c>
      <c r="E2219" t="inlineStr">
        <is>
          <t>Redgum Builders Pty Ltd</t>
        </is>
      </c>
      <c r="F2219" t="inlineStr">
        <is>
          <t>Accounts Receivable (A/R)</t>
        </is>
      </c>
      <c r="G2219" s="9" t="n">
        <v>5347.35</v>
      </c>
      <c r="H2219" t="inlineStr"/>
      <c r="I2219" t="inlineStr"/>
      <c r="J2219" t="inlineStr"/>
      <c r="K2219" t="str">
        <f>INDEX('Account Map'!$E$5:$E$90,MATCH(F2219,'Account Map'!$A$5:$A$90,0))</f>
        <v>610</v>
      </c>
    </row>
    <row r="2220">
      <c r="A2220" t="n">
        <v>831</v>
      </c>
      <c r="B2220" s="10" t="n">
        <v>46255</v>
      </c>
      <c r="C2220" t="inlineStr">
        <is>
          <t>Invoice</t>
        </is>
      </c>
      <c r="D2220" t="inlineStr">
        <is>
          <t>INV-4342</t>
        </is>
      </c>
      <c r="E2220" t="inlineStr">
        <is>
          <t>Redgum Builders Pty Ltd</t>
        </is>
      </c>
      <c r="F2220" t="inlineStr">
        <is>
          <t>Design &amp; drafting fees</t>
        </is>
      </c>
      <c r="G2220" s="9" t="n">
        <v>-1081.23</v>
      </c>
      <c r="H2220" t="inlineStr">
        <is>
          <t>GST</t>
        </is>
      </c>
      <c r="I2220" t="inlineStr"/>
      <c r="J2220" t="inlineStr"/>
      <c r="K2220" t="str">
        <f>INDEX('Account Map'!$E$5:$E$90,MATCH(F2220,'Account Map'!$A$5:$A$90,0))</f>
        <v>203</v>
      </c>
    </row>
    <row r="2221">
      <c r="A2221" t="n">
        <v>831</v>
      </c>
      <c r="B2221" s="10" t="n">
        <v>46255</v>
      </c>
      <c r="C2221" t="inlineStr">
        <is>
          <t>Invoice</t>
        </is>
      </c>
      <c r="D2221" t="inlineStr">
        <is>
          <t>INV-4342</t>
        </is>
      </c>
      <c r="E2221" t="inlineStr">
        <is>
          <t>Redgum Builders Pty Ltd</t>
        </is>
      </c>
      <c r="F2221" t="inlineStr">
        <is>
          <t>Design &amp; drafting fees</t>
        </is>
      </c>
      <c r="G2221" s="9" t="n">
        <v>-3780</v>
      </c>
      <c r="H2221" t="inlineStr">
        <is>
          <t>GST</t>
        </is>
      </c>
      <c r="I2221" t="inlineStr"/>
      <c r="J2221" t="inlineStr"/>
      <c r="K2221" t="str">
        <f>INDEX('Account Map'!$E$5:$E$90,MATCH(F2221,'Account Map'!$A$5:$A$90,0))</f>
        <v>203</v>
      </c>
    </row>
    <row r="2222">
      <c r="A2222" t="n">
        <v>831</v>
      </c>
      <c r="B2222" s="10" t="n">
        <v>46255</v>
      </c>
      <c r="C2222" t="inlineStr">
        <is>
          <t>Invoice</t>
        </is>
      </c>
      <c r="D2222" t="inlineStr">
        <is>
          <t>INV-4342</t>
        </is>
      </c>
      <c r="E2222" t="inlineStr">
        <is>
          <t>Redgum Builders Pty Ltd</t>
        </is>
      </c>
      <c r="F2222" t="inlineStr">
        <is>
          <t>GST Payable</t>
        </is>
      </c>
      <c r="G2222" s="9" t="n">
        <v>-486.12</v>
      </c>
      <c r="H2222" t="inlineStr"/>
      <c r="I2222" t="inlineStr"/>
      <c r="J2222" t="inlineStr"/>
      <c r="K2222" t="str">
        <f>INDEX('Account Map'!$E$5:$E$90,MATCH(F2222,'Account Map'!$A$5:$A$90,0))</f>
        <v>820</v>
      </c>
    </row>
    <row r="2223">
      <c r="A2223" t="n">
        <v>832</v>
      </c>
      <c r="B2223" s="10" t="n">
        <v>46255</v>
      </c>
      <c r="C2223" t="inlineStr">
        <is>
          <t>Bill</t>
        </is>
      </c>
      <c r="D2223" t="inlineStr">
        <is>
          <t>B00363</t>
        </is>
      </c>
      <c r="E2223" t="inlineStr">
        <is>
          <t>Clifton Abrasives Pty Ltd</t>
        </is>
      </c>
      <c r="F2223" t="inlineStr">
        <is>
          <t>Repairs &amp; maintenance</t>
        </is>
      </c>
      <c r="G2223" s="9" t="n">
        <v>208.84</v>
      </c>
      <c r="H2223" t="inlineStr">
        <is>
          <t>GST</t>
        </is>
      </c>
      <c r="I2223" t="inlineStr"/>
      <c r="J2223" t="inlineStr"/>
      <c r="K2223" t="str">
        <f>INDEX('Account Map'!$E$5:$E$90,MATCH(F2223,'Account Map'!$A$5:$A$90,0))</f>
        <v>473</v>
      </c>
    </row>
    <row r="2224">
      <c r="A2224" t="n">
        <v>832</v>
      </c>
      <c r="B2224" s="10" t="n">
        <v>46255</v>
      </c>
      <c r="C2224" t="inlineStr">
        <is>
          <t>Bill</t>
        </is>
      </c>
      <c r="D2224" t="inlineStr">
        <is>
          <t>B00363</t>
        </is>
      </c>
      <c r="E2224" t="inlineStr">
        <is>
          <t>Clifton Abrasives Pty Ltd</t>
        </is>
      </c>
      <c r="F2224" t="inlineStr">
        <is>
          <t>GST Payable</t>
        </is>
      </c>
      <c r="G2224" s="9" t="n">
        <v>20.88</v>
      </c>
      <c r="H2224" t="inlineStr"/>
      <c r="I2224" t="inlineStr"/>
      <c r="J2224" t="inlineStr"/>
      <c r="K2224" t="str">
        <f>INDEX('Account Map'!$E$5:$E$90,MATCH(F2224,'Account Map'!$A$5:$A$90,0))</f>
        <v>820</v>
      </c>
    </row>
    <row r="2225">
      <c r="A2225" t="n">
        <v>832</v>
      </c>
      <c r="B2225" s="10" t="n">
        <v>46255</v>
      </c>
      <c r="C2225" t="inlineStr">
        <is>
          <t>Bill</t>
        </is>
      </c>
      <c r="D2225" t="inlineStr">
        <is>
          <t>B00363</t>
        </is>
      </c>
      <c r="E2225" t="inlineStr">
        <is>
          <t>Clifton Abrasives Pty Ltd</t>
        </is>
      </c>
      <c r="F2225" t="inlineStr">
        <is>
          <t>Accounts Payable (A/P)</t>
        </is>
      </c>
      <c r="G2225" s="9" t="n">
        <v>-229.72</v>
      </c>
      <c r="H2225" t="inlineStr"/>
      <c r="I2225" t="inlineStr"/>
      <c r="J2225" t="inlineStr"/>
      <c r="K2225" t="str">
        <f>INDEX('Account Map'!$E$5:$E$90,MATCH(F2225,'Account Map'!$A$5:$A$90,0))</f>
        <v>800</v>
      </c>
    </row>
    <row r="2226">
      <c r="A2226" t="n">
        <v>833</v>
      </c>
      <c r="B2226" s="10" t="n">
        <v>46255</v>
      </c>
      <c r="C2226" t="inlineStr">
        <is>
          <t>Bill</t>
        </is>
      </c>
      <c r="D2226" t="inlineStr">
        <is>
          <t>B00364</t>
        </is>
      </c>
      <c r="E2226" t="inlineStr">
        <is>
          <t>Repco Pty Ltd</t>
        </is>
      </c>
      <c r="F2226" t="inlineStr">
        <is>
          <t>Motor Vehicle:Repairs &amp; tyres</t>
        </is>
      </c>
      <c r="G2226" s="9" t="n">
        <v>936.55</v>
      </c>
      <c r="H2226" t="inlineStr">
        <is>
          <t>GST</t>
        </is>
      </c>
      <c r="I2226" t="inlineStr"/>
      <c r="J2226" t="inlineStr"/>
      <c r="K2226" t="str">
        <f>INDEX('Account Map'!$E$5:$E$90,MATCH(F2226,'Account Map'!$A$5:$A$90,0))</f>
        <v>449</v>
      </c>
    </row>
    <row r="2227">
      <c r="A2227" t="n">
        <v>833</v>
      </c>
      <c r="B2227" s="10" t="n">
        <v>46255</v>
      </c>
      <c r="C2227" t="inlineStr">
        <is>
          <t>Bill</t>
        </is>
      </c>
      <c r="D2227" t="inlineStr">
        <is>
          <t>B00364</t>
        </is>
      </c>
      <c r="E2227" t="inlineStr">
        <is>
          <t>Repco Pty Ltd</t>
        </is>
      </c>
      <c r="F2227" t="inlineStr">
        <is>
          <t>GST Payable</t>
        </is>
      </c>
      <c r="G2227" s="9" t="n">
        <v>93.66</v>
      </c>
      <c r="H2227" t="inlineStr"/>
      <c r="I2227" t="inlineStr"/>
      <c r="J2227" t="inlineStr"/>
      <c r="K2227" t="str">
        <f>INDEX('Account Map'!$E$5:$E$90,MATCH(F2227,'Account Map'!$A$5:$A$90,0))</f>
        <v>820</v>
      </c>
    </row>
    <row r="2228">
      <c r="A2228" t="n">
        <v>833</v>
      </c>
      <c r="B2228" s="10" t="n">
        <v>46255</v>
      </c>
      <c r="C2228" t="inlineStr">
        <is>
          <t>Bill</t>
        </is>
      </c>
      <c r="D2228" t="inlineStr">
        <is>
          <t>B00364</t>
        </is>
      </c>
      <c r="E2228" t="inlineStr">
        <is>
          <t>Repco Pty Ltd</t>
        </is>
      </c>
      <c r="F2228" t="inlineStr">
        <is>
          <t>Accounts Payable (A/P)</t>
        </is>
      </c>
      <c r="G2228" s="9" t="n">
        <v>-1030.21</v>
      </c>
      <c r="H2228" t="inlineStr"/>
      <c r="I2228" t="inlineStr"/>
      <c r="J2228" t="inlineStr"/>
      <c r="K2228" t="str">
        <f>INDEX('Account Map'!$E$5:$E$90,MATCH(F2228,'Account Map'!$A$5:$A$90,0))</f>
        <v>800</v>
      </c>
    </row>
    <row r="2229">
      <c r="A2229" t="n">
        <v>834</v>
      </c>
      <c r="B2229" s="10" t="n">
        <v>46255</v>
      </c>
      <c r="C2229" t="inlineStr">
        <is>
          <t>Bill</t>
        </is>
      </c>
      <c r="D2229" t="inlineStr">
        <is>
          <t>B00365</t>
        </is>
      </c>
      <c r="E2229" t="inlineStr">
        <is>
          <t>Smith St Joinery Supplies Pty Ltd</t>
        </is>
      </c>
      <c r="F2229" t="inlineStr">
        <is>
          <t>Repairs &amp; maintenance</t>
        </is>
      </c>
      <c r="G2229" s="9" t="n">
        <v>972.36</v>
      </c>
      <c r="H2229" t="inlineStr">
        <is>
          <t>GST</t>
        </is>
      </c>
      <c r="I2229" t="inlineStr"/>
      <c r="J2229" t="inlineStr"/>
      <c r="K2229" t="str">
        <f>INDEX('Account Map'!$E$5:$E$90,MATCH(F2229,'Account Map'!$A$5:$A$90,0))</f>
        <v>473</v>
      </c>
    </row>
    <row r="2230">
      <c r="A2230" t="n">
        <v>834</v>
      </c>
      <c r="B2230" s="10" t="n">
        <v>46255</v>
      </c>
      <c r="C2230" t="inlineStr">
        <is>
          <t>Bill</t>
        </is>
      </c>
      <c r="D2230" t="inlineStr">
        <is>
          <t>B00365</t>
        </is>
      </c>
      <c r="E2230" t="inlineStr">
        <is>
          <t>Smith St Joinery Supplies Pty Ltd</t>
        </is>
      </c>
      <c r="F2230" t="inlineStr">
        <is>
          <t>GST Payable</t>
        </is>
      </c>
      <c r="G2230" s="9" t="n">
        <v>97.23999999999999</v>
      </c>
      <c r="H2230" t="inlineStr"/>
      <c r="I2230" t="inlineStr"/>
      <c r="J2230" t="inlineStr"/>
      <c r="K2230" t="str">
        <f>INDEX('Account Map'!$E$5:$E$90,MATCH(F2230,'Account Map'!$A$5:$A$90,0))</f>
        <v>820</v>
      </c>
    </row>
    <row r="2231">
      <c r="A2231" t="n">
        <v>834</v>
      </c>
      <c r="B2231" s="10" t="n">
        <v>46255</v>
      </c>
      <c r="C2231" t="inlineStr">
        <is>
          <t>Bill</t>
        </is>
      </c>
      <c r="D2231" t="inlineStr">
        <is>
          <t>B00365</t>
        </is>
      </c>
      <c r="E2231" t="inlineStr">
        <is>
          <t>Smith St Joinery Supplies Pty Ltd</t>
        </is>
      </c>
      <c r="F2231" t="inlineStr">
        <is>
          <t>Accounts Payable (A/P)</t>
        </is>
      </c>
      <c r="G2231" s="9" t="n">
        <v>-1069.6</v>
      </c>
      <c r="H2231" t="inlineStr"/>
      <c r="I2231" t="inlineStr"/>
      <c r="J2231" t="inlineStr"/>
      <c r="K2231" t="str">
        <f>INDEX('Account Map'!$E$5:$E$90,MATCH(F2231,'Account Map'!$A$5:$A$90,0))</f>
        <v>800</v>
      </c>
    </row>
    <row r="2232">
      <c r="A2232" t="n">
        <v>835</v>
      </c>
      <c r="B2232" s="10" t="n">
        <v>46255</v>
      </c>
      <c r="C2232" t="inlineStr">
        <is>
          <t>Bill</t>
        </is>
      </c>
      <c r="D2232" t="inlineStr">
        <is>
          <t>B00366</t>
        </is>
      </c>
      <c r="E2232" t="inlineStr">
        <is>
          <t>Albert Hardware Pty Ltd</t>
        </is>
      </c>
      <c r="F2232" t="inlineStr">
        <is>
          <t>Freight &amp; cartage</t>
        </is>
      </c>
      <c r="G2232" s="9" t="n">
        <v>199.04</v>
      </c>
      <c r="H2232" t="inlineStr">
        <is>
          <t>GST</t>
        </is>
      </c>
      <c r="I2232" t="inlineStr"/>
      <c r="J2232" t="inlineStr"/>
      <c r="K2232" t="str">
        <f>INDEX('Account Map'!$E$5:$E$90,MATCH(F2232,'Account Map'!$A$5:$A$90,0))</f>
        <v>314</v>
      </c>
    </row>
    <row r="2233">
      <c r="A2233" t="n">
        <v>835</v>
      </c>
      <c r="B2233" s="10" t="n">
        <v>46255</v>
      </c>
      <c r="C2233" t="inlineStr">
        <is>
          <t>Bill</t>
        </is>
      </c>
      <c r="D2233" t="inlineStr">
        <is>
          <t>B00366</t>
        </is>
      </c>
      <c r="E2233" t="inlineStr">
        <is>
          <t>Albert Hardware Pty Ltd</t>
        </is>
      </c>
      <c r="F2233" t="inlineStr">
        <is>
          <t>GST Payable</t>
        </is>
      </c>
      <c r="G2233" s="9" t="n">
        <v>19.9</v>
      </c>
      <c r="H2233" t="inlineStr"/>
      <c r="I2233" t="inlineStr"/>
      <c r="J2233" t="inlineStr"/>
      <c r="K2233" t="str">
        <f>INDEX('Account Map'!$E$5:$E$90,MATCH(F2233,'Account Map'!$A$5:$A$90,0))</f>
        <v>820</v>
      </c>
    </row>
    <row r="2234">
      <c r="A2234" t="n">
        <v>835</v>
      </c>
      <c r="B2234" s="10" t="n">
        <v>46255</v>
      </c>
      <c r="C2234" t="inlineStr">
        <is>
          <t>Bill</t>
        </is>
      </c>
      <c r="D2234" t="inlineStr">
        <is>
          <t>B00366</t>
        </is>
      </c>
      <c r="E2234" t="inlineStr">
        <is>
          <t>Albert Hardware Pty Ltd</t>
        </is>
      </c>
      <c r="F2234" t="inlineStr">
        <is>
          <t>Accounts Payable (A/P)</t>
        </is>
      </c>
      <c r="G2234" s="9" t="n">
        <v>-218.94</v>
      </c>
      <c r="H2234" t="inlineStr"/>
      <c r="I2234" t="inlineStr"/>
      <c r="J2234" t="inlineStr"/>
      <c r="K2234" t="str">
        <f>INDEX('Account Map'!$E$5:$E$90,MATCH(F2234,'Account Map'!$A$5:$A$90,0))</f>
        <v>800</v>
      </c>
    </row>
    <row r="2235">
      <c r="A2235" t="n">
        <v>836</v>
      </c>
      <c r="B2235" s="10" t="n">
        <v>46255</v>
      </c>
      <c r="C2235" t="inlineStr">
        <is>
          <t>Bill</t>
        </is>
      </c>
      <c r="D2235" t="inlineStr">
        <is>
          <t>B00367</t>
        </is>
      </c>
      <c r="E2235" t="inlineStr">
        <is>
          <t>Sydney Road Steel Pty Ltd</t>
        </is>
      </c>
      <c r="F2235" t="inlineStr">
        <is>
          <t>Subcontractors</t>
        </is>
      </c>
      <c r="G2235" s="9" t="n">
        <v>1812.62</v>
      </c>
      <c r="H2235" t="inlineStr">
        <is>
          <t>GST</t>
        </is>
      </c>
      <c r="I2235" t="inlineStr"/>
      <c r="J2235" t="inlineStr"/>
      <c r="K2235" t="str">
        <f>INDEX('Account Map'!$E$5:$E$90,MATCH(F2235,'Account Map'!$A$5:$A$90,0))</f>
        <v>313</v>
      </c>
    </row>
    <row r="2236">
      <c r="A2236" t="n">
        <v>836</v>
      </c>
      <c r="B2236" s="10" t="n">
        <v>46255</v>
      </c>
      <c r="C2236" t="inlineStr">
        <is>
          <t>Bill</t>
        </is>
      </c>
      <c r="D2236" t="inlineStr">
        <is>
          <t>B00367</t>
        </is>
      </c>
      <c r="E2236" t="inlineStr">
        <is>
          <t>Sydney Road Steel Pty Ltd</t>
        </is>
      </c>
      <c r="F2236" t="inlineStr">
        <is>
          <t>GST Payable</t>
        </is>
      </c>
      <c r="G2236" s="9" t="n">
        <v>181.26</v>
      </c>
      <c r="H2236" t="inlineStr"/>
      <c r="I2236" t="inlineStr"/>
      <c r="J2236" t="inlineStr"/>
      <c r="K2236" t="str">
        <f>INDEX('Account Map'!$E$5:$E$90,MATCH(F2236,'Account Map'!$A$5:$A$90,0))</f>
        <v>820</v>
      </c>
    </row>
    <row r="2237">
      <c r="A2237" t="n">
        <v>836</v>
      </c>
      <c r="B2237" s="10" t="n">
        <v>46255</v>
      </c>
      <c r="C2237" t="inlineStr">
        <is>
          <t>Bill</t>
        </is>
      </c>
      <c r="D2237" t="inlineStr">
        <is>
          <t>B00367</t>
        </is>
      </c>
      <c r="E2237" t="inlineStr">
        <is>
          <t>Sydney Road Steel Pty Ltd</t>
        </is>
      </c>
      <c r="F2237" t="inlineStr">
        <is>
          <t>Accounts Payable (A/P)</t>
        </is>
      </c>
      <c r="G2237" s="9" t="n">
        <v>-1993.88</v>
      </c>
      <c r="H2237" t="inlineStr"/>
      <c r="I2237" t="inlineStr"/>
      <c r="J2237" t="inlineStr"/>
      <c r="K2237" t="str">
        <f>INDEX('Account Map'!$E$5:$E$90,MATCH(F2237,'Account Map'!$A$5:$A$90,0))</f>
        <v>800</v>
      </c>
    </row>
    <row r="2238">
      <c r="A2238" t="n">
        <v>837</v>
      </c>
      <c r="B2238" s="10" t="n">
        <v>46255</v>
      </c>
      <c r="C2238" t="inlineStr">
        <is>
          <t>Bill</t>
        </is>
      </c>
      <c r="D2238" t="inlineStr">
        <is>
          <t>B00368</t>
        </is>
      </c>
      <c r="E2238" t="inlineStr">
        <is>
          <t>Smith &amp; Partners Accountants Pty Ltd</t>
        </is>
      </c>
      <c r="F2238" t="inlineStr">
        <is>
          <t>Accounting &amp; bookkeeping</t>
        </is>
      </c>
      <c r="G2238" s="9" t="n">
        <v>261.31</v>
      </c>
      <c r="H2238" t="inlineStr">
        <is>
          <t>GST</t>
        </is>
      </c>
      <c r="I2238" t="inlineStr"/>
      <c r="J2238" t="inlineStr"/>
      <c r="K2238" t="str">
        <f>INDEX('Account Map'!$E$5:$E$90,MATCH(F2238,'Account Map'!$A$5:$A$90,0))</f>
        <v>412</v>
      </c>
    </row>
    <row r="2239">
      <c r="A2239" t="n">
        <v>837</v>
      </c>
      <c r="B2239" s="10" t="n">
        <v>46255</v>
      </c>
      <c r="C2239" t="inlineStr">
        <is>
          <t>Bill</t>
        </is>
      </c>
      <c r="D2239" t="inlineStr">
        <is>
          <t>B00368</t>
        </is>
      </c>
      <c r="E2239" t="inlineStr">
        <is>
          <t>Smith &amp; Partners Accountants Pty Ltd</t>
        </is>
      </c>
      <c r="F2239" t="inlineStr">
        <is>
          <t>GST Payable</t>
        </is>
      </c>
      <c r="G2239" s="9" t="n">
        <v>26.13</v>
      </c>
      <c r="H2239" t="inlineStr"/>
      <c r="I2239" t="inlineStr"/>
      <c r="J2239" t="inlineStr"/>
      <c r="K2239" t="str">
        <f>INDEX('Account Map'!$E$5:$E$90,MATCH(F2239,'Account Map'!$A$5:$A$90,0))</f>
        <v>820</v>
      </c>
    </row>
    <row r="2240">
      <c r="A2240" t="n">
        <v>837</v>
      </c>
      <c r="B2240" s="10" t="n">
        <v>46255</v>
      </c>
      <c r="C2240" t="inlineStr">
        <is>
          <t>Bill</t>
        </is>
      </c>
      <c r="D2240" t="inlineStr">
        <is>
          <t>B00368</t>
        </is>
      </c>
      <c r="E2240" t="inlineStr">
        <is>
          <t>Smith &amp; Partners Accountants Pty Ltd</t>
        </is>
      </c>
      <c r="F2240" t="inlineStr">
        <is>
          <t>Accounts Payable (A/P)</t>
        </is>
      </c>
      <c r="G2240" s="9" t="n">
        <v>-287.44</v>
      </c>
      <c r="H2240" t="inlineStr"/>
      <c r="I2240" t="inlineStr"/>
      <c r="J2240" t="inlineStr"/>
      <c r="K2240" t="str">
        <f>INDEX('Account Map'!$E$5:$E$90,MATCH(F2240,'Account Map'!$A$5:$A$90,0))</f>
        <v>800</v>
      </c>
    </row>
    <row r="2241">
      <c r="A2241" t="n">
        <v>838</v>
      </c>
      <c r="B2241" s="10" t="n">
        <v>46255</v>
      </c>
      <c r="C2241" t="inlineStr">
        <is>
          <t>Expense</t>
        </is>
      </c>
      <c r="D2241" t="inlineStr"/>
      <c r="E2241" t="inlineStr">
        <is>
          <t>Adobe Systems</t>
        </is>
      </c>
      <c r="F2241" t="inlineStr">
        <is>
          <t>Postage</t>
        </is>
      </c>
      <c r="G2241" s="9" t="n">
        <v>353.1</v>
      </c>
      <c r="H2241" t="inlineStr">
        <is>
          <t>GST</t>
        </is>
      </c>
      <c r="I2241" t="inlineStr"/>
      <c r="J2241" t="inlineStr"/>
      <c r="K2241" t="str">
        <f>INDEX('Account Map'!$E$5:$E$90,MATCH(F2241,'Account Map'!$A$5:$A$90,0))</f>
        <v>453</v>
      </c>
    </row>
    <row r="2242">
      <c r="A2242" t="n">
        <v>838</v>
      </c>
      <c r="B2242" s="10" t="n">
        <v>46255</v>
      </c>
      <c r="C2242" t="inlineStr">
        <is>
          <t>Expense</t>
        </is>
      </c>
      <c r="D2242" t="inlineStr"/>
      <c r="E2242" t="inlineStr">
        <is>
          <t>Adobe Systems</t>
        </is>
      </c>
      <c r="F2242" t="inlineStr">
        <is>
          <t>GST Payable</t>
        </is>
      </c>
      <c r="G2242" s="9" t="n">
        <v>35.31</v>
      </c>
      <c r="H2242" t="inlineStr"/>
      <c r="I2242" t="inlineStr"/>
      <c r="J2242" t="inlineStr"/>
      <c r="K2242" t="str">
        <f>INDEX('Account Map'!$E$5:$E$90,MATCH(F2242,'Account Map'!$A$5:$A$90,0))</f>
        <v>820</v>
      </c>
    </row>
    <row r="2243">
      <c r="A2243" t="n">
        <v>838</v>
      </c>
      <c r="B2243" s="10" t="n">
        <v>46255</v>
      </c>
      <c r="C2243" t="inlineStr">
        <is>
          <t>Expense</t>
        </is>
      </c>
      <c r="D2243" t="inlineStr"/>
      <c r="E2243" t="inlineStr">
        <is>
          <t>Adobe Systems</t>
        </is>
      </c>
      <c r="F2243" t="inlineStr">
        <is>
          <t>ANZ Business Visa</t>
        </is>
      </c>
      <c r="G2243" s="9" t="n">
        <v>-388.41</v>
      </c>
      <c r="H2243" t="inlineStr"/>
      <c r="I2243" t="inlineStr"/>
      <c r="J2243" t="inlineStr">
        <is>
          <t>R</t>
        </is>
      </c>
      <c r="K2243" t="str">
        <f>INDEX('Account Map'!$E$5:$E$90,MATCH(F2243,'Account Map'!$A$5:$A$90,0))</f>
        <v>092</v>
      </c>
    </row>
    <row r="2244">
      <c r="A2244" t="n">
        <v>839</v>
      </c>
      <c r="B2244" s="10" t="n">
        <v>46255</v>
      </c>
      <c r="C2244" t="inlineStr">
        <is>
          <t>Expense</t>
        </is>
      </c>
      <c r="D2244" t="inlineStr"/>
      <c r="E2244" t="inlineStr">
        <is>
          <t>Australia Post</t>
        </is>
      </c>
      <c r="F2244" t="inlineStr">
        <is>
          <t>Subscriptions</t>
        </is>
      </c>
      <c r="G2244" s="9" t="n">
        <v>363.34</v>
      </c>
      <c r="H2244" t="inlineStr">
        <is>
          <t>GST</t>
        </is>
      </c>
      <c r="I2244" t="inlineStr"/>
      <c r="J2244" t="inlineStr"/>
      <c r="K2244" t="str">
        <f>INDEX('Account Map'!$E$5:$E$90,MATCH(F2244,'Account Map'!$A$5:$A$90,0))</f>
        <v>485</v>
      </c>
    </row>
    <row r="2245">
      <c r="A2245" t="n">
        <v>839</v>
      </c>
      <c r="B2245" s="10" t="n">
        <v>46255</v>
      </c>
      <c r="C2245" t="inlineStr">
        <is>
          <t>Expense</t>
        </is>
      </c>
      <c r="D2245" t="inlineStr"/>
      <c r="E2245" t="inlineStr">
        <is>
          <t>Australia Post</t>
        </is>
      </c>
      <c r="F2245" t="inlineStr">
        <is>
          <t>GST Payable</t>
        </is>
      </c>
      <c r="G2245" s="9" t="n">
        <v>36.33</v>
      </c>
      <c r="H2245" t="inlineStr"/>
      <c r="I2245" t="inlineStr"/>
      <c r="J2245" t="inlineStr"/>
      <c r="K2245" t="str">
        <f>INDEX('Account Map'!$E$5:$E$90,MATCH(F2245,'Account Map'!$A$5:$A$90,0))</f>
        <v>820</v>
      </c>
    </row>
    <row r="2246">
      <c r="A2246" t="n">
        <v>839</v>
      </c>
      <c r="B2246" s="10" t="n">
        <v>46255</v>
      </c>
      <c r="C2246" t="inlineStr">
        <is>
          <t>Expense</t>
        </is>
      </c>
      <c r="D2246" t="inlineStr"/>
      <c r="E2246" t="inlineStr">
        <is>
          <t>Australia Post</t>
        </is>
      </c>
      <c r="F2246" t="inlineStr">
        <is>
          <t>ANZ Business Visa</t>
        </is>
      </c>
      <c r="G2246" s="9" t="n">
        <v>-399.67</v>
      </c>
      <c r="H2246" t="inlineStr"/>
      <c r="I2246" t="inlineStr"/>
      <c r="J2246" t="inlineStr">
        <is>
          <t>R</t>
        </is>
      </c>
      <c r="K2246" t="str">
        <f>INDEX('Account Map'!$E$5:$E$90,MATCH(F2246,'Account Map'!$A$5:$A$90,0))</f>
        <v>092</v>
      </c>
    </row>
    <row r="2247">
      <c r="A2247" t="n">
        <v>840</v>
      </c>
      <c r="B2247" s="10" t="n">
        <v>46255</v>
      </c>
      <c r="C2247" t="inlineStr">
        <is>
          <t>Payment</t>
        </is>
      </c>
      <c r="D2247" t="inlineStr"/>
      <c r="E2247" t="inlineStr">
        <is>
          <t>Bridge Rd Optometrists Group</t>
        </is>
      </c>
      <c r="F2247" t="inlineStr">
        <is>
          <t>ANZ Business Cheque</t>
        </is>
      </c>
      <c r="G2247" s="9" t="n">
        <v>2685.22</v>
      </c>
      <c r="H2247" t="inlineStr"/>
      <c r="I2247" t="inlineStr">
        <is>
          <t>Payment INV-4265</t>
        </is>
      </c>
      <c r="J2247" t="inlineStr">
        <is>
          <t>R</t>
        </is>
      </c>
      <c r="K2247" t="str">
        <f>INDEX('Account Map'!$E$5:$E$90,MATCH(F2247,'Account Map'!$A$5:$A$90,0))</f>
        <v>090</v>
      </c>
    </row>
    <row r="2248">
      <c r="A2248" t="n">
        <v>840</v>
      </c>
      <c r="B2248" s="10" t="n">
        <v>46255</v>
      </c>
      <c r="C2248" t="inlineStr">
        <is>
          <t>Payment</t>
        </is>
      </c>
      <c r="D2248" t="inlineStr"/>
      <c r="E2248" t="inlineStr">
        <is>
          <t>Bridge Rd Optometrists Group</t>
        </is>
      </c>
      <c r="F2248" t="inlineStr">
        <is>
          <t>Accounts Receivable (A/R)</t>
        </is>
      </c>
      <c r="G2248" s="9" t="n">
        <v>-2685.22</v>
      </c>
      <c r="H2248" t="inlineStr"/>
      <c r="I2248" t="inlineStr">
        <is>
          <t>Payment INV-4265</t>
        </is>
      </c>
      <c r="J2248" t="inlineStr"/>
      <c r="K2248" t="str">
        <f>INDEX('Account Map'!$E$5:$E$90,MATCH(F2248,'Account Map'!$A$5:$A$90,0))</f>
        <v>610</v>
      </c>
    </row>
    <row r="2249">
      <c r="A2249" t="n">
        <v>841</v>
      </c>
      <c r="B2249" s="10" t="n">
        <v>46255</v>
      </c>
      <c r="C2249" t="inlineStr">
        <is>
          <t>Payment</t>
        </is>
      </c>
      <c r="D2249" t="inlineStr"/>
      <c r="E2249" t="inlineStr">
        <is>
          <t>Northside Kitchen &amp; Bath Pty Ltd</t>
        </is>
      </c>
      <c r="F2249" t="inlineStr">
        <is>
          <t>Undeposited Funds</t>
        </is>
      </c>
      <c r="G2249" s="9" t="n">
        <v>4276.82</v>
      </c>
      <c r="H2249" t="inlineStr"/>
      <c r="I2249" t="inlineStr">
        <is>
          <t>Payment INV-4306</t>
        </is>
      </c>
      <c r="J2249" t="inlineStr"/>
      <c r="K2249" t="str">
        <f>INDEX('Account Map'!$E$5:$E$90,MATCH(F2249,'Account Map'!$A$5:$A$90,0))</f>
        <v>615</v>
      </c>
    </row>
    <row r="2250">
      <c r="A2250" t="n">
        <v>841</v>
      </c>
      <c r="B2250" s="10" t="n">
        <v>46255</v>
      </c>
      <c r="C2250" t="inlineStr">
        <is>
          <t>Payment</t>
        </is>
      </c>
      <c r="D2250" t="inlineStr"/>
      <c r="E2250" t="inlineStr">
        <is>
          <t>Northside Kitchen &amp; Bath Pty Ltd</t>
        </is>
      </c>
      <c r="F2250" t="inlineStr">
        <is>
          <t>Accounts Receivable (A/R)</t>
        </is>
      </c>
      <c r="G2250" s="9" t="n">
        <v>-4276.82</v>
      </c>
      <c r="H2250" t="inlineStr"/>
      <c r="I2250" t="inlineStr">
        <is>
          <t>Payment INV-4306</t>
        </is>
      </c>
      <c r="J2250" t="inlineStr"/>
      <c r="K2250" t="str">
        <f>INDEX('Account Map'!$E$5:$E$90,MATCH(F2250,'Account Map'!$A$5:$A$90,0))</f>
        <v>610</v>
      </c>
    </row>
    <row r="2251">
      <c r="A2251" t="n">
        <v>842</v>
      </c>
      <c r="B2251" s="10" t="n">
        <v>46255</v>
      </c>
      <c r="C2251" t="inlineStr">
        <is>
          <t>Bill Payment (Cheque)</t>
        </is>
      </c>
      <c r="D2251" t="inlineStr"/>
      <c r="E2251" t="inlineStr">
        <is>
          <t>Northside Hardware Pty Ltd</t>
        </is>
      </c>
      <c r="F2251" t="inlineStr">
        <is>
          <t>Accounts Payable (A/P)</t>
        </is>
      </c>
      <c r="G2251" s="9" t="n">
        <v>1009.66</v>
      </c>
      <c r="H2251" t="inlineStr"/>
      <c r="I2251" t="inlineStr">
        <is>
          <t>Payment B00178</t>
        </is>
      </c>
      <c r="J2251" t="inlineStr"/>
      <c r="K2251" t="str">
        <f>INDEX('Account Map'!$E$5:$E$90,MATCH(F2251,'Account Map'!$A$5:$A$90,0))</f>
        <v>800</v>
      </c>
    </row>
    <row r="2252">
      <c r="A2252" t="n">
        <v>842</v>
      </c>
      <c r="B2252" s="10" t="n">
        <v>46255</v>
      </c>
      <c r="C2252" t="inlineStr">
        <is>
          <t>Bill Payment (Cheque)</t>
        </is>
      </c>
      <c r="D2252" t="inlineStr"/>
      <c r="E2252" t="inlineStr">
        <is>
          <t>Northside Hardware Pty Ltd</t>
        </is>
      </c>
      <c r="F2252" t="inlineStr">
        <is>
          <t>ANZ Business Cheque</t>
        </is>
      </c>
      <c r="G2252" s="9" t="n">
        <v>-1009.66</v>
      </c>
      <c r="H2252" t="inlineStr"/>
      <c r="I2252" t="inlineStr">
        <is>
          <t>Payment B00178</t>
        </is>
      </c>
      <c r="J2252" t="inlineStr">
        <is>
          <t>R</t>
        </is>
      </c>
      <c r="K2252" t="str">
        <f>INDEX('Account Map'!$E$5:$E$90,MATCH(F2252,'Account Map'!$A$5:$A$90,0))</f>
        <v>090</v>
      </c>
    </row>
    <row r="2253">
      <c r="A2253" t="n">
        <v>843</v>
      </c>
      <c r="B2253" s="10" t="n">
        <v>46255</v>
      </c>
      <c r="C2253" t="inlineStr">
        <is>
          <t>Bill Payment (Cheque)</t>
        </is>
      </c>
      <c r="D2253" t="inlineStr"/>
      <c r="E2253" t="inlineStr">
        <is>
          <t>Couriers Please Pty Ltd</t>
        </is>
      </c>
      <c r="F2253" t="inlineStr">
        <is>
          <t>Accounts Payable (A/P)</t>
        </is>
      </c>
      <c r="G2253" s="9" t="n">
        <v>195.7</v>
      </c>
      <c r="H2253" t="inlineStr"/>
      <c r="I2253" t="inlineStr">
        <is>
          <t>Payment B00217</t>
        </is>
      </c>
      <c r="J2253" t="inlineStr"/>
      <c r="K2253" t="str">
        <f>INDEX('Account Map'!$E$5:$E$90,MATCH(F2253,'Account Map'!$A$5:$A$90,0))</f>
        <v>800</v>
      </c>
    </row>
    <row r="2254">
      <c r="A2254" t="n">
        <v>843</v>
      </c>
      <c r="B2254" s="10" t="n">
        <v>46255</v>
      </c>
      <c r="C2254" t="inlineStr">
        <is>
          <t>Bill Payment (Cheque)</t>
        </is>
      </c>
      <c r="D2254" t="inlineStr"/>
      <c r="E2254" t="inlineStr">
        <is>
          <t>Couriers Please Pty Ltd</t>
        </is>
      </c>
      <c r="F2254" t="inlineStr">
        <is>
          <t>ANZ Business Cheque</t>
        </is>
      </c>
      <c r="G2254" s="9" t="n">
        <v>-195.7</v>
      </c>
      <c r="H2254" t="inlineStr"/>
      <c r="I2254" t="inlineStr">
        <is>
          <t>Payment B00217</t>
        </is>
      </c>
      <c r="J2254" t="inlineStr">
        <is>
          <t>R</t>
        </is>
      </c>
      <c r="K2254" t="str">
        <f>INDEX('Account Map'!$E$5:$E$90,MATCH(F2254,'Account Map'!$A$5:$A$90,0))</f>
        <v>090</v>
      </c>
    </row>
    <row r="2255">
      <c r="A2255" t="n">
        <v>844</v>
      </c>
      <c r="B2255" s="10" t="n">
        <v>46255</v>
      </c>
      <c r="C2255" t="inlineStr">
        <is>
          <t>Bill Payment (Cheque)</t>
        </is>
      </c>
      <c r="D2255" t="inlineStr"/>
      <c r="E2255" t="inlineStr">
        <is>
          <t>Kennards Hire Pty Ltd</t>
        </is>
      </c>
      <c r="F2255" t="inlineStr">
        <is>
          <t>Accounts Payable (A/P)</t>
        </is>
      </c>
      <c r="G2255" s="9" t="n">
        <v>845.38</v>
      </c>
      <c r="H2255" t="inlineStr"/>
      <c r="I2255" t="inlineStr">
        <is>
          <t>Payment B00247</t>
        </is>
      </c>
      <c r="J2255" t="inlineStr"/>
      <c r="K2255" t="str">
        <f>INDEX('Account Map'!$E$5:$E$90,MATCH(F2255,'Account Map'!$A$5:$A$90,0))</f>
        <v>800</v>
      </c>
    </row>
    <row r="2256">
      <c r="A2256" t="n">
        <v>844</v>
      </c>
      <c r="B2256" s="10" t="n">
        <v>46255</v>
      </c>
      <c r="C2256" t="inlineStr">
        <is>
          <t>Bill Payment (Cheque)</t>
        </is>
      </c>
      <c r="D2256" t="inlineStr"/>
      <c r="E2256" t="inlineStr">
        <is>
          <t>Kennards Hire Pty Ltd</t>
        </is>
      </c>
      <c r="F2256" t="inlineStr">
        <is>
          <t>ANZ Business Cheque</t>
        </is>
      </c>
      <c r="G2256" s="9" t="n">
        <v>-845.38</v>
      </c>
      <c r="H2256" t="inlineStr"/>
      <c r="I2256" t="inlineStr">
        <is>
          <t>Payment B00247</t>
        </is>
      </c>
      <c r="J2256" t="inlineStr">
        <is>
          <t>R</t>
        </is>
      </c>
      <c r="K2256" t="str">
        <f>INDEX('Account Map'!$E$5:$E$90,MATCH(F2256,'Account Map'!$A$5:$A$90,0))</f>
        <v>090</v>
      </c>
    </row>
    <row r="2257">
      <c r="A2257" t="n">
        <v>845</v>
      </c>
      <c r="B2257" s="10" t="n">
        <v>46255</v>
      </c>
      <c r="C2257" t="inlineStr">
        <is>
          <t>Bill Payment (Cheque)</t>
        </is>
      </c>
      <c r="D2257" t="inlineStr"/>
      <c r="E2257" t="inlineStr">
        <is>
          <t>Kestrel Tiles Pty Ltd</t>
        </is>
      </c>
      <c r="F2257" t="inlineStr">
        <is>
          <t>Accounts Payable (A/P)</t>
        </is>
      </c>
      <c r="G2257" s="9" t="n">
        <v>386.32</v>
      </c>
      <c r="H2257" t="inlineStr"/>
      <c r="I2257" t="inlineStr">
        <is>
          <t>Payment B00274</t>
        </is>
      </c>
      <c r="J2257" t="inlineStr"/>
      <c r="K2257" t="str">
        <f>INDEX('Account Map'!$E$5:$E$90,MATCH(F2257,'Account Map'!$A$5:$A$90,0))</f>
        <v>800</v>
      </c>
    </row>
    <row r="2258">
      <c r="A2258" t="n">
        <v>845</v>
      </c>
      <c r="B2258" s="10" t="n">
        <v>46255</v>
      </c>
      <c r="C2258" t="inlineStr">
        <is>
          <t>Bill Payment (Cheque)</t>
        </is>
      </c>
      <c r="D2258" t="inlineStr"/>
      <c r="E2258" t="inlineStr">
        <is>
          <t>Kestrel Tiles Pty Ltd</t>
        </is>
      </c>
      <c r="F2258" t="inlineStr">
        <is>
          <t>ANZ Business Cheque</t>
        </is>
      </c>
      <c r="G2258" s="9" t="n">
        <v>-386.32</v>
      </c>
      <c r="H2258" t="inlineStr"/>
      <c r="I2258" t="inlineStr">
        <is>
          <t>Payment B00274</t>
        </is>
      </c>
      <c r="J2258" t="inlineStr">
        <is>
          <t>R</t>
        </is>
      </c>
      <c r="K2258" t="str">
        <f>INDEX('Account Map'!$E$5:$E$90,MATCH(F2258,'Account Map'!$A$5:$A$90,0))</f>
        <v>090</v>
      </c>
    </row>
    <row r="2259">
      <c r="A2259" t="n">
        <v>846</v>
      </c>
      <c r="B2259" s="10" t="n">
        <v>46255</v>
      </c>
      <c r="C2259" t="inlineStr">
        <is>
          <t>Bill Payment (Cheque)</t>
        </is>
      </c>
      <c r="D2259" t="inlineStr"/>
      <c r="E2259" t="inlineStr">
        <is>
          <t>BP Australia Pty Ltd</t>
        </is>
      </c>
      <c r="F2259" t="inlineStr">
        <is>
          <t>Accounts Payable (A/P)</t>
        </is>
      </c>
      <c r="G2259" s="9" t="n">
        <v>293.57</v>
      </c>
      <c r="H2259" t="inlineStr"/>
      <c r="I2259" t="inlineStr">
        <is>
          <t>Payment B00299</t>
        </is>
      </c>
      <c r="J2259" t="inlineStr"/>
      <c r="K2259" t="str">
        <f>INDEX('Account Map'!$E$5:$E$90,MATCH(F2259,'Account Map'!$A$5:$A$90,0))</f>
        <v>800</v>
      </c>
    </row>
    <row r="2260">
      <c r="A2260" t="n">
        <v>846</v>
      </c>
      <c r="B2260" s="10" t="n">
        <v>46255</v>
      </c>
      <c r="C2260" t="inlineStr">
        <is>
          <t>Bill Payment (Cheque)</t>
        </is>
      </c>
      <c r="D2260" t="inlineStr"/>
      <c r="E2260" t="inlineStr">
        <is>
          <t>BP Australia Pty Ltd</t>
        </is>
      </c>
      <c r="F2260" t="inlineStr">
        <is>
          <t>ANZ Business Cheque</t>
        </is>
      </c>
      <c r="G2260" s="9" t="n">
        <v>-293.57</v>
      </c>
      <c r="H2260" t="inlineStr"/>
      <c r="I2260" t="inlineStr">
        <is>
          <t>Payment B00299</t>
        </is>
      </c>
      <c r="J2260" t="inlineStr">
        <is>
          <t>R</t>
        </is>
      </c>
      <c r="K2260" t="str">
        <f>INDEX('Account Map'!$E$5:$E$90,MATCH(F2260,'Account Map'!$A$5:$A$90,0))</f>
        <v>090</v>
      </c>
    </row>
    <row r="2261">
      <c r="A2261" t="n">
        <v>847</v>
      </c>
      <c r="B2261" s="10" t="n">
        <v>46255</v>
      </c>
      <c r="C2261" t="inlineStr">
        <is>
          <t>Deposit</t>
        </is>
      </c>
      <c r="D2261" t="inlineStr"/>
      <c r="E2261" t="inlineStr"/>
      <c r="F2261" t="inlineStr">
        <is>
          <t>ANZ Business Cheque</t>
        </is>
      </c>
      <c r="G2261" s="9" t="n">
        <v>9981.23</v>
      </c>
      <c r="H2261" t="inlineStr"/>
      <c r="I2261" t="inlineStr">
        <is>
          <t>Deposit of 2 payments</t>
        </is>
      </c>
      <c r="J2261" t="inlineStr">
        <is>
          <t>R</t>
        </is>
      </c>
      <c r="K2261" t="str">
        <f>INDEX('Account Map'!$E$5:$E$90,MATCH(F2261,'Account Map'!$A$5:$A$90,0))</f>
        <v>090</v>
      </c>
    </row>
    <row r="2262">
      <c r="A2262" t="n">
        <v>847</v>
      </c>
      <c r="B2262" s="10" t="n">
        <v>46255</v>
      </c>
      <c r="C2262" t="inlineStr">
        <is>
          <t>Deposit</t>
        </is>
      </c>
      <c r="D2262" t="inlineStr"/>
      <c r="E2262" t="inlineStr"/>
      <c r="F2262" t="inlineStr">
        <is>
          <t>Undeposited Funds</t>
        </is>
      </c>
      <c r="G2262" s="9" t="n">
        <v>-9981.23</v>
      </c>
      <c r="H2262" t="inlineStr"/>
      <c r="I2262" t="inlineStr">
        <is>
          <t>Deposit of 2 payments</t>
        </is>
      </c>
      <c r="J2262" t="inlineStr"/>
      <c r="K2262" t="str">
        <f>INDEX('Account Map'!$E$5:$E$90,MATCH(F2262,'Account Map'!$A$5:$A$90,0))</f>
        <v>615</v>
      </c>
    </row>
    <row r="2263">
      <c r="A2263" t="n">
        <v>848</v>
      </c>
      <c r="B2263" s="10" t="n">
        <v>46256</v>
      </c>
      <c r="C2263" t="inlineStr">
        <is>
          <t>Payment</t>
        </is>
      </c>
      <c r="D2263" t="inlineStr"/>
      <c r="E2263" t="inlineStr">
        <is>
          <t>Redgum Eyewear Pty Ltd</t>
        </is>
      </c>
      <c r="F2263" t="inlineStr">
        <is>
          <t>Undeposited Funds</t>
        </is>
      </c>
      <c r="G2263" s="9" t="n">
        <v>13196.25</v>
      </c>
      <c r="H2263" t="inlineStr"/>
      <c r="I2263" t="inlineStr">
        <is>
          <t>Payment INV-4290</t>
        </is>
      </c>
      <c r="J2263" t="inlineStr"/>
      <c r="K2263" t="str">
        <f>INDEX('Account Map'!$E$5:$E$90,MATCH(F2263,'Account Map'!$A$5:$A$90,0))</f>
        <v>615</v>
      </c>
    </row>
    <row r="2264">
      <c r="A2264" t="n">
        <v>848</v>
      </c>
      <c r="B2264" s="10" t="n">
        <v>46256</v>
      </c>
      <c r="C2264" t="inlineStr">
        <is>
          <t>Payment</t>
        </is>
      </c>
      <c r="D2264" t="inlineStr"/>
      <c r="E2264" t="inlineStr">
        <is>
          <t>Redgum Eyewear Pty Ltd</t>
        </is>
      </c>
      <c r="F2264" t="inlineStr">
        <is>
          <t>Accounts Receivable (A/R)</t>
        </is>
      </c>
      <c r="G2264" s="9" t="n">
        <v>-13196.25</v>
      </c>
      <c r="H2264" t="inlineStr"/>
      <c r="I2264" t="inlineStr">
        <is>
          <t>Payment INV-4290</t>
        </is>
      </c>
      <c r="J2264" t="inlineStr"/>
      <c r="K2264" t="str">
        <f>INDEX('Account Map'!$E$5:$E$90,MATCH(F2264,'Account Map'!$A$5:$A$90,0))</f>
        <v>610</v>
      </c>
    </row>
    <row r="2265">
      <c r="A2265" t="n">
        <v>849</v>
      </c>
      <c r="B2265" s="10" t="n">
        <v>46257</v>
      </c>
      <c r="C2265" t="inlineStr">
        <is>
          <t>Deposit</t>
        </is>
      </c>
      <c r="D2265" t="inlineStr"/>
      <c r="E2265" t="inlineStr">
        <is>
          <t>Redgum Eyewear Pty Ltd</t>
        </is>
      </c>
      <c r="F2265" t="inlineStr">
        <is>
          <t>ANZ Business Cheque</t>
        </is>
      </c>
      <c r="G2265" s="9" t="n">
        <v>13196.25</v>
      </c>
      <c r="H2265" t="inlineStr"/>
      <c r="I2265" t="inlineStr">
        <is>
          <t>Bank feed: added to income</t>
        </is>
      </c>
      <c r="J2265" t="inlineStr">
        <is>
          <t>R</t>
        </is>
      </c>
      <c r="K2265" t="str">
        <f>INDEX('Account Map'!$E$5:$E$90,MATCH(F2265,'Account Map'!$A$5:$A$90,0))</f>
        <v>090</v>
      </c>
    </row>
    <row r="2266">
      <c r="A2266" t="n">
        <v>849</v>
      </c>
      <c r="B2266" s="10" t="n">
        <v>46257</v>
      </c>
      <c r="C2266" t="inlineStr">
        <is>
          <t>Deposit</t>
        </is>
      </c>
      <c r="D2266" t="inlineStr"/>
      <c r="E2266" t="inlineStr">
        <is>
          <t>Redgum Eyewear Pty Ltd</t>
        </is>
      </c>
      <c r="F2266" t="inlineStr">
        <is>
          <t>Joinery sales</t>
        </is>
      </c>
      <c r="G2266" s="9" t="n">
        <v>-11996.59</v>
      </c>
      <c r="H2266" t="inlineStr">
        <is>
          <t>GST</t>
        </is>
      </c>
      <c r="I2266" t="inlineStr">
        <is>
          <t>Bank feed: added to income</t>
        </is>
      </c>
      <c r="J2266" t="inlineStr"/>
      <c r="K2266" t="str">
        <f>INDEX('Account Map'!$E$5:$E$90,MATCH(F2266,'Account Map'!$A$5:$A$90,0))</f>
        <v>200</v>
      </c>
    </row>
    <row r="2267">
      <c r="A2267" t="n">
        <v>849</v>
      </c>
      <c r="B2267" s="10" t="n">
        <v>46257</v>
      </c>
      <c r="C2267" t="inlineStr">
        <is>
          <t>Deposit</t>
        </is>
      </c>
      <c r="D2267" t="inlineStr"/>
      <c r="E2267" t="inlineStr">
        <is>
          <t>Redgum Eyewear Pty Ltd</t>
        </is>
      </c>
      <c r="F2267" t="inlineStr">
        <is>
          <t>GST Payable</t>
        </is>
      </c>
      <c r="G2267" s="9" t="n">
        <v>-1199.66</v>
      </c>
      <c r="H2267" t="inlineStr"/>
      <c r="I2267" t="inlineStr">
        <is>
          <t>Bank feed: added to income</t>
        </is>
      </c>
      <c r="J2267" t="inlineStr"/>
      <c r="K2267" t="str">
        <f>INDEX('Account Map'!$E$5:$E$90,MATCH(F2267,'Account Map'!$A$5:$A$90,0))</f>
        <v>820</v>
      </c>
    </row>
    <row r="2268">
      <c r="A2268" t="n">
        <v>850</v>
      </c>
      <c r="B2268" s="10" t="n">
        <v>46256</v>
      </c>
      <c r="C2268" t="inlineStr">
        <is>
          <t>Payment</t>
        </is>
      </c>
      <c r="D2268" t="inlineStr"/>
      <c r="E2268" t="inlineStr">
        <is>
          <t>Bluestone Eyewear</t>
        </is>
      </c>
      <c r="F2268" t="inlineStr">
        <is>
          <t>Undeposited Funds</t>
        </is>
      </c>
      <c r="G2268" s="9" t="n">
        <v>10208.73</v>
      </c>
      <c r="H2268" t="inlineStr"/>
      <c r="I2268" t="inlineStr">
        <is>
          <t>Payment INV-4312</t>
        </is>
      </c>
      <c r="J2268" t="inlineStr"/>
      <c r="K2268" t="str">
        <f>INDEX('Account Map'!$E$5:$E$90,MATCH(F2268,'Account Map'!$A$5:$A$90,0))</f>
        <v>615</v>
      </c>
    </row>
    <row r="2269">
      <c r="A2269" t="n">
        <v>850</v>
      </c>
      <c r="B2269" s="10" t="n">
        <v>46256</v>
      </c>
      <c r="C2269" t="inlineStr">
        <is>
          <t>Payment</t>
        </is>
      </c>
      <c r="D2269" t="inlineStr"/>
      <c r="E2269" t="inlineStr">
        <is>
          <t>Bluestone Eyewear</t>
        </is>
      </c>
      <c r="F2269" t="inlineStr">
        <is>
          <t>Accounts Receivable (A/R)</t>
        </is>
      </c>
      <c r="G2269" s="9" t="n">
        <v>-10208.73</v>
      </c>
      <c r="H2269" t="inlineStr"/>
      <c r="I2269" t="inlineStr">
        <is>
          <t>Payment INV-4312</t>
        </is>
      </c>
      <c r="J2269" t="inlineStr"/>
      <c r="K2269" t="str">
        <f>INDEX('Account Map'!$E$5:$E$90,MATCH(F2269,'Account Map'!$A$5:$A$90,0))</f>
        <v>610</v>
      </c>
    </row>
    <row r="2270">
      <c r="A2270" t="n">
        <v>851</v>
      </c>
      <c r="B2270" s="10" t="n">
        <v>46256</v>
      </c>
      <c r="C2270" t="inlineStr">
        <is>
          <t>Bill Payment (Cheque)</t>
        </is>
      </c>
      <c r="D2270" t="inlineStr"/>
      <c r="E2270" t="inlineStr">
        <is>
          <t>Clifton Machinery Pty Ltd</t>
        </is>
      </c>
      <c r="F2270" t="inlineStr">
        <is>
          <t>Accounts Payable (A/P)</t>
        </is>
      </c>
      <c r="G2270" s="9" t="n">
        <v>116.08</v>
      </c>
      <c r="H2270" t="inlineStr"/>
      <c r="I2270" t="inlineStr">
        <is>
          <t>Payment B00174</t>
        </is>
      </c>
      <c r="J2270" t="inlineStr"/>
      <c r="K2270" t="str">
        <f>INDEX('Account Map'!$E$5:$E$90,MATCH(F2270,'Account Map'!$A$5:$A$90,0))</f>
        <v>800</v>
      </c>
    </row>
    <row r="2271">
      <c r="A2271" t="n">
        <v>851</v>
      </c>
      <c r="B2271" s="10" t="n">
        <v>46256</v>
      </c>
      <c r="C2271" t="inlineStr">
        <is>
          <t>Bill Payment (Cheque)</t>
        </is>
      </c>
      <c r="D2271" t="inlineStr"/>
      <c r="E2271" t="inlineStr">
        <is>
          <t>Clifton Machinery Pty Ltd</t>
        </is>
      </c>
      <c r="F2271" t="inlineStr">
        <is>
          <t>ANZ Business Cheque</t>
        </is>
      </c>
      <c r="G2271" s="9" t="n">
        <v>-116.08</v>
      </c>
      <c r="H2271" t="inlineStr"/>
      <c r="I2271" t="inlineStr">
        <is>
          <t>Payment B00174</t>
        </is>
      </c>
      <c r="J2271" t="inlineStr">
        <is>
          <t>R</t>
        </is>
      </c>
      <c r="K2271" t="str">
        <f>INDEX('Account Map'!$E$5:$E$90,MATCH(F2271,'Account Map'!$A$5:$A$90,0))</f>
        <v>090</v>
      </c>
    </row>
    <row r="2272">
      <c r="A2272" t="n">
        <v>852</v>
      </c>
      <c r="B2272" s="10" t="n">
        <v>46256</v>
      </c>
      <c r="C2272" t="inlineStr">
        <is>
          <t>Bill Payment (Cheque)</t>
        </is>
      </c>
      <c r="D2272" t="inlineStr"/>
      <c r="E2272" t="inlineStr">
        <is>
          <t>Brunswick Tiles Pty Ltd</t>
        </is>
      </c>
      <c r="F2272" t="inlineStr">
        <is>
          <t>Accounts Payable (A/P)</t>
        </is>
      </c>
      <c r="G2272" s="9" t="n">
        <v>2585.64</v>
      </c>
      <c r="H2272" t="inlineStr"/>
      <c r="I2272" t="inlineStr">
        <is>
          <t>Payment B00258</t>
        </is>
      </c>
      <c r="J2272" t="inlineStr"/>
      <c r="K2272" t="str">
        <f>INDEX('Account Map'!$E$5:$E$90,MATCH(F2272,'Account Map'!$A$5:$A$90,0))</f>
        <v>800</v>
      </c>
    </row>
    <row r="2273">
      <c r="A2273" t="n">
        <v>852</v>
      </c>
      <c r="B2273" s="10" t="n">
        <v>46256</v>
      </c>
      <c r="C2273" t="inlineStr">
        <is>
          <t>Bill Payment (Cheque)</t>
        </is>
      </c>
      <c r="D2273" t="inlineStr"/>
      <c r="E2273" t="inlineStr">
        <is>
          <t>Brunswick Tiles Pty Ltd</t>
        </is>
      </c>
      <c r="F2273" t="inlineStr">
        <is>
          <t>ANZ Business Cheque</t>
        </is>
      </c>
      <c r="G2273" s="9" t="n">
        <v>-2585.64</v>
      </c>
      <c r="H2273" t="inlineStr"/>
      <c r="I2273" t="inlineStr">
        <is>
          <t>Payment B00258</t>
        </is>
      </c>
      <c r="J2273" t="inlineStr">
        <is>
          <t>R</t>
        </is>
      </c>
      <c r="K2273" t="str">
        <f>INDEX('Account Map'!$E$5:$E$90,MATCH(F2273,'Account Map'!$A$5:$A$90,0))</f>
        <v>090</v>
      </c>
    </row>
    <row r="2274">
      <c r="A2274" t="n">
        <v>853</v>
      </c>
      <c r="B2274" s="10" t="n">
        <v>46257</v>
      </c>
      <c r="C2274" t="inlineStr">
        <is>
          <t>Payment</t>
        </is>
      </c>
      <c r="D2274" t="inlineStr"/>
      <c r="E2274" t="inlineStr">
        <is>
          <t>Bayside Wine Bar Pty Ltd</t>
        </is>
      </c>
      <c r="F2274" t="inlineStr">
        <is>
          <t>ANZ Business Cheque</t>
        </is>
      </c>
      <c r="G2274" s="9" t="n">
        <v>11417.2</v>
      </c>
      <c r="H2274" t="inlineStr"/>
      <c r="I2274" t="inlineStr">
        <is>
          <t>Payment INV-4241</t>
        </is>
      </c>
      <c r="J2274" t="inlineStr">
        <is>
          <t>R</t>
        </is>
      </c>
      <c r="K2274" t="str">
        <f>INDEX('Account Map'!$E$5:$E$90,MATCH(F2274,'Account Map'!$A$5:$A$90,0))</f>
        <v>090</v>
      </c>
    </row>
    <row r="2275">
      <c r="A2275" t="n">
        <v>853</v>
      </c>
      <c r="B2275" s="10" t="n">
        <v>46257</v>
      </c>
      <c r="C2275" t="inlineStr">
        <is>
          <t>Payment</t>
        </is>
      </c>
      <c r="D2275" t="inlineStr"/>
      <c r="E2275" t="inlineStr">
        <is>
          <t>Bayside Wine Bar Pty Ltd</t>
        </is>
      </c>
      <c r="F2275" t="inlineStr">
        <is>
          <t>Accounts Receivable (A/R)</t>
        </is>
      </c>
      <c r="G2275" s="9" t="n">
        <v>-11417.2</v>
      </c>
      <c r="H2275" t="inlineStr"/>
      <c r="I2275" t="inlineStr">
        <is>
          <t>Payment INV-4241</t>
        </is>
      </c>
      <c r="J2275" t="inlineStr"/>
      <c r="K2275" t="str">
        <f>INDEX('Account Map'!$E$5:$E$90,MATCH(F2275,'Account Map'!$A$5:$A$90,0))</f>
        <v>610</v>
      </c>
    </row>
    <row r="2276">
      <c r="A2276" t="n">
        <v>854</v>
      </c>
      <c r="B2276" s="10" t="n">
        <v>46257</v>
      </c>
      <c r="C2276" t="inlineStr">
        <is>
          <t>Bill Payment (Cheque)</t>
        </is>
      </c>
      <c r="D2276" t="inlineStr"/>
      <c r="E2276" t="inlineStr">
        <is>
          <t>Coffee Club Catering Pty Ltd</t>
        </is>
      </c>
      <c r="F2276" t="inlineStr">
        <is>
          <t>Accounts Payable (A/P)</t>
        </is>
      </c>
      <c r="G2276" s="9" t="n">
        <v>826.63</v>
      </c>
      <c r="H2276" t="inlineStr"/>
      <c r="I2276" t="inlineStr">
        <is>
          <t>Payment B00236</t>
        </is>
      </c>
      <c r="J2276" t="inlineStr"/>
      <c r="K2276" t="str">
        <f>INDEX('Account Map'!$E$5:$E$90,MATCH(F2276,'Account Map'!$A$5:$A$90,0))</f>
        <v>800</v>
      </c>
    </row>
    <row r="2277">
      <c r="A2277" t="n">
        <v>854</v>
      </c>
      <c r="B2277" s="10" t="n">
        <v>46257</v>
      </c>
      <c r="C2277" t="inlineStr">
        <is>
          <t>Bill Payment (Cheque)</t>
        </is>
      </c>
      <c r="D2277" t="inlineStr"/>
      <c r="E2277" t="inlineStr">
        <is>
          <t>Coffee Club Catering Pty Ltd</t>
        </is>
      </c>
      <c r="F2277" t="inlineStr">
        <is>
          <t>ANZ Business Cheque</t>
        </is>
      </c>
      <c r="G2277" s="9" t="n">
        <v>-826.63</v>
      </c>
      <c r="H2277" t="inlineStr"/>
      <c r="I2277" t="inlineStr">
        <is>
          <t>Payment B00236</t>
        </is>
      </c>
      <c r="J2277" t="inlineStr">
        <is>
          <t>R</t>
        </is>
      </c>
      <c r="K2277" t="str">
        <f>INDEX('Account Map'!$E$5:$E$90,MATCH(F2277,'Account Map'!$A$5:$A$90,0))</f>
        <v>090</v>
      </c>
    </row>
    <row r="2278">
      <c r="A2278" t="n">
        <v>855</v>
      </c>
      <c r="B2278" s="10" t="n">
        <v>46257</v>
      </c>
      <c r="C2278" t="inlineStr">
        <is>
          <t>Bill Payment (Cheque)</t>
        </is>
      </c>
      <c r="D2278" t="inlineStr"/>
      <c r="E2278" t="inlineStr">
        <is>
          <t>Glenferrie Glass Pty Ltd</t>
        </is>
      </c>
      <c r="F2278" t="inlineStr">
        <is>
          <t>Accounts Payable (A/P)</t>
        </is>
      </c>
      <c r="G2278" s="9" t="n">
        <v>1297.32</v>
      </c>
      <c r="H2278" t="inlineStr"/>
      <c r="I2278" t="inlineStr">
        <is>
          <t>Payment B00248</t>
        </is>
      </c>
      <c r="J2278" t="inlineStr"/>
      <c r="K2278" t="str">
        <f>INDEX('Account Map'!$E$5:$E$90,MATCH(F2278,'Account Map'!$A$5:$A$90,0))</f>
        <v>800</v>
      </c>
    </row>
    <row r="2279">
      <c r="A2279" t="n">
        <v>855</v>
      </c>
      <c r="B2279" s="10" t="n">
        <v>46257</v>
      </c>
      <c r="C2279" t="inlineStr">
        <is>
          <t>Bill Payment (Cheque)</t>
        </is>
      </c>
      <c r="D2279" t="inlineStr"/>
      <c r="E2279" t="inlineStr">
        <is>
          <t>Glenferrie Glass Pty Ltd</t>
        </is>
      </c>
      <c r="F2279" t="inlineStr">
        <is>
          <t>ANZ Business Cheque</t>
        </is>
      </c>
      <c r="G2279" s="9" t="n">
        <v>-1297.32</v>
      </c>
      <c r="H2279" t="inlineStr"/>
      <c r="I2279" t="inlineStr">
        <is>
          <t>Payment B00248</t>
        </is>
      </c>
      <c r="J2279" t="inlineStr">
        <is>
          <t>R</t>
        </is>
      </c>
      <c r="K2279" t="str">
        <f>INDEX('Account Map'!$E$5:$E$90,MATCH(F2279,'Account Map'!$A$5:$A$90,0))</f>
        <v>090</v>
      </c>
    </row>
    <row r="2280">
      <c r="A2280" t="n">
        <v>856</v>
      </c>
      <c r="B2280" s="10" t="n">
        <v>46257</v>
      </c>
      <c r="C2280" t="inlineStr">
        <is>
          <t>Bill Payment (Cheque)</t>
        </is>
      </c>
      <c r="D2280" t="inlineStr"/>
      <c r="E2280" t="inlineStr">
        <is>
          <t>Kestrel Tiles Pty Ltd</t>
        </is>
      </c>
      <c r="F2280" t="inlineStr">
        <is>
          <t>Accounts Payable (A/P)</t>
        </is>
      </c>
      <c r="G2280" s="9" t="n">
        <v>1284.6</v>
      </c>
      <c r="H2280" t="inlineStr"/>
      <c r="I2280" t="inlineStr">
        <is>
          <t>Payment B00253</t>
        </is>
      </c>
      <c r="J2280" t="inlineStr"/>
      <c r="K2280" t="str">
        <f>INDEX('Account Map'!$E$5:$E$90,MATCH(F2280,'Account Map'!$A$5:$A$90,0))</f>
        <v>800</v>
      </c>
    </row>
    <row r="2281">
      <c r="A2281" t="n">
        <v>856</v>
      </c>
      <c r="B2281" s="10" t="n">
        <v>46257</v>
      </c>
      <c r="C2281" t="inlineStr">
        <is>
          <t>Bill Payment (Cheque)</t>
        </is>
      </c>
      <c r="D2281" t="inlineStr"/>
      <c r="E2281" t="inlineStr">
        <is>
          <t>Kestrel Tiles Pty Ltd</t>
        </is>
      </c>
      <c r="F2281" t="inlineStr">
        <is>
          <t>ANZ Business Cheque</t>
        </is>
      </c>
      <c r="G2281" s="9" t="n">
        <v>-1284.6</v>
      </c>
      <c r="H2281" t="inlineStr"/>
      <c r="I2281" t="inlineStr">
        <is>
          <t>Payment B00253</t>
        </is>
      </c>
      <c r="J2281" t="inlineStr">
        <is>
          <t>R</t>
        </is>
      </c>
      <c r="K2281" t="str">
        <f>INDEX('Account Map'!$E$5:$E$90,MATCH(F2281,'Account Map'!$A$5:$A$90,0))</f>
        <v>090</v>
      </c>
    </row>
    <row r="2282">
      <c r="A2282" t="n">
        <v>857</v>
      </c>
      <c r="B2282" s="10" t="n">
        <v>46257</v>
      </c>
      <c r="C2282" t="inlineStr">
        <is>
          <t>Bill Payment (Cheque)</t>
        </is>
      </c>
      <c r="D2282" t="inlineStr"/>
      <c r="E2282" t="inlineStr">
        <is>
          <t>Docklands Fasteners Pty Ltd</t>
        </is>
      </c>
      <c r="F2282" t="inlineStr">
        <is>
          <t>Accounts Payable (A/P)</t>
        </is>
      </c>
      <c r="G2282" s="9" t="n">
        <v>743.53</v>
      </c>
      <c r="H2282" t="inlineStr"/>
      <c r="I2282" t="inlineStr">
        <is>
          <t>Payment B00267</t>
        </is>
      </c>
      <c r="J2282" t="inlineStr"/>
      <c r="K2282" t="str">
        <f>INDEX('Account Map'!$E$5:$E$90,MATCH(F2282,'Account Map'!$A$5:$A$90,0))</f>
        <v>800</v>
      </c>
    </row>
    <row r="2283">
      <c r="A2283" t="n">
        <v>857</v>
      </c>
      <c r="B2283" s="10" t="n">
        <v>46257</v>
      </c>
      <c r="C2283" t="inlineStr">
        <is>
          <t>Bill Payment (Cheque)</t>
        </is>
      </c>
      <c r="D2283" t="inlineStr"/>
      <c r="E2283" t="inlineStr">
        <is>
          <t>Docklands Fasteners Pty Ltd</t>
        </is>
      </c>
      <c r="F2283" t="inlineStr">
        <is>
          <t>ANZ Business Cheque</t>
        </is>
      </c>
      <c r="G2283" s="9" t="n">
        <v>-743.53</v>
      </c>
      <c r="H2283" t="inlineStr"/>
      <c r="I2283" t="inlineStr">
        <is>
          <t>Payment B00267</t>
        </is>
      </c>
      <c r="J2283" t="inlineStr">
        <is>
          <t>R</t>
        </is>
      </c>
      <c r="K2283" t="str">
        <f>INDEX('Account Map'!$E$5:$E$90,MATCH(F2283,'Account Map'!$A$5:$A$90,0))</f>
        <v>090</v>
      </c>
    </row>
    <row r="2284">
      <c r="A2284" t="n">
        <v>858</v>
      </c>
      <c r="B2284" s="10" t="n">
        <v>46257</v>
      </c>
      <c r="C2284" t="inlineStr">
        <is>
          <t>Bill Payment (Cheque)</t>
        </is>
      </c>
      <c r="D2284" t="inlineStr"/>
      <c r="E2284" t="inlineStr">
        <is>
          <t>Carlton Abrasives Pty Ltd</t>
        </is>
      </c>
      <c r="F2284" t="inlineStr">
        <is>
          <t>Accounts Payable (A/P)</t>
        </is>
      </c>
      <c r="G2284" s="9" t="n">
        <v>680.09</v>
      </c>
      <c r="H2284" t="inlineStr"/>
      <c r="I2284" t="inlineStr">
        <is>
          <t>Payment B00277</t>
        </is>
      </c>
      <c r="J2284" t="inlineStr"/>
      <c r="K2284" t="str">
        <f>INDEX('Account Map'!$E$5:$E$90,MATCH(F2284,'Account Map'!$A$5:$A$90,0))</f>
        <v>800</v>
      </c>
    </row>
    <row r="2285">
      <c r="A2285" t="n">
        <v>858</v>
      </c>
      <c r="B2285" s="10" t="n">
        <v>46257</v>
      </c>
      <c r="C2285" t="inlineStr">
        <is>
          <t>Bill Payment (Cheque)</t>
        </is>
      </c>
      <c r="D2285" t="inlineStr"/>
      <c r="E2285" t="inlineStr">
        <is>
          <t>Carlton Abrasives Pty Ltd</t>
        </is>
      </c>
      <c r="F2285" t="inlineStr">
        <is>
          <t>ANZ Business Cheque</t>
        </is>
      </c>
      <c r="G2285" s="9" t="n">
        <v>-680.09</v>
      </c>
      <c r="H2285" t="inlineStr"/>
      <c r="I2285" t="inlineStr">
        <is>
          <t>Payment B00277</t>
        </is>
      </c>
      <c r="J2285" t="inlineStr">
        <is>
          <t>R</t>
        </is>
      </c>
      <c r="K2285" t="str">
        <f>INDEX('Account Map'!$E$5:$E$90,MATCH(F2285,'Account Map'!$A$5:$A$90,0))</f>
        <v>090</v>
      </c>
    </row>
    <row r="2286">
      <c r="A2286" t="n">
        <v>859</v>
      </c>
      <c r="B2286" s="10" t="n">
        <v>46258</v>
      </c>
      <c r="C2286" t="inlineStr">
        <is>
          <t>Invoice</t>
        </is>
      </c>
      <c r="D2286" t="inlineStr">
        <is>
          <t>INV-4343</t>
        </is>
      </c>
      <c r="E2286" t="inlineStr">
        <is>
          <t>Yarra Legal Pty Ltd</t>
        </is>
      </c>
      <c r="F2286" t="inlineStr">
        <is>
          <t>Accounts Receivable (A/R)</t>
        </is>
      </c>
      <c r="G2286" s="9" t="n">
        <v>16941.44</v>
      </c>
      <c r="H2286" t="inlineStr"/>
      <c r="I2286" t="inlineStr"/>
      <c r="J2286" t="inlineStr"/>
      <c r="K2286" t="str">
        <f>INDEX('Account Map'!$E$5:$E$90,MATCH(F2286,'Account Map'!$A$5:$A$90,0))</f>
        <v>610</v>
      </c>
    </row>
    <row r="2287">
      <c r="A2287" t="n">
        <v>859</v>
      </c>
      <c r="B2287" s="10" t="n">
        <v>46258</v>
      </c>
      <c r="C2287" t="inlineStr">
        <is>
          <t>Invoice</t>
        </is>
      </c>
      <c r="D2287" t="inlineStr">
        <is>
          <t>INV-4343</t>
        </is>
      </c>
      <c r="E2287" t="inlineStr">
        <is>
          <t>Yarra Legal Pty Ltd</t>
        </is>
      </c>
      <c r="F2287" t="inlineStr">
        <is>
          <t>Shopfitting contracts</t>
        </is>
      </c>
      <c r="G2287" s="9" t="n">
        <v>-15401.31</v>
      </c>
      <c r="H2287" t="inlineStr">
        <is>
          <t>GST</t>
        </is>
      </c>
      <c r="I2287" t="inlineStr"/>
      <c r="J2287" t="inlineStr"/>
      <c r="K2287" t="str">
        <f>INDEX('Account Map'!$E$5:$E$90,MATCH(F2287,'Account Map'!$A$5:$A$90,0))</f>
        <v>201</v>
      </c>
    </row>
    <row r="2288">
      <c r="A2288" t="n">
        <v>859</v>
      </c>
      <c r="B2288" s="10" t="n">
        <v>46258</v>
      </c>
      <c r="C2288" t="inlineStr">
        <is>
          <t>Invoice</t>
        </is>
      </c>
      <c r="D2288" t="inlineStr">
        <is>
          <t>INV-4343</t>
        </is>
      </c>
      <c r="E2288" t="inlineStr">
        <is>
          <t>Yarra Legal Pty Ltd</t>
        </is>
      </c>
      <c r="F2288" t="inlineStr">
        <is>
          <t>GST Payable</t>
        </is>
      </c>
      <c r="G2288" s="9" t="n">
        <v>-1540.13</v>
      </c>
      <c r="H2288" t="inlineStr"/>
      <c r="I2288" t="inlineStr"/>
      <c r="J2288" t="inlineStr"/>
      <c r="K2288" t="str">
        <f>INDEX('Account Map'!$E$5:$E$90,MATCH(F2288,'Account Map'!$A$5:$A$90,0))</f>
        <v>820</v>
      </c>
    </row>
    <row r="2289">
      <c r="A2289" t="n">
        <v>860</v>
      </c>
      <c r="B2289" s="10" t="n">
        <v>46258</v>
      </c>
      <c r="C2289" t="inlineStr">
        <is>
          <t>Invoice</t>
        </is>
      </c>
      <c r="D2289" t="inlineStr">
        <is>
          <t>INV-4344</t>
        </is>
      </c>
      <c r="E2289" t="inlineStr">
        <is>
          <t>Malvern Dental Pty Ltd</t>
        </is>
      </c>
      <c r="F2289" t="inlineStr">
        <is>
          <t>Accounts Receivable (A/R)</t>
        </is>
      </c>
      <c r="G2289" s="9" t="n">
        <v>31250.86</v>
      </c>
      <c r="H2289" t="inlineStr"/>
      <c r="I2289" t="inlineStr"/>
      <c r="J2289" t="inlineStr"/>
      <c r="K2289" t="str">
        <f>INDEX('Account Map'!$E$5:$E$90,MATCH(F2289,'Account Map'!$A$5:$A$90,0))</f>
        <v>610</v>
      </c>
    </row>
    <row r="2290">
      <c r="A2290" t="n">
        <v>860</v>
      </c>
      <c r="B2290" s="10" t="n">
        <v>46258</v>
      </c>
      <c r="C2290" t="inlineStr">
        <is>
          <t>Invoice</t>
        </is>
      </c>
      <c r="D2290" t="inlineStr">
        <is>
          <t>INV-4344</t>
        </is>
      </c>
      <c r="E2290" t="inlineStr">
        <is>
          <t>Malvern Dental Pty Ltd</t>
        </is>
      </c>
      <c r="F2290" t="inlineStr">
        <is>
          <t>Shopfitting contracts</t>
        </is>
      </c>
      <c r="G2290" s="9" t="n">
        <v>-14419.71</v>
      </c>
      <c r="H2290" t="inlineStr">
        <is>
          <t>GST</t>
        </is>
      </c>
      <c r="I2290" t="inlineStr"/>
      <c r="J2290" t="inlineStr"/>
      <c r="K2290" t="str">
        <f>INDEX('Account Map'!$E$5:$E$90,MATCH(F2290,'Account Map'!$A$5:$A$90,0))</f>
        <v>201</v>
      </c>
    </row>
    <row r="2291">
      <c r="A2291" t="n">
        <v>860</v>
      </c>
      <c r="B2291" s="10" t="n">
        <v>46258</v>
      </c>
      <c r="C2291" t="inlineStr">
        <is>
          <t>Invoice</t>
        </is>
      </c>
      <c r="D2291" t="inlineStr">
        <is>
          <t>INV-4344</t>
        </is>
      </c>
      <c r="E2291" t="inlineStr">
        <is>
          <t>Malvern Dental Pty Ltd</t>
        </is>
      </c>
      <c r="F2291" t="inlineStr">
        <is>
          <t>Shopfitting contracts</t>
        </is>
      </c>
      <c r="G2291" s="9" t="n">
        <v>-13082.73</v>
      </c>
      <c r="H2291" t="inlineStr">
        <is>
          <t>GST</t>
        </is>
      </c>
      <c r="I2291" t="inlineStr"/>
      <c r="J2291" t="inlineStr"/>
      <c r="K2291" t="str">
        <f>INDEX('Account Map'!$E$5:$E$90,MATCH(F2291,'Account Map'!$A$5:$A$90,0))</f>
        <v>201</v>
      </c>
    </row>
    <row r="2292">
      <c r="A2292" t="n">
        <v>860</v>
      </c>
      <c r="B2292" s="10" t="n">
        <v>46258</v>
      </c>
      <c r="C2292" t="inlineStr">
        <is>
          <t>Invoice</t>
        </is>
      </c>
      <c r="D2292" t="inlineStr">
        <is>
          <t>INV-4344</t>
        </is>
      </c>
      <c r="E2292" t="inlineStr">
        <is>
          <t>Malvern Dental Pty Ltd</t>
        </is>
      </c>
      <c r="F2292" t="inlineStr">
        <is>
          <t>Joinery sales</t>
        </is>
      </c>
      <c r="G2292" s="9" t="n">
        <v>-907.4299999999999</v>
      </c>
      <c r="H2292" t="inlineStr">
        <is>
          <t>GST</t>
        </is>
      </c>
      <c r="I2292" t="inlineStr"/>
      <c r="J2292" t="inlineStr"/>
      <c r="K2292" t="str">
        <f>INDEX('Account Map'!$E$5:$E$90,MATCH(F2292,'Account Map'!$A$5:$A$90,0))</f>
        <v>200</v>
      </c>
    </row>
    <row r="2293">
      <c r="A2293" t="n">
        <v>860</v>
      </c>
      <c r="B2293" s="10" t="n">
        <v>46258</v>
      </c>
      <c r="C2293" t="inlineStr">
        <is>
          <t>Invoice</t>
        </is>
      </c>
      <c r="D2293" t="inlineStr">
        <is>
          <t>INV-4344</t>
        </is>
      </c>
      <c r="E2293" t="inlineStr">
        <is>
          <t>Malvern Dental Pty Ltd</t>
        </is>
      </c>
      <c r="F2293" t="inlineStr">
        <is>
          <t>GST Payable</t>
        </is>
      </c>
      <c r="G2293" s="9" t="n">
        <v>-2840.99</v>
      </c>
      <c r="H2293" t="inlineStr"/>
      <c r="I2293" t="inlineStr"/>
      <c r="J2293" t="inlineStr"/>
      <c r="K2293" t="str">
        <f>INDEX('Account Map'!$E$5:$E$90,MATCH(F2293,'Account Map'!$A$5:$A$90,0))</f>
        <v>820</v>
      </c>
    </row>
    <row r="2294">
      <c r="A2294" t="n">
        <v>861</v>
      </c>
      <c r="B2294" s="10" t="n">
        <v>46258</v>
      </c>
      <c r="C2294" t="inlineStr">
        <is>
          <t>Invoice</t>
        </is>
      </c>
      <c r="D2294" t="inlineStr">
        <is>
          <t>INV-4345</t>
        </is>
      </c>
      <c r="E2294" t="inlineStr">
        <is>
          <t>Camberwell Florist Pty Ltd</t>
        </is>
      </c>
      <c r="F2294" t="inlineStr">
        <is>
          <t>Accounts Receivable (A/R)</t>
        </is>
      </c>
      <c r="G2294" s="9" t="n">
        <v>5598.44</v>
      </c>
      <c r="H2294" t="inlineStr"/>
      <c r="I2294" t="inlineStr"/>
      <c r="J2294" t="inlineStr"/>
      <c r="K2294" t="str">
        <f>INDEX('Account Map'!$E$5:$E$90,MATCH(F2294,'Account Map'!$A$5:$A$90,0))</f>
        <v>610</v>
      </c>
    </row>
    <row r="2295">
      <c r="A2295" t="n">
        <v>861</v>
      </c>
      <c r="B2295" s="10" t="n">
        <v>46258</v>
      </c>
      <c r="C2295" t="inlineStr">
        <is>
          <t>Invoice</t>
        </is>
      </c>
      <c r="D2295" t="inlineStr">
        <is>
          <t>INV-4345</t>
        </is>
      </c>
      <c r="E2295" t="inlineStr">
        <is>
          <t>Camberwell Florist Pty Ltd</t>
        </is>
      </c>
      <c r="F2295" t="inlineStr">
        <is>
          <t>Joinery sales</t>
        </is>
      </c>
      <c r="G2295" s="9" t="n">
        <v>-5089.49</v>
      </c>
      <c r="H2295" t="inlineStr">
        <is>
          <t>GST</t>
        </is>
      </c>
      <c r="I2295" t="inlineStr"/>
      <c r="J2295" t="inlineStr"/>
      <c r="K2295" t="str">
        <f>INDEX('Account Map'!$E$5:$E$90,MATCH(F2295,'Account Map'!$A$5:$A$90,0))</f>
        <v>200</v>
      </c>
    </row>
    <row r="2296">
      <c r="A2296" t="n">
        <v>861</v>
      </c>
      <c r="B2296" s="10" t="n">
        <v>46258</v>
      </c>
      <c r="C2296" t="inlineStr">
        <is>
          <t>Invoice</t>
        </is>
      </c>
      <c r="D2296" t="inlineStr">
        <is>
          <t>INV-4345</t>
        </is>
      </c>
      <c r="E2296" t="inlineStr">
        <is>
          <t>Camberwell Florist Pty Ltd</t>
        </is>
      </c>
      <c r="F2296" t="inlineStr">
        <is>
          <t>GST Payable</t>
        </is>
      </c>
      <c r="G2296" s="9" t="n">
        <v>-508.95</v>
      </c>
      <c r="H2296" t="inlineStr"/>
      <c r="I2296" t="inlineStr"/>
      <c r="J2296" t="inlineStr"/>
      <c r="K2296" t="str">
        <f>INDEX('Account Map'!$E$5:$E$90,MATCH(F2296,'Account Map'!$A$5:$A$90,0))</f>
        <v>820</v>
      </c>
    </row>
    <row r="2297">
      <c r="A2297" t="n">
        <v>862</v>
      </c>
      <c r="B2297" s="10" t="n">
        <v>46258</v>
      </c>
      <c r="C2297" t="inlineStr">
        <is>
          <t>Bill</t>
        </is>
      </c>
      <c r="D2297" t="inlineStr">
        <is>
          <t>B00369</t>
        </is>
      </c>
      <c r="E2297" t="inlineStr">
        <is>
          <t>Coffee Club Catering Pty Ltd</t>
        </is>
      </c>
      <c r="F2297" t="inlineStr">
        <is>
          <t>Staff amenities</t>
        </is>
      </c>
      <c r="G2297" s="9" t="n">
        <v>822.87</v>
      </c>
      <c r="H2297" t="inlineStr">
        <is>
          <t>GST</t>
        </is>
      </c>
      <c r="I2297" t="inlineStr"/>
      <c r="J2297" t="inlineStr"/>
      <c r="K2297" t="str">
        <f>INDEX('Account Map'!$E$5:$E$90,MATCH(F2297,'Account Map'!$A$5:$A$90,0))</f>
        <v>479</v>
      </c>
    </row>
    <row r="2298">
      <c r="A2298" t="n">
        <v>862</v>
      </c>
      <c r="B2298" s="10" t="n">
        <v>46258</v>
      </c>
      <c r="C2298" t="inlineStr">
        <is>
          <t>Bill</t>
        </is>
      </c>
      <c r="D2298" t="inlineStr">
        <is>
          <t>B00369</t>
        </is>
      </c>
      <c r="E2298" t="inlineStr">
        <is>
          <t>Coffee Club Catering Pty Ltd</t>
        </is>
      </c>
      <c r="F2298" t="inlineStr">
        <is>
          <t>GST Payable</t>
        </is>
      </c>
      <c r="G2298" s="9" t="n">
        <v>82.29000000000001</v>
      </c>
      <c r="H2298" t="inlineStr"/>
      <c r="I2298" t="inlineStr"/>
      <c r="J2298" t="inlineStr"/>
      <c r="K2298" t="str">
        <f>INDEX('Account Map'!$E$5:$E$90,MATCH(F2298,'Account Map'!$A$5:$A$90,0))</f>
        <v>820</v>
      </c>
    </row>
    <row r="2299">
      <c r="A2299" t="n">
        <v>862</v>
      </c>
      <c r="B2299" s="10" t="n">
        <v>46258</v>
      </c>
      <c r="C2299" t="inlineStr">
        <is>
          <t>Bill</t>
        </is>
      </c>
      <c r="D2299" t="inlineStr">
        <is>
          <t>B00369</t>
        </is>
      </c>
      <c r="E2299" t="inlineStr">
        <is>
          <t>Coffee Club Catering Pty Ltd</t>
        </is>
      </c>
      <c r="F2299" t="inlineStr">
        <is>
          <t>Accounts Payable (A/P)</t>
        </is>
      </c>
      <c r="G2299" s="9" t="n">
        <v>-905.16</v>
      </c>
      <c r="H2299" t="inlineStr"/>
      <c r="I2299" t="inlineStr"/>
      <c r="J2299" t="inlineStr"/>
      <c r="K2299" t="str">
        <f>INDEX('Account Map'!$E$5:$E$90,MATCH(F2299,'Account Map'!$A$5:$A$90,0))</f>
        <v>800</v>
      </c>
    </row>
    <row r="2300">
      <c r="A2300" t="n">
        <v>863</v>
      </c>
      <c r="B2300" s="10" t="n">
        <v>46258</v>
      </c>
      <c r="C2300" t="inlineStr">
        <is>
          <t>Bill</t>
        </is>
      </c>
      <c r="D2300" t="inlineStr">
        <is>
          <t>B00370</t>
        </is>
      </c>
      <c r="E2300" t="inlineStr">
        <is>
          <t>Ironbark Joinery Supplies Pty Ltd</t>
        </is>
      </c>
      <c r="F2300" t="inlineStr">
        <is>
          <t>Hardware &amp; fittings</t>
        </is>
      </c>
      <c r="G2300" s="9" t="n">
        <v>129.65</v>
      </c>
      <c r="H2300" t="inlineStr">
        <is>
          <t>GST</t>
        </is>
      </c>
      <c r="I2300" t="inlineStr"/>
      <c r="J2300" t="inlineStr"/>
      <c r="K2300" t="str">
        <f>INDEX('Account Map'!$E$5:$E$90,MATCH(F2300,'Account Map'!$A$5:$A$90,0))</f>
        <v>311</v>
      </c>
    </row>
    <row r="2301">
      <c r="A2301" t="n">
        <v>863</v>
      </c>
      <c r="B2301" s="10" t="n">
        <v>46258</v>
      </c>
      <c r="C2301" t="inlineStr">
        <is>
          <t>Bill</t>
        </is>
      </c>
      <c r="D2301" t="inlineStr">
        <is>
          <t>B00370</t>
        </is>
      </c>
      <c r="E2301" t="inlineStr">
        <is>
          <t>Ironbark Joinery Supplies Pty Ltd</t>
        </is>
      </c>
      <c r="F2301" t="inlineStr">
        <is>
          <t>GST Payable</t>
        </is>
      </c>
      <c r="G2301" s="9" t="n">
        <v>12.97</v>
      </c>
      <c r="H2301" t="inlineStr"/>
      <c r="I2301" t="inlineStr"/>
      <c r="J2301" t="inlineStr"/>
      <c r="K2301" t="str">
        <f>INDEX('Account Map'!$E$5:$E$90,MATCH(F2301,'Account Map'!$A$5:$A$90,0))</f>
        <v>820</v>
      </c>
    </row>
    <row r="2302">
      <c r="A2302" t="n">
        <v>863</v>
      </c>
      <c r="B2302" s="10" t="n">
        <v>46258</v>
      </c>
      <c r="C2302" t="inlineStr">
        <is>
          <t>Bill</t>
        </is>
      </c>
      <c r="D2302" t="inlineStr">
        <is>
          <t>B00370</t>
        </is>
      </c>
      <c r="E2302" t="inlineStr">
        <is>
          <t>Ironbark Joinery Supplies Pty Ltd</t>
        </is>
      </c>
      <c r="F2302" t="inlineStr">
        <is>
          <t>Accounts Payable (A/P)</t>
        </is>
      </c>
      <c r="G2302" s="9" t="n">
        <v>-142.62</v>
      </c>
      <c r="H2302" t="inlineStr"/>
      <c r="I2302" t="inlineStr"/>
      <c r="J2302" t="inlineStr"/>
      <c r="K2302" t="str">
        <f>INDEX('Account Map'!$E$5:$E$90,MATCH(F2302,'Account Map'!$A$5:$A$90,0))</f>
        <v>800</v>
      </c>
    </row>
    <row r="2303">
      <c r="A2303" t="n">
        <v>864</v>
      </c>
      <c r="B2303" s="10" t="n">
        <v>46258</v>
      </c>
      <c r="C2303" t="inlineStr">
        <is>
          <t>Bill</t>
        </is>
      </c>
      <c r="D2303" t="inlineStr">
        <is>
          <t>B00371</t>
        </is>
      </c>
      <c r="E2303" t="inlineStr">
        <is>
          <t>Northside Adhesives Pty Ltd</t>
        </is>
      </c>
      <c r="F2303" t="inlineStr">
        <is>
          <t>Freight &amp; cartage</t>
        </is>
      </c>
      <c r="G2303" s="9" t="n">
        <v>600.71</v>
      </c>
      <c r="H2303" t="inlineStr">
        <is>
          <t>GST</t>
        </is>
      </c>
      <c r="I2303" t="inlineStr"/>
      <c r="J2303" t="inlineStr"/>
      <c r="K2303" t="str">
        <f>INDEX('Account Map'!$E$5:$E$90,MATCH(F2303,'Account Map'!$A$5:$A$90,0))</f>
        <v>314</v>
      </c>
    </row>
    <row r="2304">
      <c r="A2304" t="n">
        <v>864</v>
      </c>
      <c r="B2304" s="10" t="n">
        <v>46258</v>
      </c>
      <c r="C2304" t="inlineStr">
        <is>
          <t>Bill</t>
        </is>
      </c>
      <c r="D2304" t="inlineStr">
        <is>
          <t>B00371</t>
        </is>
      </c>
      <c r="E2304" t="inlineStr">
        <is>
          <t>Northside Adhesives Pty Ltd</t>
        </is>
      </c>
      <c r="F2304" t="inlineStr">
        <is>
          <t>GST Payable</t>
        </is>
      </c>
      <c r="G2304" s="9" t="n">
        <v>60.07</v>
      </c>
      <c r="H2304" t="inlineStr"/>
      <c r="I2304" t="inlineStr"/>
      <c r="J2304" t="inlineStr"/>
      <c r="K2304" t="str">
        <f>INDEX('Account Map'!$E$5:$E$90,MATCH(F2304,'Account Map'!$A$5:$A$90,0))</f>
        <v>820</v>
      </c>
    </row>
    <row r="2305">
      <c r="A2305" t="n">
        <v>864</v>
      </c>
      <c r="B2305" s="10" t="n">
        <v>46258</v>
      </c>
      <c r="C2305" t="inlineStr">
        <is>
          <t>Bill</t>
        </is>
      </c>
      <c r="D2305" t="inlineStr">
        <is>
          <t>B00371</t>
        </is>
      </c>
      <c r="E2305" t="inlineStr">
        <is>
          <t>Northside Adhesives Pty Ltd</t>
        </is>
      </c>
      <c r="F2305" t="inlineStr">
        <is>
          <t>Accounts Payable (A/P)</t>
        </is>
      </c>
      <c r="G2305" s="9" t="n">
        <v>-660.78</v>
      </c>
      <c r="H2305" t="inlineStr"/>
      <c r="I2305" t="inlineStr"/>
      <c r="J2305" t="inlineStr"/>
      <c r="K2305" t="str">
        <f>INDEX('Account Map'!$E$5:$E$90,MATCH(F2305,'Account Map'!$A$5:$A$90,0))</f>
        <v>800</v>
      </c>
    </row>
    <row r="2306">
      <c r="A2306" t="n">
        <v>865</v>
      </c>
      <c r="B2306" s="10" t="n">
        <v>46258</v>
      </c>
      <c r="C2306" t="inlineStr">
        <is>
          <t>Bill</t>
        </is>
      </c>
      <c r="D2306" t="inlineStr">
        <is>
          <t>B00372</t>
        </is>
      </c>
      <c r="E2306" t="inlineStr">
        <is>
          <t>Hilton Factory Holdings Pty Ltd</t>
        </is>
      </c>
      <c r="F2306" t="inlineStr">
        <is>
          <t>Rent - factory</t>
        </is>
      </c>
      <c r="G2306" s="9" t="n">
        <v>544.53</v>
      </c>
      <c r="H2306" t="inlineStr">
        <is>
          <t>GST</t>
        </is>
      </c>
      <c r="I2306" t="inlineStr"/>
      <c r="J2306" t="inlineStr"/>
      <c r="K2306" t="str">
        <f>INDEX('Account Map'!$E$5:$E$90,MATCH(F2306,'Account Map'!$A$5:$A$90,0))</f>
        <v>469</v>
      </c>
    </row>
    <row r="2307">
      <c r="A2307" t="n">
        <v>865</v>
      </c>
      <c r="B2307" s="10" t="n">
        <v>46258</v>
      </c>
      <c r="C2307" t="inlineStr">
        <is>
          <t>Bill</t>
        </is>
      </c>
      <c r="D2307" t="inlineStr">
        <is>
          <t>B00372</t>
        </is>
      </c>
      <c r="E2307" t="inlineStr">
        <is>
          <t>Hilton Factory Holdings Pty Ltd</t>
        </is>
      </c>
      <c r="F2307" t="inlineStr">
        <is>
          <t>GST Payable</t>
        </is>
      </c>
      <c r="G2307" s="9" t="n">
        <v>54.45</v>
      </c>
      <c r="H2307" t="inlineStr"/>
      <c r="I2307" t="inlineStr"/>
      <c r="J2307" t="inlineStr"/>
      <c r="K2307" t="str">
        <f>INDEX('Account Map'!$E$5:$E$90,MATCH(F2307,'Account Map'!$A$5:$A$90,0))</f>
        <v>820</v>
      </c>
    </row>
    <row r="2308">
      <c r="A2308" t="n">
        <v>865</v>
      </c>
      <c r="B2308" s="10" t="n">
        <v>46258</v>
      </c>
      <c r="C2308" t="inlineStr">
        <is>
          <t>Bill</t>
        </is>
      </c>
      <c r="D2308" t="inlineStr">
        <is>
          <t>B00372</t>
        </is>
      </c>
      <c r="E2308" t="inlineStr">
        <is>
          <t>Hilton Factory Holdings Pty Ltd</t>
        </is>
      </c>
      <c r="F2308" t="inlineStr">
        <is>
          <t>Accounts Payable (A/P)</t>
        </is>
      </c>
      <c r="G2308" s="9" t="n">
        <v>-598.98</v>
      </c>
      <c r="H2308" t="inlineStr"/>
      <c r="I2308" t="inlineStr"/>
      <c r="J2308" t="inlineStr"/>
      <c r="K2308" t="str">
        <f>INDEX('Account Map'!$E$5:$E$90,MATCH(F2308,'Account Map'!$A$5:$A$90,0))</f>
        <v>800</v>
      </c>
    </row>
    <row r="2309">
      <c r="A2309" t="n">
        <v>866</v>
      </c>
      <c r="B2309" s="10" t="n">
        <v>46258</v>
      </c>
      <c r="C2309" t="inlineStr">
        <is>
          <t>Bill</t>
        </is>
      </c>
      <c r="D2309" t="inlineStr">
        <is>
          <t>B00373</t>
        </is>
      </c>
      <c r="E2309" t="inlineStr">
        <is>
          <t>Couriers Please Pty Ltd</t>
        </is>
      </c>
      <c r="F2309" t="inlineStr">
        <is>
          <t>Freight &amp; cartage</t>
        </is>
      </c>
      <c r="G2309" s="9" t="n">
        <v>526.88</v>
      </c>
      <c r="H2309" t="inlineStr">
        <is>
          <t>GST</t>
        </is>
      </c>
      <c r="I2309" t="inlineStr"/>
      <c r="J2309" t="inlineStr"/>
      <c r="K2309" t="str">
        <f>INDEX('Account Map'!$E$5:$E$90,MATCH(F2309,'Account Map'!$A$5:$A$90,0))</f>
        <v>314</v>
      </c>
    </row>
    <row r="2310">
      <c r="A2310" t="n">
        <v>866</v>
      </c>
      <c r="B2310" s="10" t="n">
        <v>46258</v>
      </c>
      <c r="C2310" t="inlineStr">
        <is>
          <t>Bill</t>
        </is>
      </c>
      <c r="D2310" t="inlineStr">
        <is>
          <t>B00373</t>
        </is>
      </c>
      <c r="E2310" t="inlineStr">
        <is>
          <t>Couriers Please Pty Ltd</t>
        </is>
      </c>
      <c r="F2310" t="inlineStr">
        <is>
          <t>GST Payable</t>
        </is>
      </c>
      <c r="G2310" s="9" t="n">
        <v>52.69</v>
      </c>
      <c r="H2310" t="inlineStr"/>
      <c r="I2310" t="inlineStr"/>
      <c r="J2310" t="inlineStr"/>
      <c r="K2310" t="str">
        <f>INDEX('Account Map'!$E$5:$E$90,MATCH(F2310,'Account Map'!$A$5:$A$90,0))</f>
        <v>820</v>
      </c>
    </row>
    <row r="2311">
      <c r="A2311" t="n">
        <v>866</v>
      </c>
      <c r="B2311" s="10" t="n">
        <v>46258</v>
      </c>
      <c r="C2311" t="inlineStr">
        <is>
          <t>Bill</t>
        </is>
      </c>
      <c r="D2311" t="inlineStr">
        <is>
          <t>B00373</t>
        </is>
      </c>
      <c r="E2311" t="inlineStr">
        <is>
          <t>Couriers Please Pty Ltd</t>
        </is>
      </c>
      <c r="F2311" t="inlineStr">
        <is>
          <t>Accounts Payable (A/P)</t>
        </is>
      </c>
      <c r="G2311" s="9" t="n">
        <v>-579.5700000000001</v>
      </c>
      <c r="H2311" t="inlineStr"/>
      <c r="I2311" t="inlineStr"/>
      <c r="J2311" t="inlineStr"/>
      <c r="K2311" t="str">
        <f>INDEX('Account Map'!$E$5:$E$90,MATCH(F2311,'Account Map'!$A$5:$A$90,0))</f>
        <v>800</v>
      </c>
    </row>
    <row r="2312">
      <c r="A2312" t="n">
        <v>867</v>
      </c>
      <c r="B2312" s="10" t="n">
        <v>46258</v>
      </c>
      <c r="C2312" t="inlineStr">
        <is>
          <t>Bill</t>
        </is>
      </c>
      <c r="D2312" t="inlineStr">
        <is>
          <t>B00374</t>
        </is>
      </c>
      <c r="E2312" t="inlineStr">
        <is>
          <t>Hawthorn Signs Pty Ltd</t>
        </is>
      </c>
      <c r="F2312" t="inlineStr">
        <is>
          <t>Repairs &amp; maintenance</t>
        </is>
      </c>
      <c r="G2312" s="9" t="n">
        <v>166.67</v>
      </c>
      <c r="H2312" t="inlineStr">
        <is>
          <t>GST</t>
        </is>
      </c>
      <c r="I2312" t="inlineStr"/>
      <c r="J2312" t="inlineStr"/>
      <c r="K2312" t="str">
        <f>INDEX('Account Map'!$E$5:$E$90,MATCH(F2312,'Account Map'!$A$5:$A$90,0))</f>
        <v>473</v>
      </c>
    </row>
    <row r="2313">
      <c r="A2313" t="n">
        <v>867</v>
      </c>
      <c r="B2313" s="10" t="n">
        <v>46258</v>
      </c>
      <c r="C2313" t="inlineStr">
        <is>
          <t>Bill</t>
        </is>
      </c>
      <c r="D2313" t="inlineStr">
        <is>
          <t>B00374</t>
        </is>
      </c>
      <c r="E2313" t="inlineStr">
        <is>
          <t>Hawthorn Signs Pty Ltd</t>
        </is>
      </c>
      <c r="F2313" t="inlineStr">
        <is>
          <t>GST Payable</t>
        </is>
      </c>
      <c r="G2313" s="9" t="n">
        <v>16.67</v>
      </c>
      <c r="H2313" t="inlineStr"/>
      <c r="I2313" t="inlineStr"/>
      <c r="J2313" t="inlineStr"/>
      <c r="K2313" t="str">
        <f>INDEX('Account Map'!$E$5:$E$90,MATCH(F2313,'Account Map'!$A$5:$A$90,0))</f>
        <v>820</v>
      </c>
    </row>
    <row r="2314">
      <c r="A2314" t="n">
        <v>867</v>
      </c>
      <c r="B2314" s="10" t="n">
        <v>46258</v>
      </c>
      <c r="C2314" t="inlineStr">
        <is>
          <t>Bill</t>
        </is>
      </c>
      <c r="D2314" t="inlineStr">
        <is>
          <t>B00374</t>
        </is>
      </c>
      <c r="E2314" t="inlineStr">
        <is>
          <t>Hawthorn Signs Pty Ltd</t>
        </is>
      </c>
      <c r="F2314" t="inlineStr">
        <is>
          <t>Accounts Payable (A/P)</t>
        </is>
      </c>
      <c r="G2314" s="9" t="n">
        <v>-183.34</v>
      </c>
      <c r="H2314" t="inlineStr"/>
      <c r="I2314" t="inlineStr"/>
      <c r="J2314" t="inlineStr"/>
      <c r="K2314" t="str">
        <f>INDEX('Account Map'!$E$5:$E$90,MATCH(F2314,'Account Map'!$A$5:$A$90,0))</f>
        <v>800</v>
      </c>
    </row>
    <row r="2315">
      <c r="A2315" t="n">
        <v>868</v>
      </c>
      <c r="B2315" s="10" t="n">
        <v>46258</v>
      </c>
      <c r="C2315" t="inlineStr">
        <is>
          <t>Bill</t>
        </is>
      </c>
      <c r="D2315" t="inlineStr">
        <is>
          <t>B00375</t>
        </is>
      </c>
      <c r="E2315" t="inlineStr">
        <is>
          <t>Westside Glass Pty Ltd</t>
        </is>
      </c>
      <c r="F2315" t="inlineStr">
        <is>
          <t>Subcontractors</t>
        </is>
      </c>
      <c r="G2315" s="9" t="n">
        <v>1701.35</v>
      </c>
      <c r="H2315" t="inlineStr">
        <is>
          <t>GST</t>
        </is>
      </c>
      <c r="I2315" t="inlineStr"/>
      <c r="J2315" t="inlineStr"/>
      <c r="K2315" t="str">
        <f>INDEX('Account Map'!$E$5:$E$90,MATCH(F2315,'Account Map'!$A$5:$A$90,0))</f>
        <v>313</v>
      </c>
    </row>
    <row r="2316">
      <c r="A2316" t="n">
        <v>868</v>
      </c>
      <c r="B2316" s="10" t="n">
        <v>46258</v>
      </c>
      <c r="C2316" t="inlineStr">
        <is>
          <t>Bill</t>
        </is>
      </c>
      <c r="D2316" t="inlineStr">
        <is>
          <t>B00375</t>
        </is>
      </c>
      <c r="E2316" t="inlineStr">
        <is>
          <t>Westside Glass Pty Ltd</t>
        </is>
      </c>
      <c r="F2316" t="inlineStr">
        <is>
          <t>GST Payable</t>
        </is>
      </c>
      <c r="G2316" s="9" t="n">
        <v>170.14</v>
      </c>
      <c r="H2316" t="inlineStr"/>
      <c r="I2316" t="inlineStr"/>
      <c r="J2316" t="inlineStr"/>
      <c r="K2316" t="str">
        <f>INDEX('Account Map'!$E$5:$E$90,MATCH(F2316,'Account Map'!$A$5:$A$90,0))</f>
        <v>820</v>
      </c>
    </row>
    <row r="2317">
      <c r="A2317" t="n">
        <v>868</v>
      </c>
      <c r="B2317" s="10" t="n">
        <v>46258</v>
      </c>
      <c r="C2317" t="inlineStr">
        <is>
          <t>Bill</t>
        </is>
      </c>
      <c r="D2317" t="inlineStr">
        <is>
          <t>B00375</t>
        </is>
      </c>
      <c r="E2317" t="inlineStr">
        <is>
          <t>Westside Glass Pty Ltd</t>
        </is>
      </c>
      <c r="F2317" t="inlineStr">
        <is>
          <t>Accounts Payable (A/P)</t>
        </is>
      </c>
      <c r="G2317" s="9" t="n">
        <v>-1871.49</v>
      </c>
      <c r="H2317" t="inlineStr"/>
      <c r="I2317" t="inlineStr"/>
      <c r="J2317" t="inlineStr"/>
      <c r="K2317" t="str">
        <f>INDEX('Account Map'!$E$5:$E$90,MATCH(F2317,'Account Map'!$A$5:$A$90,0))</f>
        <v>800</v>
      </c>
    </row>
    <row r="2318">
      <c r="A2318" t="n">
        <v>869</v>
      </c>
      <c r="B2318" s="10" t="n">
        <v>46258</v>
      </c>
      <c r="C2318" t="inlineStr">
        <is>
          <t>Expense</t>
        </is>
      </c>
      <c r="D2318" t="inlineStr"/>
      <c r="E2318" t="inlineStr">
        <is>
          <t>Google Ads</t>
        </is>
      </c>
      <c r="F2318" t="inlineStr">
        <is>
          <t>Entertainment</t>
        </is>
      </c>
      <c r="G2318" s="9" t="n">
        <v>331.02</v>
      </c>
      <c r="H2318" t="inlineStr">
        <is>
          <t>GST</t>
        </is>
      </c>
      <c r="I2318" t="inlineStr"/>
      <c r="J2318" t="inlineStr"/>
      <c r="K2318" t="str">
        <f>INDEX('Account Map'!$E$5:$E$90,MATCH(F2318,'Account Map'!$A$5:$A$90,0))</f>
        <v>420</v>
      </c>
    </row>
    <row r="2319">
      <c r="A2319" t="n">
        <v>869</v>
      </c>
      <c r="B2319" s="10" t="n">
        <v>46258</v>
      </c>
      <c r="C2319" t="inlineStr">
        <is>
          <t>Expense</t>
        </is>
      </c>
      <c r="D2319" t="inlineStr"/>
      <c r="E2319" t="inlineStr">
        <is>
          <t>Google Ads</t>
        </is>
      </c>
      <c r="F2319" t="inlineStr">
        <is>
          <t>GST Payable</t>
        </is>
      </c>
      <c r="G2319" s="9" t="n">
        <v>33.1</v>
      </c>
      <c r="H2319" t="inlineStr"/>
      <c r="I2319" t="inlineStr"/>
      <c r="J2319" t="inlineStr"/>
      <c r="K2319" t="str">
        <f>INDEX('Account Map'!$E$5:$E$90,MATCH(F2319,'Account Map'!$A$5:$A$90,0))</f>
        <v>820</v>
      </c>
    </row>
    <row r="2320">
      <c r="A2320" t="n">
        <v>869</v>
      </c>
      <c r="B2320" s="10" t="n">
        <v>46258</v>
      </c>
      <c r="C2320" t="inlineStr">
        <is>
          <t>Expense</t>
        </is>
      </c>
      <c r="D2320" t="inlineStr"/>
      <c r="E2320" t="inlineStr">
        <is>
          <t>Google Ads</t>
        </is>
      </c>
      <c r="F2320" t="inlineStr">
        <is>
          <t>ANZ Business Visa</t>
        </is>
      </c>
      <c r="G2320" s="9" t="n">
        <v>-364.12</v>
      </c>
      <c r="H2320" t="inlineStr"/>
      <c r="I2320" t="inlineStr"/>
      <c r="J2320" t="inlineStr">
        <is>
          <t>R</t>
        </is>
      </c>
      <c r="K2320" t="str">
        <f>INDEX('Account Map'!$E$5:$E$90,MATCH(F2320,'Account Map'!$A$5:$A$90,0))</f>
        <v>092</v>
      </c>
    </row>
    <row r="2321">
      <c r="A2321" t="n">
        <v>870</v>
      </c>
      <c r="B2321" s="10" t="n">
        <v>46258</v>
      </c>
      <c r="C2321" t="inlineStr">
        <is>
          <t>Payment</t>
        </is>
      </c>
      <c r="D2321" t="inlineStr"/>
      <c r="E2321" t="inlineStr">
        <is>
          <t>Collins Constructions Pty Ltd</t>
        </is>
      </c>
      <c r="F2321" t="inlineStr">
        <is>
          <t>Undeposited Funds</t>
        </is>
      </c>
      <c r="G2321" s="9" t="n">
        <v>5640.59</v>
      </c>
      <c r="H2321" t="inlineStr"/>
      <c r="I2321" t="inlineStr">
        <is>
          <t>Payment INV-4259</t>
        </is>
      </c>
      <c r="J2321" t="inlineStr"/>
      <c r="K2321" t="str">
        <f>INDEX('Account Map'!$E$5:$E$90,MATCH(F2321,'Account Map'!$A$5:$A$90,0))</f>
        <v>615</v>
      </c>
    </row>
    <row r="2322">
      <c r="A2322" t="n">
        <v>870</v>
      </c>
      <c r="B2322" s="10" t="n">
        <v>46258</v>
      </c>
      <c r="C2322" t="inlineStr">
        <is>
          <t>Payment</t>
        </is>
      </c>
      <c r="D2322" t="inlineStr"/>
      <c r="E2322" t="inlineStr">
        <is>
          <t>Collins Constructions Pty Ltd</t>
        </is>
      </c>
      <c r="F2322" t="inlineStr">
        <is>
          <t>Accounts Receivable (A/R)</t>
        </is>
      </c>
      <c r="G2322" s="9" t="n">
        <v>-5640.59</v>
      </c>
      <c r="H2322" t="inlineStr"/>
      <c r="I2322" t="inlineStr">
        <is>
          <t>Payment INV-4259</t>
        </is>
      </c>
      <c r="J2322" t="inlineStr"/>
      <c r="K2322" t="str">
        <f>INDEX('Account Map'!$E$5:$E$90,MATCH(F2322,'Account Map'!$A$5:$A$90,0))</f>
        <v>610</v>
      </c>
    </row>
    <row r="2323">
      <c r="A2323" t="n">
        <v>871</v>
      </c>
      <c r="B2323" s="10" t="n">
        <v>46258</v>
      </c>
      <c r="C2323" t="inlineStr">
        <is>
          <t>Payment</t>
        </is>
      </c>
      <c r="D2323" t="inlineStr"/>
      <c r="E2323" t="inlineStr">
        <is>
          <t>Docklands Architects Pty Ltd</t>
        </is>
      </c>
      <c r="F2323" t="inlineStr">
        <is>
          <t>ANZ Business Cheque</t>
        </is>
      </c>
      <c r="G2323" s="9" t="n">
        <v>594</v>
      </c>
      <c r="H2323" t="inlineStr"/>
      <c r="I2323" t="inlineStr">
        <is>
          <t>Payment INV-4276</t>
        </is>
      </c>
      <c r="J2323" t="inlineStr">
        <is>
          <t>R</t>
        </is>
      </c>
      <c r="K2323" t="str">
        <f>INDEX('Account Map'!$E$5:$E$90,MATCH(F2323,'Account Map'!$A$5:$A$90,0))</f>
        <v>090</v>
      </c>
    </row>
    <row r="2324">
      <c r="A2324" t="n">
        <v>871</v>
      </c>
      <c r="B2324" s="10" t="n">
        <v>46258</v>
      </c>
      <c r="C2324" t="inlineStr">
        <is>
          <t>Payment</t>
        </is>
      </c>
      <c r="D2324" t="inlineStr"/>
      <c r="E2324" t="inlineStr">
        <is>
          <t>Docklands Architects Pty Ltd</t>
        </is>
      </c>
      <c r="F2324" t="inlineStr">
        <is>
          <t>Accounts Receivable (A/R)</t>
        </is>
      </c>
      <c r="G2324" s="9" t="n">
        <v>-594</v>
      </c>
      <c r="H2324" t="inlineStr"/>
      <c r="I2324" t="inlineStr">
        <is>
          <t>Payment INV-4276</t>
        </is>
      </c>
      <c r="J2324" t="inlineStr"/>
      <c r="K2324" t="str">
        <f>INDEX('Account Map'!$E$5:$E$90,MATCH(F2324,'Account Map'!$A$5:$A$90,0))</f>
        <v>610</v>
      </c>
    </row>
    <row r="2325">
      <c r="A2325" t="n">
        <v>872</v>
      </c>
      <c r="B2325" s="10" t="n">
        <v>46258</v>
      </c>
      <c r="C2325" t="inlineStr">
        <is>
          <t>Bill Payment (Cheque)</t>
        </is>
      </c>
      <c r="D2325" t="inlineStr"/>
      <c r="E2325" t="inlineStr">
        <is>
          <t>Smith St Joinery Supplies Pty Ltd</t>
        </is>
      </c>
      <c r="F2325" t="inlineStr">
        <is>
          <t>Accounts Payable (A/P)</t>
        </is>
      </c>
      <c r="G2325" s="9" t="n">
        <v>884.53</v>
      </c>
      <c r="H2325" t="inlineStr"/>
      <c r="I2325" t="inlineStr">
        <is>
          <t>Payment B00163</t>
        </is>
      </c>
      <c r="J2325" t="inlineStr"/>
      <c r="K2325" t="str">
        <f>INDEX('Account Map'!$E$5:$E$90,MATCH(F2325,'Account Map'!$A$5:$A$90,0))</f>
        <v>800</v>
      </c>
    </row>
    <row r="2326">
      <c r="A2326" t="n">
        <v>872</v>
      </c>
      <c r="B2326" s="10" t="n">
        <v>46258</v>
      </c>
      <c r="C2326" t="inlineStr">
        <is>
          <t>Bill Payment (Cheque)</t>
        </is>
      </c>
      <c r="D2326" t="inlineStr"/>
      <c r="E2326" t="inlineStr">
        <is>
          <t>Smith St Joinery Supplies Pty Ltd</t>
        </is>
      </c>
      <c r="F2326" t="inlineStr">
        <is>
          <t>ANZ Business Cheque</t>
        </is>
      </c>
      <c r="G2326" s="9" t="n">
        <v>-884.53</v>
      </c>
      <c r="H2326" t="inlineStr"/>
      <c r="I2326" t="inlineStr">
        <is>
          <t>Payment B00163</t>
        </is>
      </c>
      <c r="J2326" t="inlineStr">
        <is>
          <t>R</t>
        </is>
      </c>
      <c r="K2326" t="str">
        <f>INDEX('Account Map'!$E$5:$E$90,MATCH(F2326,'Account Map'!$A$5:$A$90,0))</f>
        <v>090</v>
      </c>
    </row>
    <row r="2327">
      <c r="A2327" t="n">
        <v>873</v>
      </c>
      <c r="B2327" s="10" t="n">
        <v>46258</v>
      </c>
      <c r="C2327" t="inlineStr">
        <is>
          <t>Bill Payment (Cheque)</t>
        </is>
      </c>
      <c r="D2327" t="inlineStr"/>
      <c r="E2327" t="inlineStr">
        <is>
          <t>Lygon Panel Pty Ltd</t>
        </is>
      </c>
      <c r="F2327" t="inlineStr">
        <is>
          <t>Accounts Payable (A/P)</t>
        </is>
      </c>
      <c r="G2327" s="9" t="n">
        <v>339.33</v>
      </c>
      <c r="H2327" t="inlineStr"/>
      <c r="I2327" t="inlineStr">
        <is>
          <t>Payment B00195</t>
        </is>
      </c>
      <c r="J2327" t="inlineStr"/>
      <c r="K2327" t="str">
        <f>INDEX('Account Map'!$E$5:$E$90,MATCH(F2327,'Account Map'!$A$5:$A$90,0))</f>
        <v>800</v>
      </c>
    </row>
    <row r="2328">
      <c r="A2328" t="n">
        <v>873</v>
      </c>
      <c r="B2328" s="10" t="n">
        <v>46258</v>
      </c>
      <c r="C2328" t="inlineStr">
        <is>
          <t>Bill Payment (Cheque)</t>
        </is>
      </c>
      <c r="D2328" t="inlineStr"/>
      <c r="E2328" t="inlineStr">
        <is>
          <t>Lygon Panel Pty Ltd</t>
        </is>
      </c>
      <c r="F2328" t="inlineStr">
        <is>
          <t>ANZ Business Cheque</t>
        </is>
      </c>
      <c r="G2328" s="9" t="n">
        <v>-339.33</v>
      </c>
      <c r="H2328" t="inlineStr"/>
      <c r="I2328" t="inlineStr">
        <is>
          <t>Payment B00195</t>
        </is>
      </c>
      <c r="J2328" t="inlineStr">
        <is>
          <t>R</t>
        </is>
      </c>
      <c r="K2328" t="str">
        <f>INDEX('Account Map'!$E$5:$E$90,MATCH(F2328,'Account Map'!$A$5:$A$90,0))</f>
        <v>090</v>
      </c>
    </row>
    <row r="2329">
      <c r="A2329" t="n">
        <v>874</v>
      </c>
      <c r="B2329" s="10" t="n">
        <v>46258</v>
      </c>
      <c r="C2329" t="inlineStr">
        <is>
          <t>Bill Payment (Cheque)</t>
        </is>
      </c>
      <c r="D2329" t="inlineStr"/>
      <c r="E2329" t="inlineStr">
        <is>
          <t>Sydney Road Machinery Pty Ltd</t>
        </is>
      </c>
      <c r="F2329" t="inlineStr">
        <is>
          <t>Accounts Payable (A/P)</t>
        </is>
      </c>
      <c r="G2329" s="9" t="n">
        <v>539.47</v>
      </c>
      <c r="H2329" t="inlineStr"/>
      <c r="I2329" t="inlineStr">
        <is>
          <t>Payment B00208</t>
        </is>
      </c>
      <c r="J2329" t="inlineStr"/>
      <c r="K2329" t="str">
        <f>INDEX('Account Map'!$E$5:$E$90,MATCH(F2329,'Account Map'!$A$5:$A$90,0))</f>
        <v>800</v>
      </c>
    </row>
    <row r="2330">
      <c r="A2330" t="n">
        <v>874</v>
      </c>
      <c r="B2330" s="10" t="n">
        <v>46258</v>
      </c>
      <c r="C2330" t="inlineStr">
        <is>
          <t>Bill Payment (Cheque)</t>
        </is>
      </c>
      <c r="D2330" t="inlineStr"/>
      <c r="E2330" t="inlineStr">
        <is>
          <t>Sydney Road Machinery Pty Ltd</t>
        </is>
      </c>
      <c r="F2330" t="inlineStr">
        <is>
          <t>ANZ Business Cheque</t>
        </is>
      </c>
      <c r="G2330" s="9" t="n">
        <v>-539.47</v>
      </c>
      <c r="H2330" t="inlineStr"/>
      <c r="I2330" t="inlineStr">
        <is>
          <t>Payment B00208</t>
        </is>
      </c>
      <c r="J2330" t="inlineStr">
        <is>
          <t>R</t>
        </is>
      </c>
      <c r="K2330" t="str">
        <f>INDEX('Account Map'!$E$5:$E$90,MATCH(F2330,'Account Map'!$A$5:$A$90,0))</f>
        <v>090</v>
      </c>
    </row>
    <row r="2331">
      <c r="A2331" t="n">
        <v>875</v>
      </c>
      <c r="B2331" s="10" t="n">
        <v>46258</v>
      </c>
      <c r="C2331" t="inlineStr">
        <is>
          <t>Bill Payment (Cheque)</t>
        </is>
      </c>
      <c r="D2331" t="inlineStr"/>
      <c r="E2331" t="inlineStr">
        <is>
          <t>Polytec Panels</t>
        </is>
      </c>
      <c r="F2331" t="inlineStr">
        <is>
          <t>Accounts Payable (A/P)</t>
        </is>
      </c>
      <c r="G2331" s="9" t="n">
        <v>1138.06</v>
      </c>
      <c r="H2331" t="inlineStr"/>
      <c r="I2331" t="inlineStr">
        <is>
          <t>Payment B00221</t>
        </is>
      </c>
      <c r="J2331" t="inlineStr"/>
      <c r="K2331" t="str">
        <f>INDEX('Account Map'!$E$5:$E$90,MATCH(F2331,'Account Map'!$A$5:$A$90,0))</f>
        <v>800</v>
      </c>
    </row>
    <row r="2332">
      <c r="A2332" t="n">
        <v>875</v>
      </c>
      <c r="B2332" s="10" t="n">
        <v>46258</v>
      </c>
      <c r="C2332" t="inlineStr">
        <is>
          <t>Bill Payment (Cheque)</t>
        </is>
      </c>
      <c r="D2332" t="inlineStr"/>
      <c r="E2332" t="inlineStr">
        <is>
          <t>Polytec Panels</t>
        </is>
      </c>
      <c r="F2332" t="inlineStr">
        <is>
          <t>ANZ Business Cheque</t>
        </is>
      </c>
      <c r="G2332" s="9" t="n">
        <v>-1138.06</v>
      </c>
      <c r="H2332" t="inlineStr"/>
      <c r="I2332" t="inlineStr">
        <is>
          <t>Payment B00221</t>
        </is>
      </c>
      <c r="J2332" t="inlineStr">
        <is>
          <t>R</t>
        </is>
      </c>
      <c r="K2332" t="str">
        <f>INDEX('Account Map'!$E$5:$E$90,MATCH(F2332,'Account Map'!$A$5:$A$90,0))</f>
        <v>090</v>
      </c>
    </row>
    <row r="2333">
      <c r="A2333" t="n">
        <v>876</v>
      </c>
      <c r="B2333" s="10" t="n">
        <v>46258</v>
      </c>
      <c r="C2333" t="inlineStr">
        <is>
          <t>Bill Payment (Cheque)</t>
        </is>
      </c>
      <c r="D2333" t="inlineStr"/>
      <c r="E2333" t="inlineStr">
        <is>
          <t>Meta Ads Pty Ltd</t>
        </is>
      </c>
      <c r="F2333" t="inlineStr">
        <is>
          <t>Accounts Payable (A/P)</t>
        </is>
      </c>
      <c r="G2333" s="9" t="n">
        <v>862.13</v>
      </c>
      <c r="H2333" t="inlineStr"/>
      <c r="I2333" t="inlineStr">
        <is>
          <t>Payment B00228</t>
        </is>
      </c>
      <c r="J2333" t="inlineStr"/>
      <c r="K2333" t="str">
        <f>INDEX('Account Map'!$E$5:$E$90,MATCH(F2333,'Account Map'!$A$5:$A$90,0))</f>
        <v>800</v>
      </c>
    </row>
    <row r="2334">
      <c r="A2334" t="n">
        <v>876</v>
      </c>
      <c r="B2334" s="10" t="n">
        <v>46258</v>
      </c>
      <c r="C2334" t="inlineStr">
        <is>
          <t>Bill Payment (Cheque)</t>
        </is>
      </c>
      <c r="D2334" t="inlineStr"/>
      <c r="E2334" t="inlineStr">
        <is>
          <t>Meta Ads Pty Ltd</t>
        </is>
      </c>
      <c r="F2334" t="inlineStr">
        <is>
          <t>ANZ Business Cheque</t>
        </is>
      </c>
      <c r="G2334" s="9" t="n">
        <v>-862.13</v>
      </c>
      <c r="H2334" t="inlineStr"/>
      <c r="I2334" t="inlineStr">
        <is>
          <t>Payment B00228</t>
        </is>
      </c>
      <c r="J2334" t="inlineStr">
        <is>
          <t>R</t>
        </is>
      </c>
      <c r="K2334" t="str">
        <f>INDEX('Account Map'!$E$5:$E$90,MATCH(F2334,'Account Map'!$A$5:$A$90,0))</f>
        <v>090</v>
      </c>
    </row>
    <row r="2335">
      <c r="A2335" t="n">
        <v>877</v>
      </c>
      <c r="B2335" s="10" t="n">
        <v>46258</v>
      </c>
      <c r="C2335" t="inlineStr">
        <is>
          <t>Bill Payment (Cheque)</t>
        </is>
      </c>
      <c r="D2335" t="inlineStr"/>
      <c r="E2335" t="inlineStr">
        <is>
          <t>High St Machinery Pty Ltd</t>
        </is>
      </c>
      <c r="F2335" t="inlineStr">
        <is>
          <t>Accounts Payable (A/P)</t>
        </is>
      </c>
      <c r="G2335" s="9" t="n">
        <v>424.86</v>
      </c>
      <c r="H2335" t="inlineStr"/>
      <c r="I2335" t="inlineStr">
        <is>
          <t>Payment B00240</t>
        </is>
      </c>
      <c r="J2335" t="inlineStr"/>
      <c r="K2335" t="str">
        <f>INDEX('Account Map'!$E$5:$E$90,MATCH(F2335,'Account Map'!$A$5:$A$90,0))</f>
        <v>800</v>
      </c>
    </row>
    <row r="2336">
      <c r="A2336" t="n">
        <v>877</v>
      </c>
      <c r="B2336" s="10" t="n">
        <v>46258</v>
      </c>
      <c r="C2336" t="inlineStr">
        <is>
          <t>Bill Payment (Cheque)</t>
        </is>
      </c>
      <c r="D2336" t="inlineStr"/>
      <c r="E2336" t="inlineStr">
        <is>
          <t>High St Machinery Pty Ltd</t>
        </is>
      </c>
      <c r="F2336" t="inlineStr">
        <is>
          <t>ANZ Business Cheque</t>
        </is>
      </c>
      <c r="G2336" s="9" t="n">
        <v>-424.86</v>
      </c>
      <c r="H2336" t="inlineStr"/>
      <c r="I2336" t="inlineStr">
        <is>
          <t>Payment B00240</t>
        </is>
      </c>
      <c r="J2336" t="inlineStr">
        <is>
          <t>R</t>
        </is>
      </c>
      <c r="K2336" t="str">
        <f>INDEX('Account Map'!$E$5:$E$90,MATCH(F2336,'Account Map'!$A$5:$A$90,0))</f>
        <v>090</v>
      </c>
    </row>
    <row r="2337">
      <c r="A2337" t="n">
        <v>878</v>
      </c>
      <c r="B2337" s="10" t="n">
        <v>46258</v>
      </c>
      <c r="C2337" t="inlineStr">
        <is>
          <t>Bill Payment (Cheque)</t>
        </is>
      </c>
      <c r="D2337" t="inlineStr"/>
      <c r="E2337" t="inlineStr">
        <is>
          <t>Carlton Timber Pty Ltd</t>
        </is>
      </c>
      <c r="F2337" t="inlineStr">
        <is>
          <t>Accounts Payable (A/P)</t>
        </is>
      </c>
      <c r="G2337" s="9" t="n">
        <v>2124.9</v>
      </c>
      <c r="H2337" t="inlineStr"/>
      <c r="I2337" t="inlineStr">
        <is>
          <t>Payment B00243</t>
        </is>
      </c>
      <c r="J2337" t="inlineStr"/>
      <c r="K2337" t="str">
        <f>INDEX('Account Map'!$E$5:$E$90,MATCH(F2337,'Account Map'!$A$5:$A$90,0))</f>
        <v>800</v>
      </c>
    </row>
    <row r="2338">
      <c r="A2338" t="n">
        <v>878</v>
      </c>
      <c r="B2338" s="10" t="n">
        <v>46258</v>
      </c>
      <c r="C2338" t="inlineStr">
        <is>
          <t>Bill Payment (Cheque)</t>
        </is>
      </c>
      <c r="D2338" t="inlineStr"/>
      <c r="E2338" t="inlineStr">
        <is>
          <t>Carlton Timber Pty Ltd</t>
        </is>
      </c>
      <c r="F2338" t="inlineStr">
        <is>
          <t>ANZ Business Cheque</t>
        </is>
      </c>
      <c r="G2338" s="9" t="n">
        <v>-2124.9</v>
      </c>
      <c r="H2338" t="inlineStr"/>
      <c r="I2338" t="inlineStr">
        <is>
          <t>Payment B00243</t>
        </is>
      </c>
      <c r="J2338" t="inlineStr">
        <is>
          <t>R</t>
        </is>
      </c>
      <c r="K2338" t="str">
        <f>INDEX('Account Map'!$E$5:$E$90,MATCH(F2338,'Account Map'!$A$5:$A$90,0))</f>
        <v>090</v>
      </c>
    </row>
    <row r="2339">
      <c r="A2339" t="n">
        <v>879</v>
      </c>
      <c r="B2339" s="10" t="n">
        <v>46258</v>
      </c>
      <c r="C2339" t="inlineStr">
        <is>
          <t>Bill Payment (Cheque)</t>
        </is>
      </c>
      <c r="D2339" t="inlineStr"/>
      <c r="E2339" t="inlineStr">
        <is>
          <t>Clifton Panel Pty Ltd</t>
        </is>
      </c>
      <c r="F2339" t="inlineStr">
        <is>
          <t>Accounts Payable (A/P)</t>
        </is>
      </c>
      <c r="G2339" s="9" t="n">
        <v>1249.11</v>
      </c>
      <c r="H2339" t="inlineStr"/>
      <c r="I2339" t="inlineStr">
        <is>
          <t>Payment B00279</t>
        </is>
      </c>
      <c r="J2339" t="inlineStr"/>
      <c r="K2339" t="str">
        <f>INDEX('Account Map'!$E$5:$E$90,MATCH(F2339,'Account Map'!$A$5:$A$90,0))</f>
        <v>800</v>
      </c>
    </row>
    <row r="2340">
      <c r="A2340" t="n">
        <v>879</v>
      </c>
      <c r="B2340" s="10" t="n">
        <v>46258</v>
      </c>
      <c r="C2340" t="inlineStr">
        <is>
          <t>Bill Payment (Cheque)</t>
        </is>
      </c>
      <c r="D2340" t="inlineStr"/>
      <c r="E2340" t="inlineStr">
        <is>
          <t>Clifton Panel Pty Ltd</t>
        </is>
      </c>
      <c r="F2340" t="inlineStr">
        <is>
          <t>ANZ Business Cheque</t>
        </is>
      </c>
      <c r="G2340" s="9" t="n">
        <v>-1249.11</v>
      </c>
      <c r="H2340" t="inlineStr"/>
      <c r="I2340" t="inlineStr">
        <is>
          <t>Payment B00279</t>
        </is>
      </c>
      <c r="J2340" t="inlineStr">
        <is>
          <t>R</t>
        </is>
      </c>
      <c r="K2340" t="str">
        <f>INDEX('Account Map'!$E$5:$E$90,MATCH(F2340,'Account Map'!$A$5:$A$90,0))</f>
        <v>090</v>
      </c>
    </row>
    <row r="2341">
      <c r="A2341" t="n">
        <v>880</v>
      </c>
      <c r="B2341" s="10" t="n">
        <v>46258</v>
      </c>
      <c r="C2341" t="inlineStr">
        <is>
          <t>Bill Payment (Cheque)</t>
        </is>
      </c>
      <c r="D2341" t="inlineStr"/>
      <c r="E2341" t="inlineStr">
        <is>
          <t>Clifton Abrasives Pty Ltd</t>
        </is>
      </c>
      <c r="F2341" t="inlineStr">
        <is>
          <t>Accounts Payable (A/P)</t>
        </is>
      </c>
      <c r="G2341" s="9" t="n">
        <v>343</v>
      </c>
      <c r="H2341" t="inlineStr"/>
      <c r="I2341" t="inlineStr">
        <is>
          <t>Payment B00289</t>
        </is>
      </c>
      <c r="J2341" t="inlineStr"/>
      <c r="K2341" t="str">
        <f>INDEX('Account Map'!$E$5:$E$90,MATCH(F2341,'Account Map'!$A$5:$A$90,0))</f>
        <v>800</v>
      </c>
    </row>
    <row r="2342">
      <c r="A2342" t="n">
        <v>880</v>
      </c>
      <c r="B2342" s="10" t="n">
        <v>46258</v>
      </c>
      <c r="C2342" t="inlineStr">
        <is>
          <t>Bill Payment (Cheque)</t>
        </is>
      </c>
      <c r="D2342" t="inlineStr"/>
      <c r="E2342" t="inlineStr">
        <is>
          <t>Clifton Abrasives Pty Ltd</t>
        </is>
      </c>
      <c r="F2342" t="inlineStr">
        <is>
          <t>ANZ Business Cheque</t>
        </is>
      </c>
      <c r="G2342" s="9" t="n">
        <v>-343</v>
      </c>
      <c r="H2342" t="inlineStr"/>
      <c r="I2342" t="inlineStr">
        <is>
          <t>Payment B00289</t>
        </is>
      </c>
      <c r="J2342" t="inlineStr">
        <is>
          <t>R</t>
        </is>
      </c>
      <c r="K2342" t="str">
        <f>INDEX('Account Map'!$E$5:$E$90,MATCH(F2342,'Account Map'!$A$5:$A$90,0))</f>
        <v>090</v>
      </c>
    </row>
    <row r="2343">
      <c r="A2343" t="n">
        <v>881</v>
      </c>
      <c r="B2343" s="10" t="n">
        <v>46258</v>
      </c>
      <c r="C2343" t="inlineStr">
        <is>
          <t>Bill Payment (Cheque)</t>
        </is>
      </c>
      <c r="D2343" t="inlineStr"/>
      <c r="E2343" t="inlineStr">
        <is>
          <t>Collins Signs Pty Ltd</t>
        </is>
      </c>
      <c r="F2343" t="inlineStr">
        <is>
          <t>Accounts Payable (A/P)</t>
        </is>
      </c>
      <c r="G2343" s="9" t="n">
        <v>2857.07</v>
      </c>
      <c r="H2343" t="inlineStr"/>
      <c r="I2343" t="inlineStr">
        <is>
          <t>Payment B00303</t>
        </is>
      </c>
      <c r="J2343" t="inlineStr"/>
      <c r="K2343" t="str">
        <f>INDEX('Account Map'!$E$5:$E$90,MATCH(F2343,'Account Map'!$A$5:$A$90,0))</f>
        <v>800</v>
      </c>
    </row>
    <row r="2344">
      <c r="A2344" t="n">
        <v>881</v>
      </c>
      <c r="B2344" s="10" t="n">
        <v>46258</v>
      </c>
      <c r="C2344" t="inlineStr">
        <is>
          <t>Bill Payment (Cheque)</t>
        </is>
      </c>
      <c r="D2344" t="inlineStr"/>
      <c r="E2344" t="inlineStr">
        <is>
          <t>Collins Signs Pty Ltd</t>
        </is>
      </c>
      <c r="F2344" t="inlineStr">
        <is>
          <t>ANZ Business Cheque</t>
        </is>
      </c>
      <c r="G2344" s="9" t="n">
        <v>-2857.07</v>
      </c>
      <c r="H2344" t="inlineStr"/>
      <c r="I2344" t="inlineStr">
        <is>
          <t>Payment B00303</t>
        </is>
      </c>
      <c r="J2344" t="inlineStr">
        <is>
          <t>R</t>
        </is>
      </c>
      <c r="K2344" t="str">
        <f>INDEX('Account Map'!$E$5:$E$90,MATCH(F2344,'Account Map'!$A$5:$A$90,0))</f>
        <v>090</v>
      </c>
    </row>
    <row r="2345">
      <c r="A2345" t="n">
        <v>882</v>
      </c>
      <c r="B2345" s="10" t="n">
        <v>46259</v>
      </c>
      <c r="C2345" t="inlineStr">
        <is>
          <t>Invoice</t>
        </is>
      </c>
      <c r="D2345" t="inlineStr">
        <is>
          <t>INV-4346</t>
        </is>
      </c>
      <c r="E2345" t="inlineStr">
        <is>
          <t>Bluestone Constructions</t>
        </is>
      </c>
      <c r="F2345" t="inlineStr">
        <is>
          <t>Accounts Receivable (A/R)</t>
        </is>
      </c>
      <c r="G2345" s="9" t="n">
        <v>4801.16</v>
      </c>
      <c r="H2345" t="inlineStr"/>
      <c r="I2345" t="inlineStr"/>
      <c r="J2345" t="inlineStr"/>
      <c r="K2345" t="str">
        <f>INDEX('Account Map'!$E$5:$E$90,MATCH(F2345,'Account Map'!$A$5:$A$90,0))</f>
        <v>610</v>
      </c>
    </row>
    <row r="2346">
      <c r="A2346" t="n">
        <v>882</v>
      </c>
      <c r="B2346" s="10" t="n">
        <v>46259</v>
      </c>
      <c r="C2346" t="inlineStr">
        <is>
          <t>Invoice</t>
        </is>
      </c>
      <c r="D2346" t="inlineStr">
        <is>
          <t>INV-4346</t>
        </is>
      </c>
      <c r="E2346" t="inlineStr">
        <is>
          <t>Bluestone Constructions</t>
        </is>
      </c>
      <c r="F2346" t="inlineStr">
        <is>
          <t>Shopfitting contracts</t>
        </is>
      </c>
      <c r="G2346" s="9" t="n">
        <v>-4364.69</v>
      </c>
      <c r="H2346" t="inlineStr">
        <is>
          <t>GST</t>
        </is>
      </c>
      <c r="I2346" t="inlineStr"/>
      <c r="J2346" t="inlineStr"/>
      <c r="K2346" t="str">
        <f>INDEX('Account Map'!$E$5:$E$90,MATCH(F2346,'Account Map'!$A$5:$A$90,0))</f>
        <v>201</v>
      </c>
    </row>
    <row r="2347">
      <c r="A2347" t="n">
        <v>882</v>
      </c>
      <c r="B2347" s="10" t="n">
        <v>46259</v>
      </c>
      <c r="C2347" t="inlineStr">
        <is>
          <t>Invoice</t>
        </is>
      </c>
      <c r="D2347" t="inlineStr">
        <is>
          <t>INV-4346</t>
        </is>
      </c>
      <c r="E2347" t="inlineStr">
        <is>
          <t>Bluestone Constructions</t>
        </is>
      </c>
      <c r="F2347" t="inlineStr">
        <is>
          <t>GST Payable</t>
        </is>
      </c>
      <c r="G2347" s="9" t="n">
        <v>-436.47</v>
      </c>
      <c r="H2347" t="inlineStr"/>
      <c r="I2347" t="inlineStr"/>
      <c r="J2347" t="inlineStr"/>
      <c r="K2347" t="str">
        <f>INDEX('Account Map'!$E$5:$E$90,MATCH(F2347,'Account Map'!$A$5:$A$90,0))</f>
        <v>820</v>
      </c>
    </row>
    <row r="2348">
      <c r="A2348" t="n">
        <v>883</v>
      </c>
      <c r="B2348" s="10" t="n">
        <v>46259</v>
      </c>
      <c r="C2348" t="inlineStr">
        <is>
          <t>Invoice</t>
        </is>
      </c>
      <c r="D2348" t="inlineStr">
        <is>
          <t>INV-4347</t>
        </is>
      </c>
      <c r="E2348" t="inlineStr">
        <is>
          <t>Bridge Rd Florist Pty Ltd</t>
        </is>
      </c>
      <c r="F2348" t="inlineStr">
        <is>
          <t>Accounts Receivable (A/R)</t>
        </is>
      </c>
      <c r="G2348" s="9" t="n">
        <v>1194.4</v>
      </c>
      <c r="H2348" t="inlineStr"/>
      <c r="I2348" t="inlineStr"/>
      <c r="J2348" t="inlineStr"/>
      <c r="K2348" t="str">
        <f>INDEX('Account Map'!$E$5:$E$90,MATCH(F2348,'Account Map'!$A$5:$A$90,0))</f>
        <v>610</v>
      </c>
    </row>
    <row r="2349">
      <c r="A2349" t="n">
        <v>883</v>
      </c>
      <c r="B2349" s="10" t="n">
        <v>46259</v>
      </c>
      <c r="C2349" t="inlineStr">
        <is>
          <t>Invoice</t>
        </is>
      </c>
      <c r="D2349" t="inlineStr">
        <is>
          <t>INV-4347</t>
        </is>
      </c>
      <c r="E2349" t="inlineStr">
        <is>
          <t>Bridge Rd Florist Pty Ltd</t>
        </is>
      </c>
      <c r="F2349" t="inlineStr">
        <is>
          <t>Joinery sales</t>
        </is>
      </c>
      <c r="G2349" s="9" t="n">
        <v>-1085.82</v>
      </c>
      <c r="H2349" t="inlineStr">
        <is>
          <t>GST</t>
        </is>
      </c>
      <c r="I2349" t="inlineStr"/>
      <c r="J2349" t="inlineStr"/>
      <c r="K2349" t="str">
        <f>INDEX('Account Map'!$E$5:$E$90,MATCH(F2349,'Account Map'!$A$5:$A$90,0))</f>
        <v>200</v>
      </c>
    </row>
    <row r="2350">
      <c r="A2350" t="n">
        <v>883</v>
      </c>
      <c r="B2350" s="10" t="n">
        <v>46259</v>
      </c>
      <c r="C2350" t="inlineStr">
        <is>
          <t>Invoice</t>
        </is>
      </c>
      <c r="D2350" t="inlineStr">
        <is>
          <t>INV-4347</t>
        </is>
      </c>
      <c r="E2350" t="inlineStr">
        <is>
          <t>Bridge Rd Florist Pty Ltd</t>
        </is>
      </c>
      <c r="F2350" t="inlineStr">
        <is>
          <t>GST Payable</t>
        </is>
      </c>
      <c r="G2350" s="9" t="n">
        <v>-108.58</v>
      </c>
      <c r="H2350" t="inlineStr"/>
      <c r="I2350" t="inlineStr"/>
      <c r="J2350" t="inlineStr"/>
      <c r="K2350" t="str">
        <f>INDEX('Account Map'!$E$5:$E$90,MATCH(F2350,'Account Map'!$A$5:$A$90,0))</f>
        <v>820</v>
      </c>
    </row>
    <row r="2351">
      <c r="A2351" t="n">
        <v>884</v>
      </c>
      <c r="B2351" s="10" t="n">
        <v>46259</v>
      </c>
      <c r="C2351" t="inlineStr">
        <is>
          <t>Invoice</t>
        </is>
      </c>
      <c r="D2351" t="inlineStr">
        <is>
          <t>INV-4348</t>
        </is>
      </c>
      <c r="E2351" t="inlineStr">
        <is>
          <t>Redgum Property Group Group</t>
        </is>
      </c>
      <c r="F2351" t="inlineStr">
        <is>
          <t>Accounts Receivable (A/R)</t>
        </is>
      </c>
      <c r="G2351" s="9" t="n">
        <v>12193.96</v>
      </c>
      <c r="H2351" t="inlineStr"/>
      <c r="I2351" t="inlineStr"/>
      <c r="J2351" t="inlineStr"/>
      <c r="K2351" t="str">
        <f>INDEX('Account Map'!$E$5:$E$90,MATCH(F2351,'Account Map'!$A$5:$A$90,0))</f>
        <v>610</v>
      </c>
    </row>
    <row r="2352">
      <c r="A2352" t="n">
        <v>884</v>
      </c>
      <c r="B2352" s="10" t="n">
        <v>46259</v>
      </c>
      <c r="C2352" t="inlineStr">
        <is>
          <t>Invoice</t>
        </is>
      </c>
      <c r="D2352" t="inlineStr">
        <is>
          <t>INV-4348</t>
        </is>
      </c>
      <c r="E2352" t="inlineStr">
        <is>
          <t>Redgum Property Group Group</t>
        </is>
      </c>
      <c r="F2352" t="inlineStr">
        <is>
          <t>Shopfitting contracts</t>
        </is>
      </c>
      <c r="G2352" s="9" t="n">
        <v>-3812.92</v>
      </c>
      <c r="H2352" t="inlineStr">
        <is>
          <t>GST</t>
        </is>
      </c>
      <c r="I2352" t="inlineStr"/>
      <c r="J2352" t="inlineStr"/>
      <c r="K2352" t="str">
        <f>INDEX('Account Map'!$E$5:$E$90,MATCH(F2352,'Account Map'!$A$5:$A$90,0))</f>
        <v>201</v>
      </c>
    </row>
    <row r="2353">
      <c r="A2353" t="n">
        <v>884</v>
      </c>
      <c r="B2353" s="10" t="n">
        <v>46259</v>
      </c>
      <c r="C2353" t="inlineStr">
        <is>
          <t>Invoice</t>
        </is>
      </c>
      <c r="D2353" t="inlineStr">
        <is>
          <t>INV-4348</t>
        </is>
      </c>
      <c r="E2353" t="inlineStr">
        <is>
          <t>Redgum Property Group Group</t>
        </is>
      </c>
      <c r="F2353" t="inlineStr">
        <is>
          <t>Joinery sales</t>
        </is>
      </c>
      <c r="G2353" s="9" t="n">
        <v>-1516.5</v>
      </c>
      <c r="H2353" t="inlineStr">
        <is>
          <t>GST</t>
        </is>
      </c>
      <c r="I2353" t="inlineStr"/>
      <c r="J2353" t="inlineStr"/>
      <c r="K2353" t="str">
        <f>INDEX('Account Map'!$E$5:$E$90,MATCH(F2353,'Account Map'!$A$5:$A$90,0))</f>
        <v>200</v>
      </c>
    </row>
    <row r="2354">
      <c r="A2354" t="n">
        <v>884</v>
      </c>
      <c r="B2354" s="10" t="n">
        <v>46259</v>
      </c>
      <c r="C2354" t="inlineStr">
        <is>
          <t>Invoice</t>
        </is>
      </c>
      <c r="D2354" t="inlineStr">
        <is>
          <t>INV-4348</t>
        </is>
      </c>
      <c r="E2354" t="inlineStr">
        <is>
          <t>Redgum Property Group Group</t>
        </is>
      </c>
      <c r="F2354" t="inlineStr">
        <is>
          <t>Shopfitting contracts</t>
        </is>
      </c>
      <c r="G2354" s="9" t="n">
        <v>-5756</v>
      </c>
      <c r="H2354" t="inlineStr">
        <is>
          <t>GST</t>
        </is>
      </c>
      <c r="I2354" t="inlineStr"/>
      <c r="J2354" t="inlineStr"/>
      <c r="K2354" t="str">
        <f>INDEX('Account Map'!$E$5:$E$90,MATCH(F2354,'Account Map'!$A$5:$A$90,0))</f>
        <v>201</v>
      </c>
    </row>
    <row r="2355">
      <c r="A2355" t="n">
        <v>884</v>
      </c>
      <c r="B2355" s="10" t="n">
        <v>46259</v>
      </c>
      <c r="C2355" t="inlineStr">
        <is>
          <t>Invoice</t>
        </is>
      </c>
      <c r="D2355" t="inlineStr">
        <is>
          <t>INV-4348</t>
        </is>
      </c>
      <c r="E2355" t="inlineStr">
        <is>
          <t>Redgum Property Group Group</t>
        </is>
      </c>
      <c r="F2355" t="inlineStr">
        <is>
          <t>GST Payable</t>
        </is>
      </c>
      <c r="G2355" s="9" t="n">
        <v>-1108.54</v>
      </c>
      <c r="H2355" t="inlineStr"/>
      <c r="I2355" t="inlineStr"/>
      <c r="J2355" t="inlineStr"/>
      <c r="K2355" t="str">
        <f>INDEX('Account Map'!$E$5:$E$90,MATCH(F2355,'Account Map'!$A$5:$A$90,0))</f>
        <v>820</v>
      </c>
    </row>
    <row r="2356">
      <c r="A2356" t="n">
        <v>885</v>
      </c>
      <c r="B2356" s="10" t="n">
        <v>46259</v>
      </c>
      <c r="C2356" t="inlineStr">
        <is>
          <t>Bill</t>
        </is>
      </c>
      <c r="D2356" t="inlineStr">
        <is>
          <t>B00376</t>
        </is>
      </c>
      <c r="E2356" t="inlineStr">
        <is>
          <t>VicRoads Pty Ltd</t>
        </is>
      </c>
      <c r="F2356" t="inlineStr">
        <is>
          <t>Motor Vehicle:Rego &amp; insurance</t>
        </is>
      </c>
      <c r="G2356" s="9" t="n">
        <v>233.02</v>
      </c>
      <c r="H2356" t="inlineStr">
        <is>
          <t>GST</t>
        </is>
      </c>
      <c r="I2356" t="inlineStr"/>
      <c r="J2356" t="inlineStr"/>
      <c r="K2356" t="str">
        <f>INDEX('Account Map'!$E$5:$E$90,MATCH(F2356,'Account Map'!$A$5:$A$90,0))</f>
        <v>450</v>
      </c>
    </row>
    <row r="2357">
      <c r="A2357" t="n">
        <v>885</v>
      </c>
      <c r="B2357" s="10" t="n">
        <v>46259</v>
      </c>
      <c r="C2357" t="inlineStr">
        <is>
          <t>Bill</t>
        </is>
      </c>
      <c r="D2357" t="inlineStr">
        <is>
          <t>B00376</t>
        </is>
      </c>
      <c r="E2357" t="inlineStr">
        <is>
          <t>VicRoads Pty Ltd</t>
        </is>
      </c>
      <c r="F2357" t="inlineStr">
        <is>
          <t>GST Payable</t>
        </is>
      </c>
      <c r="G2357" s="9" t="n">
        <v>23.3</v>
      </c>
      <c r="H2357" t="inlineStr"/>
      <c r="I2357" t="inlineStr"/>
      <c r="J2357" t="inlineStr"/>
      <c r="K2357" t="str">
        <f>INDEX('Account Map'!$E$5:$E$90,MATCH(F2357,'Account Map'!$A$5:$A$90,0))</f>
        <v>820</v>
      </c>
    </row>
    <row r="2358">
      <c r="A2358" t="n">
        <v>885</v>
      </c>
      <c r="B2358" s="10" t="n">
        <v>46259</v>
      </c>
      <c r="C2358" t="inlineStr">
        <is>
          <t>Bill</t>
        </is>
      </c>
      <c r="D2358" t="inlineStr">
        <is>
          <t>B00376</t>
        </is>
      </c>
      <c r="E2358" t="inlineStr">
        <is>
          <t>VicRoads Pty Ltd</t>
        </is>
      </c>
      <c r="F2358" t="inlineStr">
        <is>
          <t>Accounts Payable (A/P)</t>
        </is>
      </c>
      <c r="G2358" s="9" t="n">
        <v>-256.32</v>
      </c>
      <c r="H2358" t="inlineStr"/>
      <c r="I2358" t="inlineStr"/>
      <c r="J2358" t="inlineStr"/>
      <c r="K2358" t="str">
        <f>INDEX('Account Map'!$E$5:$E$90,MATCH(F2358,'Account Map'!$A$5:$A$90,0))</f>
        <v>800</v>
      </c>
    </row>
    <row r="2359">
      <c r="A2359" t="n">
        <v>886</v>
      </c>
      <c r="B2359" s="10" t="n">
        <v>46259</v>
      </c>
      <c r="C2359" t="inlineStr">
        <is>
          <t>Bill</t>
        </is>
      </c>
      <c r="D2359" t="inlineStr">
        <is>
          <t>B00377</t>
        </is>
      </c>
      <c r="E2359" t="inlineStr">
        <is>
          <t>Malvern Abrasives Pty Ltd</t>
        </is>
      </c>
      <c r="F2359" t="inlineStr">
        <is>
          <t>Subcontractors</t>
        </is>
      </c>
      <c r="G2359" s="9" t="n">
        <v>573.29</v>
      </c>
      <c r="H2359" t="inlineStr">
        <is>
          <t>GST</t>
        </is>
      </c>
      <c r="I2359" t="inlineStr"/>
      <c r="J2359" t="inlineStr"/>
      <c r="K2359" t="str">
        <f>INDEX('Account Map'!$E$5:$E$90,MATCH(F2359,'Account Map'!$A$5:$A$90,0))</f>
        <v>313</v>
      </c>
    </row>
    <row r="2360">
      <c r="A2360" t="n">
        <v>886</v>
      </c>
      <c r="B2360" s="10" t="n">
        <v>46259</v>
      </c>
      <c r="C2360" t="inlineStr">
        <is>
          <t>Bill</t>
        </is>
      </c>
      <c r="D2360" t="inlineStr">
        <is>
          <t>B00377</t>
        </is>
      </c>
      <c r="E2360" t="inlineStr">
        <is>
          <t>Malvern Abrasives Pty Ltd</t>
        </is>
      </c>
      <c r="F2360" t="inlineStr">
        <is>
          <t>GST Payable</t>
        </is>
      </c>
      <c r="G2360" s="9" t="n">
        <v>57.33</v>
      </c>
      <c r="H2360" t="inlineStr"/>
      <c r="I2360" t="inlineStr"/>
      <c r="J2360" t="inlineStr"/>
      <c r="K2360" t="str">
        <f>INDEX('Account Map'!$E$5:$E$90,MATCH(F2360,'Account Map'!$A$5:$A$90,0))</f>
        <v>820</v>
      </c>
    </row>
    <row r="2361">
      <c r="A2361" t="n">
        <v>886</v>
      </c>
      <c r="B2361" s="10" t="n">
        <v>46259</v>
      </c>
      <c r="C2361" t="inlineStr">
        <is>
          <t>Bill</t>
        </is>
      </c>
      <c r="D2361" t="inlineStr">
        <is>
          <t>B00377</t>
        </is>
      </c>
      <c r="E2361" t="inlineStr">
        <is>
          <t>Malvern Abrasives Pty Ltd</t>
        </is>
      </c>
      <c r="F2361" t="inlineStr">
        <is>
          <t>Accounts Payable (A/P)</t>
        </is>
      </c>
      <c r="G2361" s="9" t="n">
        <v>-630.62</v>
      </c>
      <c r="H2361" t="inlineStr"/>
      <c r="I2361" t="inlineStr"/>
      <c r="J2361" t="inlineStr"/>
      <c r="K2361" t="str">
        <f>INDEX('Account Map'!$E$5:$E$90,MATCH(F2361,'Account Map'!$A$5:$A$90,0))</f>
        <v>800</v>
      </c>
    </row>
    <row r="2362">
      <c r="A2362" t="n">
        <v>887</v>
      </c>
      <c r="B2362" s="10" t="n">
        <v>46259</v>
      </c>
      <c r="C2362" t="inlineStr">
        <is>
          <t>Bill</t>
        </is>
      </c>
      <c r="D2362" t="inlineStr">
        <is>
          <t>B00378</t>
        </is>
      </c>
      <c r="E2362" t="inlineStr">
        <is>
          <t>Felder Machinery Pty Ltd</t>
        </is>
      </c>
      <c r="F2362" t="inlineStr">
        <is>
          <t>Repairs &amp; maintenance</t>
        </is>
      </c>
      <c r="G2362" s="9" t="n">
        <v>499.21</v>
      </c>
      <c r="H2362" t="inlineStr">
        <is>
          <t>GST</t>
        </is>
      </c>
      <c r="I2362" t="inlineStr"/>
      <c r="J2362" t="inlineStr"/>
      <c r="K2362" t="str">
        <f>INDEX('Account Map'!$E$5:$E$90,MATCH(F2362,'Account Map'!$A$5:$A$90,0))</f>
        <v>473</v>
      </c>
    </row>
    <row r="2363">
      <c r="A2363" t="n">
        <v>887</v>
      </c>
      <c r="B2363" s="10" t="n">
        <v>46259</v>
      </c>
      <c r="C2363" t="inlineStr">
        <is>
          <t>Bill</t>
        </is>
      </c>
      <c r="D2363" t="inlineStr">
        <is>
          <t>B00378</t>
        </is>
      </c>
      <c r="E2363" t="inlineStr">
        <is>
          <t>Felder Machinery Pty Ltd</t>
        </is>
      </c>
      <c r="F2363" t="inlineStr">
        <is>
          <t>GST Payable</t>
        </is>
      </c>
      <c r="G2363" s="9" t="n">
        <v>49.92</v>
      </c>
      <c r="H2363" t="inlineStr"/>
      <c r="I2363" t="inlineStr"/>
      <c r="J2363" t="inlineStr"/>
      <c r="K2363" t="str">
        <f>INDEX('Account Map'!$E$5:$E$90,MATCH(F2363,'Account Map'!$A$5:$A$90,0))</f>
        <v>820</v>
      </c>
    </row>
    <row r="2364">
      <c r="A2364" t="n">
        <v>887</v>
      </c>
      <c r="B2364" s="10" t="n">
        <v>46259</v>
      </c>
      <c r="C2364" t="inlineStr">
        <is>
          <t>Bill</t>
        </is>
      </c>
      <c r="D2364" t="inlineStr">
        <is>
          <t>B00378</t>
        </is>
      </c>
      <c r="E2364" t="inlineStr">
        <is>
          <t>Felder Machinery Pty Ltd</t>
        </is>
      </c>
      <c r="F2364" t="inlineStr">
        <is>
          <t>Accounts Payable (A/P)</t>
        </is>
      </c>
      <c r="G2364" s="9" t="n">
        <v>-549.13</v>
      </c>
      <c r="H2364" t="inlineStr"/>
      <c r="I2364" t="inlineStr"/>
      <c r="J2364" t="inlineStr"/>
      <c r="K2364" t="str">
        <f>INDEX('Account Map'!$E$5:$E$90,MATCH(F2364,'Account Map'!$A$5:$A$90,0))</f>
        <v>800</v>
      </c>
    </row>
    <row r="2365">
      <c r="A2365" t="n">
        <v>888</v>
      </c>
      <c r="B2365" s="10" t="n">
        <v>46259</v>
      </c>
      <c r="C2365" t="inlineStr">
        <is>
          <t>Bill</t>
        </is>
      </c>
      <c r="D2365" t="inlineStr">
        <is>
          <t>B00379</t>
        </is>
      </c>
      <c r="E2365" t="inlineStr">
        <is>
          <t>Elm Tiles Pty Ltd</t>
        </is>
      </c>
      <c r="F2365" t="inlineStr">
        <is>
          <t>Subcontractors</t>
        </is>
      </c>
      <c r="G2365" s="9" t="n">
        <v>293.16</v>
      </c>
      <c r="H2365" t="inlineStr">
        <is>
          <t>GST</t>
        </is>
      </c>
      <c r="I2365" t="inlineStr"/>
      <c r="J2365" t="inlineStr"/>
      <c r="K2365" t="str">
        <f>INDEX('Account Map'!$E$5:$E$90,MATCH(F2365,'Account Map'!$A$5:$A$90,0))</f>
        <v>313</v>
      </c>
    </row>
    <row r="2366">
      <c r="A2366" t="n">
        <v>888</v>
      </c>
      <c r="B2366" s="10" t="n">
        <v>46259</v>
      </c>
      <c r="C2366" t="inlineStr">
        <is>
          <t>Bill</t>
        </is>
      </c>
      <c r="D2366" t="inlineStr">
        <is>
          <t>B00379</t>
        </is>
      </c>
      <c r="E2366" t="inlineStr">
        <is>
          <t>Elm Tiles Pty Ltd</t>
        </is>
      </c>
      <c r="F2366" t="inlineStr">
        <is>
          <t>GST Payable</t>
        </is>
      </c>
      <c r="G2366" s="9" t="n">
        <v>29.32</v>
      </c>
      <c r="H2366" t="inlineStr"/>
      <c r="I2366" t="inlineStr"/>
      <c r="J2366" t="inlineStr"/>
      <c r="K2366" t="str">
        <f>INDEX('Account Map'!$E$5:$E$90,MATCH(F2366,'Account Map'!$A$5:$A$90,0))</f>
        <v>820</v>
      </c>
    </row>
    <row r="2367">
      <c r="A2367" t="n">
        <v>888</v>
      </c>
      <c r="B2367" s="10" t="n">
        <v>46259</v>
      </c>
      <c r="C2367" t="inlineStr">
        <is>
          <t>Bill</t>
        </is>
      </c>
      <c r="D2367" t="inlineStr">
        <is>
          <t>B00379</t>
        </is>
      </c>
      <c r="E2367" t="inlineStr">
        <is>
          <t>Elm Tiles Pty Ltd</t>
        </is>
      </c>
      <c r="F2367" t="inlineStr">
        <is>
          <t>Accounts Payable (A/P)</t>
        </is>
      </c>
      <c r="G2367" s="9" t="n">
        <v>-322.48</v>
      </c>
      <c r="H2367" t="inlineStr"/>
      <c r="I2367" t="inlineStr"/>
      <c r="J2367" t="inlineStr"/>
      <c r="K2367" t="str">
        <f>INDEX('Account Map'!$E$5:$E$90,MATCH(F2367,'Account Map'!$A$5:$A$90,0))</f>
        <v>800</v>
      </c>
    </row>
    <row r="2368">
      <c r="A2368" t="n">
        <v>889</v>
      </c>
      <c r="B2368" s="10" t="n">
        <v>46259</v>
      </c>
      <c r="C2368" t="inlineStr">
        <is>
          <t>Bill</t>
        </is>
      </c>
      <c r="D2368" t="inlineStr">
        <is>
          <t>B00380</t>
        </is>
      </c>
      <c r="E2368" t="inlineStr">
        <is>
          <t>Kestrel Signs Pty Ltd</t>
        </is>
      </c>
      <c r="F2368" t="inlineStr">
        <is>
          <t>Hardware &amp; fittings</t>
        </is>
      </c>
      <c r="G2368" s="9" t="n">
        <v>1262.33</v>
      </c>
      <c r="H2368" t="inlineStr">
        <is>
          <t>GST</t>
        </is>
      </c>
      <c r="I2368" t="inlineStr"/>
      <c r="J2368" t="inlineStr"/>
      <c r="K2368" t="str">
        <f>INDEX('Account Map'!$E$5:$E$90,MATCH(F2368,'Account Map'!$A$5:$A$90,0))</f>
        <v>311</v>
      </c>
    </row>
    <row r="2369">
      <c r="A2369" t="n">
        <v>889</v>
      </c>
      <c r="B2369" s="10" t="n">
        <v>46259</v>
      </c>
      <c r="C2369" t="inlineStr">
        <is>
          <t>Bill</t>
        </is>
      </c>
      <c r="D2369" t="inlineStr">
        <is>
          <t>B00380</t>
        </is>
      </c>
      <c r="E2369" t="inlineStr">
        <is>
          <t>Kestrel Signs Pty Ltd</t>
        </is>
      </c>
      <c r="F2369" t="inlineStr">
        <is>
          <t>GST Payable</t>
        </is>
      </c>
      <c r="G2369" s="9" t="n">
        <v>126.23</v>
      </c>
      <c r="H2369" t="inlineStr"/>
      <c r="I2369" t="inlineStr"/>
      <c r="J2369" t="inlineStr"/>
      <c r="K2369" t="str">
        <f>INDEX('Account Map'!$E$5:$E$90,MATCH(F2369,'Account Map'!$A$5:$A$90,0))</f>
        <v>820</v>
      </c>
    </row>
    <row r="2370">
      <c r="A2370" t="n">
        <v>889</v>
      </c>
      <c r="B2370" s="10" t="n">
        <v>46259</v>
      </c>
      <c r="C2370" t="inlineStr">
        <is>
          <t>Bill</t>
        </is>
      </c>
      <c r="D2370" t="inlineStr">
        <is>
          <t>B00380</t>
        </is>
      </c>
      <c r="E2370" t="inlineStr">
        <is>
          <t>Kestrel Signs Pty Ltd</t>
        </is>
      </c>
      <c r="F2370" t="inlineStr">
        <is>
          <t>Accounts Payable (A/P)</t>
        </is>
      </c>
      <c r="G2370" s="9" t="n">
        <v>-1388.56</v>
      </c>
      <c r="H2370" t="inlineStr"/>
      <c r="I2370" t="inlineStr"/>
      <c r="J2370" t="inlineStr"/>
      <c r="K2370" t="str">
        <f>INDEX('Account Map'!$E$5:$E$90,MATCH(F2370,'Account Map'!$A$5:$A$90,0))</f>
        <v>800</v>
      </c>
    </row>
    <row r="2371">
      <c r="A2371" t="n">
        <v>890</v>
      </c>
      <c r="B2371" s="10" t="n">
        <v>46259</v>
      </c>
      <c r="C2371" t="inlineStr">
        <is>
          <t>Expense</t>
        </is>
      </c>
      <c r="D2371" t="inlineStr"/>
      <c r="E2371" t="inlineStr">
        <is>
          <t>Google Ads</t>
        </is>
      </c>
      <c r="F2371" t="inlineStr">
        <is>
          <t>Subscriptions</t>
        </is>
      </c>
      <c r="G2371" s="9" t="n">
        <v>237.01</v>
      </c>
      <c r="H2371" t="inlineStr">
        <is>
          <t>GST</t>
        </is>
      </c>
      <c r="I2371" t="inlineStr"/>
      <c r="J2371" t="inlineStr"/>
      <c r="K2371" t="str">
        <f>INDEX('Account Map'!$E$5:$E$90,MATCH(F2371,'Account Map'!$A$5:$A$90,0))</f>
        <v>485</v>
      </c>
    </row>
    <row r="2372">
      <c r="A2372" t="n">
        <v>890</v>
      </c>
      <c r="B2372" s="10" t="n">
        <v>46259</v>
      </c>
      <c r="C2372" t="inlineStr">
        <is>
          <t>Expense</t>
        </is>
      </c>
      <c r="D2372" t="inlineStr"/>
      <c r="E2372" t="inlineStr">
        <is>
          <t>Google Ads</t>
        </is>
      </c>
      <c r="F2372" t="inlineStr">
        <is>
          <t>GST Payable</t>
        </is>
      </c>
      <c r="G2372" s="9" t="n">
        <v>23.7</v>
      </c>
      <c r="H2372" t="inlineStr"/>
      <c r="I2372" t="inlineStr"/>
      <c r="J2372" t="inlineStr"/>
      <c r="K2372" t="str">
        <f>INDEX('Account Map'!$E$5:$E$90,MATCH(F2372,'Account Map'!$A$5:$A$90,0))</f>
        <v>820</v>
      </c>
    </row>
    <row r="2373">
      <c r="A2373" t="n">
        <v>890</v>
      </c>
      <c r="B2373" s="10" t="n">
        <v>46259</v>
      </c>
      <c r="C2373" t="inlineStr">
        <is>
          <t>Expense</t>
        </is>
      </c>
      <c r="D2373" t="inlineStr"/>
      <c r="E2373" t="inlineStr">
        <is>
          <t>Google Ads</t>
        </is>
      </c>
      <c r="F2373" t="inlineStr">
        <is>
          <t>ANZ Business Visa</t>
        </is>
      </c>
      <c r="G2373" s="9" t="n">
        <v>-260.71</v>
      </c>
      <c r="H2373" t="inlineStr"/>
      <c r="I2373" t="inlineStr"/>
      <c r="J2373" t="inlineStr">
        <is>
          <t>R</t>
        </is>
      </c>
      <c r="K2373" t="str">
        <f>INDEX('Account Map'!$E$5:$E$90,MATCH(F2373,'Account Map'!$A$5:$A$90,0))</f>
        <v>092</v>
      </c>
    </row>
    <row r="2374">
      <c r="A2374" t="n">
        <v>891</v>
      </c>
      <c r="B2374" s="10" t="n">
        <v>46259</v>
      </c>
      <c r="C2374" t="inlineStr">
        <is>
          <t>Payment</t>
        </is>
      </c>
      <c r="D2374" t="inlineStr"/>
      <c r="E2374" t="inlineStr">
        <is>
          <t>Brunswick Fashion Group</t>
        </is>
      </c>
      <c r="F2374" t="inlineStr">
        <is>
          <t>Undeposited Funds</t>
        </is>
      </c>
      <c r="G2374" s="9" t="n">
        <v>5023.95</v>
      </c>
      <c r="H2374" t="inlineStr"/>
      <c r="I2374" t="inlineStr">
        <is>
          <t>Payment INV-4253</t>
        </is>
      </c>
      <c r="J2374" t="inlineStr"/>
      <c r="K2374" t="str">
        <f>INDEX('Account Map'!$E$5:$E$90,MATCH(F2374,'Account Map'!$A$5:$A$90,0))</f>
        <v>615</v>
      </c>
    </row>
    <row r="2375">
      <c r="A2375" t="n">
        <v>891</v>
      </c>
      <c r="B2375" s="10" t="n">
        <v>46259</v>
      </c>
      <c r="C2375" t="inlineStr">
        <is>
          <t>Payment</t>
        </is>
      </c>
      <c r="D2375" t="inlineStr"/>
      <c r="E2375" t="inlineStr">
        <is>
          <t>Brunswick Fashion Group</t>
        </is>
      </c>
      <c r="F2375" t="inlineStr">
        <is>
          <t>Accounts Receivable (A/R)</t>
        </is>
      </c>
      <c r="G2375" s="9" t="n">
        <v>-5023.95</v>
      </c>
      <c r="H2375" t="inlineStr"/>
      <c r="I2375" t="inlineStr">
        <is>
          <t>Payment INV-4253</t>
        </is>
      </c>
      <c r="J2375" t="inlineStr"/>
      <c r="K2375" t="str">
        <f>INDEX('Account Map'!$E$5:$E$90,MATCH(F2375,'Account Map'!$A$5:$A$90,0))</f>
        <v>610</v>
      </c>
    </row>
    <row r="2376">
      <c r="A2376" t="n">
        <v>892</v>
      </c>
      <c r="B2376" s="10" t="n">
        <v>46259</v>
      </c>
      <c r="C2376" t="inlineStr">
        <is>
          <t>Payment</t>
        </is>
      </c>
      <c r="D2376" t="inlineStr"/>
      <c r="E2376" t="inlineStr">
        <is>
          <t>Docklands Interiors</t>
        </is>
      </c>
      <c r="F2376" t="inlineStr">
        <is>
          <t>ANZ Business Cheque</t>
        </is>
      </c>
      <c r="G2376" s="9" t="n">
        <v>1264.56</v>
      </c>
      <c r="H2376" t="inlineStr"/>
      <c r="I2376" t="inlineStr">
        <is>
          <t>Payment INV-4264</t>
        </is>
      </c>
      <c r="J2376" t="inlineStr">
        <is>
          <t>R</t>
        </is>
      </c>
      <c r="K2376" t="str">
        <f>INDEX('Account Map'!$E$5:$E$90,MATCH(F2376,'Account Map'!$A$5:$A$90,0))</f>
        <v>090</v>
      </c>
    </row>
    <row r="2377">
      <c r="A2377" t="n">
        <v>892</v>
      </c>
      <c r="B2377" s="10" t="n">
        <v>46259</v>
      </c>
      <c r="C2377" t="inlineStr">
        <is>
          <t>Payment</t>
        </is>
      </c>
      <c r="D2377" t="inlineStr"/>
      <c r="E2377" t="inlineStr">
        <is>
          <t>Docklands Interiors</t>
        </is>
      </c>
      <c r="F2377" t="inlineStr">
        <is>
          <t>Accounts Receivable (A/R)</t>
        </is>
      </c>
      <c r="G2377" s="9" t="n">
        <v>-1264.56</v>
      </c>
      <c r="H2377" t="inlineStr"/>
      <c r="I2377" t="inlineStr">
        <is>
          <t>Payment INV-4264</t>
        </is>
      </c>
      <c r="J2377" t="inlineStr"/>
      <c r="K2377" t="str">
        <f>INDEX('Account Map'!$E$5:$E$90,MATCH(F2377,'Account Map'!$A$5:$A$90,0))</f>
        <v>610</v>
      </c>
    </row>
    <row r="2378">
      <c r="A2378" t="n">
        <v>893</v>
      </c>
      <c r="B2378" s="10" t="n">
        <v>46259</v>
      </c>
      <c r="C2378" t="inlineStr">
        <is>
          <t>Payment</t>
        </is>
      </c>
      <c r="D2378" t="inlineStr"/>
      <c r="E2378" t="inlineStr">
        <is>
          <t>Sydney Road Builders Pty Ltd</t>
        </is>
      </c>
      <c r="F2378" t="inlineStr">
        <is>
          <t>Undeposited Funds</t>
        </is>
      </c>
      <c r="G2378" s="9" t="n">
        <v>908.49</v>
      </c>
      <c r="H2378" t="inlineStr"/>
      <c r="I2378" t="inlineStr">
        <is>
          <t>Payment INV-4278</t>
        </is>
      </c>
      <c r="J2378" t="inlineStr"/>
      <c r="K2378" t="str">
        <f>INDEX('Account Map'!$E$5:$E$90,MATCH(F2378,'Account Map'!$A$5:$A$90,0))</f>
        <v>615</v>
      </c>
    </row>
    <row r="2379">
      <c r="A2379" t="n">
        <v>893</v>
      </c>
      <c r="B2379" s="10" t="n">
        <v>46259</v>
      </c>
      <c r="C2379" t="inlineStr">
        <is>
          <t>Payment</t>
        </is>
      </c>
      <c r="D2379" t="inlineStr"/>
      <c r="E2379" t="inlineStr">
        <is>
          <t>Sydney Road Builders Pty Ltd</t>
        </is>
      </c>
      <c r="F2379" t="inlineStr">
        <is>
          <t>Accounts Receivable (A/R)</t>
        </is>
      </c>
      <c r="G2379" s="9" t="n">
        <v>-908.49</v>
      </c>
      <c r="H2379" t="inlineStr"/>
      <c r="I2379" t="inlineStr">
        <is>
          <t>Payment INV-4278</t>
        </is>
      </c>
      <c r="J2379" t="inlineStr"/>
      <c r="K2379" t="str">
        <f>INDEX('Account Map'!$E$5:$E$90,MATCH(F2379,'Account Map'!$A$5:$A$90,0))</f>
        <v>610</v>
      </c>
    </row>
    <row r="2380">
      <c r="A2380" t="n">
        <v>894</v>
      </c>
      <c r="B2380" s="10" t="n">
        <v>46259</v>
      </c>
      <c r="C2380" t="inlineStr">
        <is>
          <t>Bill Payment (Cheque)</t>
        </is>
      </c>
      <c r="D2380" t="inlineStr"/>
      <c r="E2380" t="inlineStr">
        <is>
          <t>Timberlink Supplies Pty Ltd</t>
        </is>
      </c>
      <c r="F2380" t="inlineStr">
        <is>
          <t>Accounts Payable (A/P)</t>
        </is>
      </c>
      <c r="G2380" s="9" t="n">
        <v>2676.69</v>
      </c>
      <c r="H2380" t="inlineStr"/>
      <c r="I2380" t="inlineStr">
        <is>
          <t>Payment B00182</t>
        </is>
      </c>
      <c r="J2380" t="inlineStr"/>
      <c r="K2380" t="str">
        <f>INDEX('Account Map'!$E$5:$E$90,MATCH(F2380,'Account Map'!$A$5:$A$90,0))</f>
        <v>800</v>
      </c>
    </row>
    <row r="2381">
      <c r="A2381" t="n">
        <v>894</v>
      </c>
      <c r="B2381" s="10" t="n">
        <v>46259</v>
      </c>
      <c r="C2381" t="inlineStr">
        <is>
          <t>Bill Payment (Cheque)</t>
        </is>
      </c>
      <c r="D2381" t="inlineStr"/>
      <c r="E2381" t="inlineStr">
        <is>
          <t>Timberlink Supplies Pty Ltd</t>
        </is>
      </c>
      <c r="F2381" t="inlineStr">
        <is>
          <t>ANZ Business Cheque</t>
        </is>
      </c>
      <c r="G2381" s="9" t="n">
        <v>-2676.69</v>
      </c>
      <c r="H2381" t="inlineStr"/>
      <c r="I2381" t="inlineStr">
        <is>
          <t>Payment B00182</t>
        </is>
      </c>
      <c r="J2381" t="inlineStr">
        <is>
          <t>R</t>
        </is>
      </c>
      <c r="K2381" t="str">
        <f>INDEX('Account Map'!$E$5:$E$90,MATCH(F2381,'Account Map'!$A$5:$A$90,0))</f>
        <v>090</v>
      </c>
    </row>
    <row r="2382">
      <c r="A2382" t="n">
        <v>895</v>
      </c>
      <c r="B2382" s="10" t="n">
        <v>46259</v>
      </c>
      <c r="C2382" t="inlineStr">
        <is>
          <t>Bill Payment (Cheque)</t>
        </is>
      </c>
      <c r="D2382" t="inlineStr"/>
      <c r="E2382" t="inlineStr">
        <is>
          <t>Carlton Glass Pty Ltd</t>
        </is>
      </c>
      <c r="F2382" t="inlineStr">
        <is>
          <t>Accounts Payable (A/P)</t>
        </is>
      </c>
      <c r="G2382" s="9" t="n">
        <v>1192.18</v>
      </c>
      <c r="H2382" t="inlineStr"/>
      <c r="I2382" t="inlineStr">
        <is>
          <t>Payment B00187</t>
        </is>
      </c>
      <c r="J2382" t="inlineStr"/>
      <c r="K2382" t="str">
        <f>INDEX('Account Map'!$E$5:$E$90,MATCH(F2382,'Account Map'!$A$5:$A$90,0))</f>
        <v>800</v>
      </c>
    </row>
    <row r="2383">
      <c r="A2383" t="n">
        <v>895</v>
      </c>
      <c r="B2383" s="10" t="n">
        <v>46259</v>
      </c>
      <c r="C2383" t="inlineStr">
        <is>
          <t>Bill Payment (Cheque)</t>
        </is>
      </c>
      <c r="D2383" t="inlineStr"/>
      <c r="E2383" t="inlineStr">
        <is>
          <t>Carlton Glass Pty Ltd</t>
        </is>
      </c>
      <c r="F2383" t="inlineStr">
        <is>
          <t>ANZ Business Cheque</t>
        </is>
      </c>
      <c r="G2383" s="9" t="n">
        <v>-1192.18</v>
      </c>
      <c r="H2383" t="inlineStr"/>
      <c r="I2383" t="inlineStr">
        <is>
          <t>Payment B00187</t>
        </is>
      </c>
      <c r="J2383" t="inlineStr">
        <is>
          <t>R</t>
        </is>
      </c>
      <c r="K2383" t="str">
        <f>INDEX('Account Map'!$E$5:$E$90,MATCH(F2383,'Account Map'!$A$5:$A$90,0))</f>
        <v>090</v>
      </c>
    </row>
    <row r="2384">
      <c r="A2384" t="n">
        <v>896</v>
      </c>
      <c r="B2384" s="10" t="n">
        <v>46259</v>
      </c>
      <c r="C2384" t="inlineStr">
        <is>
          <t>Deposit</t>
        </is>
      </c>
      <c r="D2384" t="inlineStr"/>
      <c r="E2384" t="inlineStr"/>
      <c r="F2384" t="inlineStr">
        <is>
          <t>ANZ Business Cheque</t>
        </is>
      </c>
      <c r="G2384" s="9" t="n">
        <v>20126.14</v>
      </c>
      <c r="H2384" t="inlineStr"/>
      <c r="I2384" t="inlineStr">
        <is>
          <t>Deposit of 3 payments</t>
        </is>
      </c>
      <c r="J2384" t="inlineStr">
        <is>
          <t>R</t>
        </is>
      </c>
      <c r="K2384" t="str">
        <f>INDEX('Account Map'!$E$5:$E$90,MATCH(F2384,'Account Map'!$A$5:$A$90,0))</f>
        <v>090</v>
      </c>
    </row>
    <row r="2385">
      <c r="A2385" t="n">
        <v>896</v>
      </c>
      <c r="B2385" s="10" t="n">
        <v>46259</v>
      </c>
      <c r="C2385" t="inlineStr">
        <is>
          <t>Deposit</t>
        </is>
      </c>
      <c r="D2385" t="inlineStr"/>
      <c r="E2385" t="inlineStr"/>
      <c r="F2385" t="inlineStr">
        <is>
          <t>Undeposited Funds</t>
        </is>
      </c>
      <c r="G2385" s="9" t="n">
        <v>-20126.14</v>
      </c>
      <c r="H2385" t="inlineStr"/>
      <c r="I2385" t="inlineStr">
        <is>
          <t>Deposit of 3 payments</t>
        </is>
      </c>
      <c r="J2385" t="inlineStr"/>
      <c r="K2385" t="str">
        <f>INDEX('Account Map'!$E$5:$E$90,MATCH(F2385,'Account Map'!$A$5:$A$90,0))</f>
        <v>615</v>
      </c>
    </row>
    <row r="2386">
      <c r="A2386" t="n">
        <v>897</v>
      </c>
      <c r="B2386" s="10" t="n">
        <v>46260</v>
      </c>
      <c r="C2386" t="inlineStr">
        <is>
          <t>Invoice</t>
        </is>
      </c>
      <c r="D2386" t="inlineStr">
        <is>
          <t>INV-4349</t>
        </is>
      </c>
      <c r="E2386" t="inlineStr">
        <is>
          <t>Lygon Kitchen &amp; Bath Pty Ltd</t>
        </is>
      </c>
      <c r="F2386" t="inlineStr">
        <is>
          <t>Accounts Receivable (A/R)</t>
        </is>
      </c>
      <c r="G2386" s="9" t="n">
        <v>3282.95</v>
      </c>
      <c r="H2386" t="inlineStr"/>
      <c r="I2386" t="inlineStr"/>
      <c r="J2386" t="inlineStr"/>
      <c r="K2386" t="str">
        <f>INDEX('Account Map'!$E$5:$E$90,MATCH(F2386,'Account Map'!$A$5:$A$90,0))</f>
        <v>610</v>
      </c>
    </row>
    <row r="2387">
      <c r="A2387" t="n">
        <v>897</v>
      </c>
      <c r="B2387" s="10" t="n">
        <v>46260</v>
      </c>
      <c r="C2387" t="inlineStr">
        <is>
          <t>Invoice</t>
        </is>
      </c>
      <c r="D2387" t="inlineStr">
        <is>
          <t>INV-4349</t>
        </is>
      </c>
      <c r="E2387" t="inlineStr">
        <is>
          <t>Lygon Kitchen &amp; Bath Pty Ltd</t>
        </is>
      </c>
      <c r="F2387" t="inlineStr">
        <is>
          <t>Shopfitting contracts</t>
        </is>
      </c>
      <c r="G2387" s="9" t="n">
        <v>-2984.5</v>
      </c>
      <c r="H2387" t="inlineStr">
        <is>
          <t>GST</t>
        </is>
      </c>
      <c r="I2387" t="inlineStr"/>
      <c r="J2387" t="inlineStr"/>
      <c r="K2387" t="str">
        <f>INDEX('Account Map'!$E$5:$E$90,MATCH(F2387,'Account Map'!$A$5:$A$90,0))</f>
        <v>201</v>
      </c>
    </row>
    <row r="2388">
      <c r="A2388" t="n">
        <v>897</v>
      </c>
      <c r="B2388" s="10" t="n">
        <v>46260</v>
      </c>
      <c r="C2388" t="inlineStr">
        <is>
          <t>Invoice</t>
        </is>
      </c>
      <c r="D2388" t="inlineStr">
        <is>
          <t>INV-4349</t>
        </is>
      </c>
      <c r="E2388" t="inlineStr">
        <is>
          <t>Lygon Kitchen &amp; Bath Pty Ltd</t>
        </is>
      </c>
      <c r="F2388" t="inlineStr">
        <is>
          <t>GST Payable</t>
        </is>
      </c>
      <c r="G2388" s="9" t="n">
        <v>-298.45</v>
      </c>
      <c r="H2388" t="inlineStr"/>
      <c r="I2388" t="inlineStr"/>
      <c r="J2388" t="inlineStr"/>
      <c r="K2388" t="str">
        <f>INDEX('Account Map'!$E$5:$E$90,MATCH(F2388,'Account Map'!$A$5:$A$90,0))</f>
        <v>820</v>
      </c>
    </row>
    <row r="2389">
      <c r="A2389" t="n">
        <v>898</v>
      </c>
      <c r="B2389" s="10" t="n">
        <v>46260</v>
      </c>
      <c r="C2389" t="inlineStr">
        <is>
          <t>Invoice</t>
        </is>
      </c>
      <c r="D2389" t="inlineStr">
        <is>
          <t>INV-4350</t>
        </is>
      </c>
      <c r="E2389" t="inlineStr">
        <is>
          <t>Glenferrie Interiors Group</t>
        </is>
      </c>
      <c r="F2389" t="inlineStr">
        <is>
          <t>Accounts Receivable (A/R)</t>
        </is>
      </c>
      <c r="G2389" s="9" t="n">
        <v>7674.28</v>
      </c>
      <c r="H2389" t="inlineStr"/>
      <c r="I2389" t="inlineStr"/>
      <c r="J2389" t="inlineStr"/>
      <c r="K2389" t="str">
        <f>INDEX('Account Map'!$E$5:$E$90,MATCH(F2389,'Account Map'!$A$5:$A$90,0))</f>
        <v>610</v>
      </c>
    </row>
    <row r="2390">
      <c r="A2390" t="n">
        <v>898</v>
      </c>
      <c r="B2390" s="10" t="n">
        <v>46260</v>
      </c>
      <c r="C2390" t="inlineStr">
        <is>
          <t>Invoice</t>
        </is>
      </c>
      <c r="D2390" t="inlineStr">
        <is>
          <t>INV-4350</t>
        </is>
      </c>
      <c r="E2390" t="inlineStr">
        <is>
          <t>Glenferrie Interiors Group</t>
        </is>
      </c>
      <c r="F2390" t="inlineStr">
        <is>
          <t>Joinery sales</t>
        </is>
      </c>
      <c r="G2390" s="9" t="n">
        <v>-979.51</v>
      </c>
      <c r="H2390" t="inlineStr">
        <is>
          <t>GST</t>
        </is>
      </c>
      <c r="I2390" t="inlineStr"/>
      <c r="J2390" t="inlineStr"/>
      <c r="K2390" t="str">
        <f>INDEX('Account Map'!$E$5:$E$90,MATCH(F2390,'Account Map'!$A$5:$A$90,0))</f>
        <v>200</v>
      </c>
    </row>
    <row r="2391">
      <c r="A2391" t="n">
        <v>898</v>
      </c>
      <c r="B2391" s="10" t="n">
        <v>46260</v>
      </c>
      <c r="C2391" t="inlineStr">
        <is>
          <t>Invoice</t>
        </is>
      </c>
      <c r="D2391" t="inlineStr">
        <is>
          <t>INV-4350</t>
        </is>
      </c>
      <c r="E2391" t="inlineStr">
        <is>
          <t>Glenferrie Interiors Group</t>
        </is>
      </c>
      <c r="F2391" t="inlineStr">
        <is>
          <t>Joinery sales</t>
        </is>
      </c>
      <c r="G2391" s="9" t="n">
        <v>-3504.9</v>
      </c>
      <c r="H2391" t="inlineStr">
        <is>
          <t>GST</t>
        </is>
      </c>
      <c r="I2391" t="inlineStr"/>
      <c r="J2391" t="inlineStr"/>
      <c r="K2391" t="str">
        <f>INDEX('Account Map'!$E$5:$E$90,MATCH(F2391,'Account Map'!$A$5:$A$90,0))</f>
        <v>200</v>
      </c>
    </row>
    <row r="2392">
      <c r="A2392" t="n">
        <v>898</v>
      </c>
      <c r="B2392" s="10" t="n">
        <v>46260</v>
      </c>
      <c r="C2392" t="inlineStr">
        <is>
          <t>Invoice</t>
        </is>
      </c>
      <c r="D2392" t="inlineStr">
        <is>
          <t>INV-4350</t>
        </is>
      </c>
      <c r="E2392" t="inlineStr">
        <is>
          <t>Glenferrie Interiors Group</t>
        </is>
      </c>
      <c r="F2392" t="inlineStr">
        <is>
          <t>Shopfitting contracts</t>
        </is>
      </c>
      <c r="G2392" s="9" t="n">
        <v>-2492.21</v>
      </c>
      <c r="H2392" t="inlineStr">
        <is>
          <t>GST</t>
        </is>
      </c>
      <c r="I2392" t="inlineStr"/>
      <c r="J2392" t="inlineStr"/>
      <c r="K2392" t="str">
        <f>INDEX('Account Map'!$E$5:$E$90,MATCH(F2392,'Account Map'!$A$5:$A$90,0))</f>
        <v>201</v>
      </c>
    </row>
    <row r="2393">
      <c r="A2393" t="n">
        <v>898</v>
      </c>
      <c r="B2393" s="10" t="n">
        <v>46260</v>
      </c>
      <c r="C2393" t="inlineStr">
        <is>
          <t>Invoice</t>
        </is>
      </c>
      <c r="D2393" t="inlineStr">
        <is>
          <t>INV-4350</t>
        </is>
      </c>
      <c r="E2393" t="inlineStr">
        <is>
          <t>Glenferrie Interiors Group</t>
        </is>
      </c>
      <c r="F2393" t="inlineStr">
        <is>
          <t>GST Payable</t>
        </is>
      </c>
      <c r="G2393" s="9" t="n">
        <v>-697.66</v>
      </c>
      <c r="H2393" t="inlineStr"/>
      <c r="I2393" t="inlineStr"/>
      <c r="J2393" t="inlineStr"/>
      <c r="K2393" t="str">
        <f>INDEX('Account Map'!$E$5:$E$90,MATCH(F2393,'Account Map'!$A$5:$A$90,0))</f>
        <v>820</v>
      </c>
    </row>
    <row r="2394">
      <c r="A2394" t="n">
        <v>899</v>
      </c>
      <c r="B2394" s="10" t="n">
        <v>46260</v>
      </c>
      <c r="C2394" t="inlineStr">
        <is>
          <t>Invoice</t>
        </is>
      </c>
      <c r="D2394" t="inlineStr">
        <is>
          <t>INV-4351</t>
        </is>
      </c>
      <c r="E2394" t="inlineStr">
        <is>
          <t>Malvern Real Estate Pty Ltd</t>
        </is>
      </c>
      <c r="F2394" t="inlineStr">
        <is>
          <t>Accounts Receivable (A/R)</t>
        </is>
      </c>
      <c r="G2394" s="9" t="n">
        <v>10306.26</v>
      </c>
      <c r="H2394" t="inlineStr"/>
      <c r="I2394" t="inlineStr"/>
      <c r="J2394" t="inlineStr"/>
      <c r="K2394" t="str">
        <f>INDEX('Account Map'!$E$5:$E$90,MATCH(F2394,'Account Map'!$A$5:$A$90,0))</f>
        <v>610</v>
      </c>
    </row>
    <row r="2395">
      <c r="A2395" t="n">
        <v>899</v>
      </c>
      <c r="B2395" s="10" t="n">
        <v>46260</v>
      </c>
      <c r="C2395" t="inlineStr">
        <is>
          <t>Invoice</t>
        </is>
      </c>
      <c r="D2395" t="inlineStr">
        <is>
          <t>INV-4351</t>
        </is>
      </c>
      <c r="E2395" t="inlineStr">
        <is>
          <t>Malvern Real Estate Pty Ltd</t>
        </is>
      </c>
      <c r="F2395" t="inlineStr">
        <is>
          <t>Shopfitting contracts</t>
        </is>
      </c>
      <c r="G2395" s="9" t="n">
        <v>-9369.33</v>
      </c>
      <c r="H2395" t="inlineStr">
        <is>
          <t>GST</t>
        </is>
      </c>
      <c r="I2395" t="inlineStr"/>
      <c r="J2395" t="inlineStr"/>
      <c r="K2395" t="str">
        <f>INDEX('Account Map'!$E$5:$E$90,MATCH(F2395,'Account Map'!$A$5:$A$90,0))</f>
        <v>201</v>
      </c>
    </row>
    <row r="2396">
      <c r="A2396" t="n">
        <v>899</v>
      </c>
      <c r="B2396" s="10" t="n">
        <v>46260</v>
      </c>
      <c r="C2396" t="inlineStr">
        <is>
          <t>Invoice</t>
        </is>
      </c>
      <c r="D2396" t="inlineStr">
        <is>
          <t>INV-4351</t>
        </is>
      </c>
      <c r="E2396" t="inlineStr">
        <is>
          <t>Malvern Real Estate Pty Ltd</t>
        </is>
      </c>
      <c r="F2396" t="inlineStr">
        <is>
          <t>GST Payable</t>
        </is>
      </c>
      <c r="G2396" s="9" t="n">
        <v>-936.9299999999999</v>
      </c>
      <c r="H2396" t="inlineStr"/>
      <c r="I2396" t="inlineStr"/>
      <c r="J2396" t="inlineStr"/>
      <c r="K2396" t="str">
        <f>INDEX('Account Map'!$E$5:$E$90,MATCH(F2396,'Account Map'!$A$5:$A$90,0))</f>
        <v>820</v>
      </c>
    </row>
    <row r="2397">
      <c r="A2397" t="n">
        <v>900</v>
      </c>
      <c r="B2397" s="10" t="n">
        <v>46260</v>
      </c>
      <c r="C2397" t="inlineStr">
        <is>
          <t>Invoice</t>
        </is>
      </c>
      <c r="D2397" t="inlineStr">
        <is>
          <t>INV-4352</t>
        </is>
      </c>
      <c r="E2397" t="inlineStr">
        <is>
          <t>Docklands Physio Group</t>
        </is>
      </c>
      <c r="F2397" t="inlineStr">
        <is>
          <t>Accounts Receivable (A/R)</t>
        </is>
      </c>
      <c r="G2397" s="9" t="n">
        <v>8561.93</v>
      </c>
      <c r="H2397" t="inlineStr"/>
      <c r="I2397" t="inlineStr"/>
      <c r="J2397" t="inlineStr"/>
      <c r="K2397" t="str">
        <f>INDEX('Account Map'!$E$5:$E$90,MATCH(F2397,'Account Map'!$A$5:$A$90,0))</f>
        <v>610</v>
      </c>
    </row>
    <row r="2398">
      <c r="A2398" t="n">
        <v>900</v>
      </c>
      <c r="B2398" s="10" t="n">
        <v>46260</v>
      </c>
      <c r="C2398" t="inlineStr">
        <is>
          <t>Invoice</t>
        </is>
      </c>
      <c r="D2398" t="inlineStr">
        <is>
          <t>INV-4352</t>
        </is>
      </c>
      <c r="E2398" t="inlineStr">
        <is>
          <t>Docklands Physio Group</t>
        </is>
      </c>
      <c r="F2398" t="inlineStr">
        <is>
          <t>Shopfitting contracts</t>
        </is>
      </c>
      <c r="G2398" s="9" t="n">
        <v>-7783.57</v>
      </c>
      <c r="H2398" t="inlineStr">
        <is>
          <t>GST</t>
        </is>
      </c>
      <c r="I2398" t="inlineStr"/>
      <c r="J2398" t="inlineStr"/>
      <c r="K2398" t="str">
        <f>INDEX('Account Map'!$E$5:$E$90,MATCH(F2398,'Account Map'!$A$5:$A$90,0))</f>
        <v>201</v>
      </c>
    </row>
    <row r="2399">
      <c r="A2399" t="n">
        <v>900</v>
      </c>
      <c r="B2399" s="10" t="n">
        <v>46260</v>
      </c>
      <c r="C2399" t="inlineStr">
        <is>
          <t>Invoice</t>
        </is>
      </c>
      <c r="D2399" t="inlineStr">
        <is>
          <t>INV-4352</t>
        </is>
      </c>
      <c r="E2399" t="inlineStr">
        <is>
          <t>Docklands Physio Group</t>
        </is>
      </c>
      <c r="F2399" t="inlineStr">
        <is>
          <t>GST Payable</t>
        </is>
      </c>
      <c r="G2399" s="9" t="n">
        <v>-778.36</v>
      </c>
      <c r="H2399" t="inlineStr"/>
      <c r="I2399" t="inlineStr"/>
      <c r="J2399" t="inlineStr"/>
      <c r="K2399" t="str">
        <f>INDEX('Account Map'!$E$5:$E$90,MATCH(F2399,'Account Map'!$A$5:$A$90,0))</f>
        <v>820</v>
      </c>
    </row>
    <row r="2400">
      <c r="A2400" t="n">
        <v>901</v>
      </c>
      <c r="B2400" s="10" t="n">
        <v>46260</v>
      </c>
      <c r="C2400" t="inlineStr">
        <is>
          <t>Bill</t>
        </is>
      </c>
      <c r="D2400" t="inlineStr">
        <is>
          <t>B00381</t>
        </is>
      </c>
      <c r="E2400" t="inlineStr">
        <is>
          <t>Clifton Lighting Pty Ltd</t>
        </is>
      </c>
      <c r="F2400" t="inlineStr">
        <is>
          <t>Subcontractors</t>
        </is>
      </c>
      <c r="G2400" s="9" t="n">
        <v>2838.05</v>
      </c>
      <c r="H2400" t="inlineStr">
        <is>
          <t>GST</t>
        </is>
      </c>
      <c r="I2400" t="inlineStr"/>
      <c r="J2400" t="inlineStr"/>
      <c r="K2400" t="str">
        <f>INDEX('Account Map'!$E$5:$E$90,MATCH(F2400,'Account Map'!$A$5:$A$90,0))</f>
        <v>313</v>
      </c>
    </row>
    <row r="2401">
      <c r="A2401" t="n">
        <v>901</v>
      </c>
      <c r="B2401" s="10" t="n">
        <v>46260</v>
      </c>
      <c r="C2401" t="inlineStr">
        <is>
          <t>Bill</t>
        </is>
      </c>
      <c r="D2401" t="inlineStr">
        <is>
          <t>B00381</t>
        </is>
      </c>
      <c r="E2401" t="inlineStr">
        <is>
          <t>Clifton Lighting Pty Ltd</t>
        </is>
      </c>
      <c r="F2401" t="inlineStr">
        <is>
          <t>GST Payable</t>
        </is>
      </c>
      <c r="G2401" s="9" t="n">
        <v>283.81</v>
      </c>
      <c r="H2401" t="inlineStr"/>
      <c r="I2401" t="inlineStr"/>
      <c r="J2401" t="inlineStr"/>
      <c r="K2401" t="str">
        <f>INDEX('Account Map'!$E$5:$E$90,MATCH(F2401,'Account Map'!$A$5:$A$90,0))</f>
        <v>820</v>
      </c>
    </row>
    <row r="2402">
      <c r="A2402" t="n">
        <v>901</v>
      </c>
      <c r="B2402" s="10" t="n">
        <v>46260</v>
      </c>
      <c r="C2402" t="inlineStr">
        <is>
          <t>Bill</t>
        </is>
      </c>
      <c r="D2402" t="inlineStr">
        <is>
          <t>B00381</t>
        </is>
      </c>
      <c r="E2402" t="inlineStr">
        <is>
          <t>Clifton Lighting Pty Ltd</t>
        </is>
      </c>
      <c r="F2402" t="inlineStr">
        <is>
          <t>Accounts Payable (A/P)</t>
        </is>
      </c>
      <c r="G2402" s="9" t="n">
        <v>-3121.86</v>
      </c>
      <c r="H2402" t="inlineStr"/>
      <c r="I2402" t="inlineStr"/>
      <c r="J2402" t="inlineStr"/>
      <c r="K2402" t="str">
        <f>INDEX('Account Map'!$E$5:$E$90,MATCH(F2402,'Account Map'!$A$5:$A$90,0))</f>
        <v>800</v>
      </c>
    </row>
    <row r="2403">
      <c r="A2403" t="n">
        <v>902</v>
      </c>
      <c r="B2403" s="10" t="n">
        <v>46260</v>
      </c>
      <c r="C2403" t="inlineStr">
        <is>
          <t>Bill</t>
        </is>
      </c>
      <c r="D2403" t="inlineStr">
        <is>
          <t>B00382</t>
        </is>
      </c>
      <c r="E2403" t="inlineStr">
        <is>
          <t>Clifton Machinery Pty Ltd</t>
        </is>
      </c>
      <c r="F2403" t="inlineStr">
        <is>
          <t>Repairs &amp; maintenance</t>
        </is>
      </c>
      <c r="G2403" s="9" t="n">
        <v>305.12</v>
      </c>
      <c r="H2403" t="inlineStr">
        <is>
          <t>GST</t>
        </is>
      </c>
      <c r="I2403" t="inlineStr"/>
      <c r="J2403" t="inlineStr"/>
      <c r="K2403" t="str">
        <f>INDEX('Account Map'!$E$5:$E$90,MATCH(F2403,'Account Map'!$A$5:$A$90,0))</f>
        <v>473</v>
      </c>
    </row>
    <row r="2404">
      <c r="A2404" t="n">
        <v>902</v>
      </c>
      <c r="B2404" s="10" t="n">
        <v>46260</v>
      </c>
      <c r="C2404" t="inlineStr">
        <is>
          <t>Bill</t>
        </is>
      </c>
      <c r="D2404" t="inlineStr">
        <is>
          <t>B00382</t>
        </is>
      </c>
      <c r="E2404" t="inlineStr">
        <is>
          <t>Clifton Machinery Pty Ltd</t>
        </is>
      </c>
      <c r="F2404" t="inlineStr">
        <is>
          <t>GST Payable</t>
        </is>
      </c>
      <c r="G2404" s="9" t="n">
        <v>30.51</v>
      </c>
      <c r="H2404" t="inlineStr"/>
      <c r="I2404" t="inlineStr"/>
      <c r="J2404" t="inlineStr"/>
      <c r="K2404" t="str">
        <f>INDEX('Account Map'!$E$5:$E$90,MATCH(F2404,'Account Map'!$A$5:$A$90,0))</f>
        <v>820</v>
      </c>
    </row>
    <row r="2405">
      <c r="A2405" t="n">
        <v>902</v>
      </c>
      <c r="B2405" s="10" t="n">
        <v>46260</v>
      </c>
      <c r="C2405" t="inlineStr">
        <is>
          <t>Bill</t>
        </is>
      </c>
      <c r="D2405" t="inlineStr">
        <is>
          <t>B00382</t>
        </is>
      </c>
      <c r="E2405" t="inlineStr">
        <is>
          <t>Clifton Machinery Pty Ltd</t>
        </is>
      </c>
      <c r="F2405" t="inlineStr">
        <is>
          <t>Accounts Payable (A/P)</t>
        </is>
      </c>
      <c r="G2405" s="9" t="n">
        <v>-335.63</v>
      </c>
      <c r="H2405" t="inlineStr"/>
      <c r="I2405" t="inlineStr"/>
      <c r="J2405" t="inlineStr"/>
      <c r="K2405" t="str">
        <f>INDEX('Account Map'!$E$5:$E$90,MATCH(F2405,'Account Map'!$A$5:$A$90,0))</f>
        <v>800</v>
      </c>
    </row>
    <row r="2406">
      <c r="A2406" t="n">
        <v>903</v>
      </c>
      <c r="B2406" s="10" t="n">
        <v>46260</v>
      </c>
      <c r="C2406" t="inlineStr">
        <is>
          <t>Bill</t>
        </is>
      </c>
      <c r="D2406" t="inlineStr">
        <is>
          <t>B00383</t>
        </is>
      </c>
      <c r="E2406" t="inlineStr">
        <is>
          <t>AGL Energy Pty Ltd</t>
        </is>
      </c>
      <c r="F2406" t="inlineStr">
        <is>
          <t>Electricity &amp; gas</t>
        </is>
      </c>
      <c r="G2406" s="9" t="n">
        <v>261.13</v>
      </c>
      <c r="H2406" t="inlineStr">
        <is>
          <t>GST</t>
        </is>
      </c>
      <c r="I2406" t="inlineStr"/>
      <c r="J2406" t="inlineStr"/>
      <c r="K2406" t="str">
        <f>INDEX('Account Map'!$E$5:$E$90,MATCH(F2406,'Account Map'!$A$5:$A$90,0))</f>
        <v>445</v>
      </c>
    </row>
    <row r="2407">
      <c r="A2407" t="n">
        <v>903</v>
      </c>
      <c r="B2407" s="10" t="n">
        <v>46260</v>
      </c>
      <c r="C2407" t="inlineStr">
        <is>
          <t>Bill</t>
        </is>
      </c>
      <c r="D2407" t="inlineStr">
        <is>
          <t>B00383</t>
        </is>
      </c>
      <c r="E2407" t="inlineStr">
        <is>
          <t>AGL Energy Pty Ltd</t>
        </is>
      </c>
      <c r="F2407" t="inlineStr">
        <is>
          <t>GST Payable</t>
        </is>
      </c>
      <c r="G2407" s="9" t="n">
        <v>26.11</v>
      </c>
      <c r="H2407" t="inlineStr"/>
      <c r="I2407" t="inlineStr"/>
      <c r="J2407" t="inlineStr"/>
      <c r="K2407" t="str">
        <f>INDEX('Account Map'!$E$5:$E$90,MATCH(F2407,'Account Map'!$A$5:$A$90,0))</f>
        <v>820</v>
      </c>
    </row>
    <row r="2408">
      <c r="A2408" t="n">
        <v>903</v>
      </c>
      <c r="B2408" s="10" t="n">
        <v>46260</v>
      </c>
      <c r="C2408" t="inlineStr">
        <is>
          <t>Bill</t>
        </is>
      </c>
      <c r="D2408" t="inlineStr">
        <is>
          <t>B00383</t>
        </is>
      </c>
      <c r="E2408" t="inlineStr">
        <is>
          <t>AGL Energy Pty Ltd</t>
        </is>
      </c>
      <c r="F2408" t="inlineStr">
        <is>
          <t>Accounts Payable (A/P)</t>
        </is>
      </c>
      <c r="G2408" s="9" t="n">
        <v>-287.24</v>
      </c>
      <c r="H2408" t="inlineStr"/>
      <c r="I2408" t="inlineStr"/>
      <c r="J2408" t="inlineStr"/>
      <c r="K2408" t="str">
        <f>INDEX('Account Map'!$E$5:$E$90,MATCH(F2408,'Account Map'!$A$5:$A$90,0))</f>
        <v>800</v>
      </c>
    </row>
    <row r="2409">
      <c r="A2409" t="n">
        <v>904</v>
      </c>
      <c r="B2409" s="10" t="n">
        <v>46260</v>
      </c>
      <c r="C2409" t="inlineStr">
        <is>
          <t>Bill</t>
        </is>
      </c>
      <c r="D2409" t="inlineStr">
        <is>
          <t>B00384</t>
        </is>
      </c>
      <c r="E2409" t="inlineStr">
        <is>
          <t>Redgum Fasteners Pty Ltd</t>
        </is>
      </c>
      <c r="F2409" t="inlineStr">
        <is>
          <t>Hardware &amp; fittings</t>
        </is>
      </c>
      <c r="G2409" s="9" t="n">
        <v>210.84</v>
      </c>
      <c r="H2409" t="inlineStr">
        <is>
          <t>GST</t>
        </is>
      </c>
      <c r="I2409" t="inlineStr"/>
      <c r="J2409" t="inlineStr"/>
      <c r="K2409" t="str">
        <f>INDEX('Account Map'!$E$5:$E$90,MATCH(F2409,'Account Map'!$A$5:$A$90,0))</f>
        <v>311</v>
      </c>
    </row>
    <row r="2410">
      <c r="A2410" t="n">
        <v>904</v>
      </c>
      <c r="B2410" s="10" t="n">
        <v>46260</v>
      </c>
      <c r="C2410" t="inlineStr">
        <is>
          <t>Bill</t>
        </is>
      </c>
      <c r="D2410" t="inlineStr">
        <is>
          <t>B00384</t>
        </is>
      </c>
      <c r="E2410" t="inlineStr">
        <is>
          <t>Redgum Fasteners Pty Ltd</t>
        </is>
      </c>
      <c r="F2410" t="inlineStr">
        <is>
          <t>GST Payable</t>
        </is>
      </c>
      <c r="G2410" s="9" t="n">
        <v>21.08</v>
      </c>
      <c r="H2410" t="inlineStr"/>
      <c r="I2410" t="inlineStr"/>
      <c r="J2410" t="inlineStr"/>
      <c r="K2410" t="str">
        <f>INDEX('Account Map'!$E$5:$E$90,MATCH(F2410,'Account Map'!$A$5:$A$90,0))</f>
        <v>820</v>
      </c>
    </row>
    <row r="2411">
      <c r="A2411" t="n">
        <v>904</v>
      </c>
      <c r="B2411" s="10" t="n">
        <v>46260</v>
      </c>
      <c r="C2411" t="inlineStr">
        <is>
          <t>Bill</t>
        </is>
      </c>
      <c r="D2411" t="inlineStr">
        <is>
          <t>B00384</t>
        </is>
      </c>
      <c r="E2411" t="inlineStr">
        <is>
          <t>Redgum Fasteners Pty Ltd</t>
        </is>
      </c>
      <c r="F2411" t="inlineStr">
        <is>
          <t>Accounts Payable (A/P)</t>
        </is>
      </c>
      <c r="G2411" s="9" t="n">
        <v>-231.92</v>
      </c>
      <c r="H2411" t="inlineStr"/>
      <c r="I2411" t="inlineStr"/>
      <c r="J2411" t="inlineStr"/>
      <c r="K2411" t="str">
        <f>INDEX('Account Map'!$E$5:$E$90,MATCH(F2411,'Account Map'!$A$5:$A$90,0))</f>
        <v>800</v>
      </c>
    </row>
    <row r="2412">
      <c r="A2412" t="n">
        <v>905</v>
      </c>
      <c r="B2412" s="10" t="n">
        <v>46260</v>
      </c>
      <c r="C2412" t="inlineStr">
        <is>
          <t>Bill</t>
        </is>
      </c>
      <c r="D2412" t="inlineStr">
        <is>
          <t>B00385</t>
        </is>
      </c>
      <c r="E2412" t="inlineStr">
        <is>
          <t>Blum Fittings Pty Ltd</t>
        </is>
      </c>
      <c r="F2412" t="inlineStr">
        <is>
          <t>Hardware &amp; fittings</t>
        </is>
      </c>
      <c r="G2412" s="9" t="n">
        <v>127.89</v>
      </c>
      <c r="H2412" t="inlineStr">
        <is>
          <t>GST</t>
        </is>
      </c>
      <c r="I2412" t="inlineStr"/>
      <c r="J2412" t="inlineStr"/>
      <c r="K2412" t="str">
        <f>INDEX('Account Map'!$E$5:$E$90,MATCH(F2412,'Account Map'!$A$5:$A$90,0))</f>
        <v>311</v>
      </c>
    </row>
    <row r="2413">
      <c r="A2413" t="n">
        <v>905</v>
      </c>
      <c r="B2413" s="10" t="n">
        <v>46260</v>
      </c>
      <c r="C2413" t="inlineStr">
        <is>
          <t>Bill</t>
        </is>
      </c>
      <c r="D2413" t="inlineStr">
        <is>
          <t>B00385</t>
        </is>
      </c>
      <c r="E2413" t="inlineStr">
        <is>
          <t>Blum Fittings Pty Ltd</t>
        </is>
      </c>
      <c r="F2413" t="inlineStr">
        <is>
          <t>GST Payable</t>
        </is>
      </c>
      <c r="G2413" s="9" t="n">
        <v>12.79</v>
      </c>
      <c r="H2413" t="inlineStr"/>
      <c r="I2413" t="inlineStr"/>
      <c r="J2413" t="inlineStr"/>
      <c r="K2413" t="str">
        <f>INDEX('Account Map'!$E$5:$E$90,MATCH(F2413,'Account Map'!$A$5:$A$90,0))</f>
        <v>820</v>
      </c>
    </row>
    <row r="2414">
      <c r="A2414" t="n">
        <v>905</v>
      </c>
      <c r="B2414" s="10" t="n">
        <v>46260</v>
      </c>
      <c r="C2414" t="inlineStr">
        <is>
          <t>Bill</t>
        </is>
      </c>
      <c r="D2414" t="inlineStr">
        <is>
          <t>B00385</t>
        </is>
      </c>
      <c r="E2414" t="inlineStr">
        <is>
          <t>Blum Fittings Pty Ltd</t>
        </is>
      </c>
      <c r="F2414" t="inlineStr">
        <is>
          <t>Accounts Payable (A/P)</t>
        </is>
      </c>
      <c r="G2414" s="9" t="n">
        <v>-140.68</v>
      </c>
      <c r="H2414" t="inlineStr"/>
      <c r="I2414" t="inlineStr"/>
      <c r="J2414" t="inlineStr"/>
      <c r="K2414" t="str">
        <f>INDEX('Account Map'!$E$5:$E$90,MATCH(F2414,'Account Map'!$A$5:$A$90,0))</f>
        <v>800</v>
      </c>
    </row>
    <row r="2415">
      <c r="A2415" t="n">
        <v>906</v>
      </c>
      <c r="B2415" s="10" t="n">
        <v>46260</v>
      </c>
      <c r="C2415" t="inlineStr">
        <is>
          <t>Bill</t>
        </is>
      </c>
      <c r="D2415" t="inlineStr">
        <is>
          <t>B00386</t>
        </is>
      </c>
      <c r="E2415" t="inlineStr">
        <is>
          <t>Albert Signs Pty Ltd</t>
        </is>
      </c>
      <c r="F2415" t="inlineStr">
        <is>
          <t>Repairs &amp; maintenance</t>
        </is>
      </c>
      <c r="G2415" s="9" t="n">
        <v>238.36</v>
      </c>
      <c r="H2415" t="inlineStr">
        <is>
          <t>GST</t>
        </is>
      </c>
      <c r="I2415" t="inlineStr"/>
      <c r="J2415" t="inlineStr"/>
      <c r="K2415" t="str">
        <f>INDEX('Account Map'!$E$5:$E$90,MATCH(F2415,'Account Map'!$A$5:$A$90,0))</f>
        <v>473</v>
      </c>
    </row>
    <row r="2416">
      <c r="A2416" t="n">
        <v>906</v>
      </c>
      <c r="B2416" s="10" t="n">
        <v>46260</v>
      </c>
      <c r="C2416" t="inlineStr">
        <is>
          <t>Bill</t>
        </is>
      </c>
      <c r="D2416" t="inlineStr">
        <is>
          <t>B00386</t>
        </is>
      </c>
      <c r="E2416" t="inlineStr">
        <is>
          <t>Albert Signs Pty Ltd</t>
        </is>
      </c>
      <c r="F2416" t="inlineStr">
        <is>
          <t>GST Payable</t>
        </is>
      </c>
      <c r="G2416" s="9" t="n">
        <v>23.84</v>
      </c>
      <c r="H2416" t="inlineStr"/>
      <c r="I2416" t="inlineStr"/>
      <c r="J2416" t="inlineStr"/>
      <c r="K2416" t="str">
        <f>INDEX('Account Map'!$E$5:$E$90,MATCH(F2416,'Account Map'!$A$5:$A$90,0))</f>
        <v>820</v>
      </c>
    </row>
    <row r="2417">
      <c r="A2417" t="n">
        <v>906</v>
      </c>
      <c r="B2417" s="10" t="n">
        <v>46260</v>
      </c>
      <c r="C2417" t="inlineStr">
        <is>
          <t>Bill</t>
        </is>
      </c>
      <c r="D2417" t="inlineStr">
        <is>
          <t>B00386</t>
        </is>
      </c>
      <c r="E2417" t="inlineStr">
        <is>
          <t>Albert Signs Pty Ltd</t>
        </is>
      </c>
      <c r="F2417" t="inlineStr">
        <is>
          <t>Accounts Payable (A/P)</t>
        </is>
      </c>
      <c r="G2417" s="9" t="n">
        <v>-262.2</v>
      </c>
      <c r="H2417" t="inlineStr"/>
      <c r="I2417" t="inlineStr"/>
      <c r="J2417" t="inlineStr"/>
      <c r="K2417" t="str">
        <f>INDEX('Account Map'!$E$5:$E$90,MATCH(F2417,'Account Map'!$A$5:$A$90,0))</f>
        <v>800</v>
      </c>
    </row>
    <row r="2418">
      <c r="A2418" t="n">
        <v>907</v>
      </c>
      <c r="B2418" s="10" t="n">
        <v>46260</v>
      </c>
      <c r="C2418" t="inlineStr">
        <is>
          <t>Bill</t>
        </is>
      </c>
      <c r="D2418" t="inlineStr">
        <is>
          <t>B00387</t>
        </is>
      </c>
      <c r="E2418" t="inlineStr">
        <is>
          <t>Clifton Abrasives Pty Ltd</t>
        </is>
      </c>
      <c r="F2418" t="inlineStr">
        <is>
          <t>Repairs &amp; maintenance</t>
        </is>
      </c>
      <c r="G2418" s="9" t="n">
        <v>1358.65</v>
      </c>
      <c r="H2418" t="inlineStr">
        <is>
          <t>GST</t>
        </is>
      </c>
      <c r="I2418" t="inlineStr"/>
      <c r="J2418" t="inlineStr"/>
      <c r="K2418" t="str">
        <f>INDEX('Account Map'!$E$5:$E$90,MATCH(F2418,'Account Map'!$A$5:$A$90,0))</f>
        <v>473</v>
      </c>
    </row>
    <row r="2419">
      <c r="A2419" t="n">
        <v>907</v>
      </c>
      <c r="B2419" s="10" t="n">
        <v>46260</v>
      </c>
      <c r="C2419" t="inlineStr">
        <is>
          <t>Bill</t>
        </is>
      </c>
      <c r="D2419" t="inlineStr">
        <is>
          <t>B00387</t>
        </is>
      </c>
      <c r="E2419" t="inlineStr">
        <is>
          <t>Clifton Abrasives Pty Ltd</t>
        </is>
      </c>
      <c r="F2419" t="inlineStr">
        <is>
          <t>GST Payable</t>
        </is>
      </c>
      <c r="G2419" s="9" t="n">
        <v>135.87</v>
      </c>
      <c r="H2419" t="inlineStr"/>
      <c r="I2419" t="inlineStr"/>
      <c r="J2419" t="inlineStr"/>
      <c r="K2419" t="str">
        <f>INDEX('Account Map'!$E$5:$E$90,MATCH(F2419,'Account Map'!$A$5:$A$90,0))</f>
        <v>820</v>
      </c>
    </row>
    <row r="2420">
      <c r="A2420" t="n">
        <v>907</v>
      </c>
      <c r="B2420" s="10" t="n">
        <v>46260</v>
      </c>
      <c r="C2420" t="inlineStr">
        <is>
          <t>Bill</t>
        </is>
      </c>
      <c r="D2420" t="inlineStr">
        <is>
          <t>B00387</t>
        </is>
      </c>
      <c r="E2420" t="inlineStr">
        <is>
          <t>Clifton Abrasives Pty Ltd</t>
        </is>
      </c>
      <c r="F2420" t="inlineStr">
        <is>
          <t>Accounts Payable (A/P)</t>
        </is>
      </c>
      <c r="G2420" s="9" t="n">
        <v>-1494.52</v>
      </c>
      <c r="H2420" t="inlineStr"/>
      <c r="I2420" t="inlineStr"/>
      <c r="J2420" t="inlineStr"/>
      <c r="K2420" t="str">
        <f>INDEX('Account Map'!$E$5:$E$90,MATCH(F2420,'Account Map'!$A$5:$A$90,0))</f>
        <v>800</v>
      </c>
    </row>
    <row r="2421">
      <c r="A2421" t="n">
        <v>908</v>
      </c>
      <c r="B2421" s="10" t="n">
        <v>46260</v>
      </c>
      <c r="C2421" t="inlineStr">
        <is>
          <t>Bill</t>
        </is>
      </c>
      <c r="D2421" t="inlineStr">
        <is>
          <t>B00388</t>
        </is>
      </c>
      <c r="E2421" t="inlineStr">
        <is>
          <t>Albert Adhesives Pty Ltd</t>
        </is>
      </c>
      <c r="F2421" t="inlineStr">
        <is>
          <t>Small tools</t>
        </is>
      </c>
      <c r="G2421" s="9" t="n">
        <v>1388.88</v>
      </c>
      <c r="H2421" t="inlineStr">
        <is>
          <t>GST</t>
        </is>
      </c>
      <c r="I2421" t="inlineStr"/>
      <c r="J2421" t="inlineStr"/>
      <c r="K2421" t="str">
        <f>INDEX('Account Map'!$E$5:$E$90,MATCH(F2421,'Account Map'!$A$5:$A$90,0))</f>
        <v>474</v>
      </c>
    </row>
    <row r="2422">
      <c r="A2422" t="n">
        <v>908</v>
      </c>
      <c r="B2422" s="10" t="n">
        <v>46260</v>
      </c>
      <c r="C2422" t="inlineStr">
        <is>
          <t>Bill</t>
        </is>
      </c>
      <c r="D2422" t="inlineStr">
        <is>
          <t>B00388</t>
        </is>
      </c>
      <c r="E2422" t="inlineStr">
        <is>
          <t>Albert Adhesives Pty Ltd</t>
        </is>
      </c>
      <c r="F2422" t="inlineStr">
        <is>
          <t>GST Payable</t>
        </is>
      </c>
      <c r="G2422" s="9" t="n">
        <v>138.89</v>
      </c>
      <c r="H2422" t="inlineStr"/>
      <c r="I2422" t="inlineStr"/>
      <c r="J2422" t="inlineStr"/>
      <c r="K2422" t="str">
        <f>INDEX('Account Map'!$E$5:$E$90,MATCH(F2422,'Account Map'!$A$5:$A$90,0))</f>
        <v>820</v>
      </c>
    </row>
    <row r="2423">
      <c r="A2423" t="n">
        <v>908</v>
      </c>
      <c r="B2423" s="10" t="n">
        <v>46260</v>
      </c>
      <c r="C2423" t="inlineStr">
        <is>
          <t>Bill</t>
        </is>
      </c>
      <c r="D2423" t="inlineStr">
        <is>
          <t>B00388</t>
        </is>
      </c>
      <c r="E2423" t="inlineStr">
        <is>
          <t>Albert Adhesives Pty Ltd</t>
        </is>
      </c>
      <c r="F2423" t="inlineStr">
        <is>
          <t>Accounts Payable (A/P)</t>
        </is>
      </c>
      <c r="G2423" s="9" t="n">
        <v>-1527.77</v>
      </c>
      <c r="H2423" t="inlineStr"/>
      <c r="I2423" t="inlineStr"/>
      <c r="J2423" t="inlineStr"/>
      <c r="K2423" t="str">
        <f>INDEX('Account Map'!$E$5:$E$90,MATCH(F2423,'Account Map'!$A$5:$A$90,0))</f>
        <v>800</v>
      </c>
    </row>
    <row r="2424">
      <c r="A2424" t="n">
        <v>909</v>
      </c>
      <c r="B2424" s="10" t="n">
        <v>46260</v>
      </c>
      <c r="C2424" t="inlineStr">
        <is>
          <t>Bill</t>
        </is>
      </c>
      <c r="D2424" t="inlineStr">
        <is>
          <t>B00389</t>
        </is>
      </c>
      <c r="E2424" t="inlineStr">
        <is>
          <t>Prahran Fixings Pty Ltd</t>
        </is>
      </c>
      <c r="F2424" t="inlineStr">
        <is>
          <t>Freight &amp; cartage</t>
        </is>
      </c>
      <c r="G2424" s="9" t="n">
        <v>1461.67</v>
      </c>
      <c r="H2424" t="inlineStr">
        <is>
          <t>GST</t>
        </is>
      </c>
      <c r="I2424" t="inlineStr"/>
      <c r="J2424" t="inlineStr"/>
      <c r="K2424" t="str">
        <f>INDEX('Account Map'!$E$5:$E$90,MATCH(F2424,'Account Map'!$A$5:$A$90,0))</f>
        <v>314</v>
      </c>
    </row>
    <row r="2425">
      <c r="A2425" t="n">
        <v>909</v>
      </c>
      <c r="B2425" s="10" t="n">
        <v>46260</v>
      </c>
      <c r="C2425" t="inlineStr">
        <is>
          <t>Bill</t>
        </is>
      </c>
      <c r="D2425" t="inlineStr">
        <is>
          <t>B00389</t>
        </is>
      </c>
      <c r="E2425" t="inlineStr">
        <is>
          <t>Prahran Fixings Pty Ltd</t>
        </is>
      </c>
      <c r="F2425" t="inlineStr">
        <is>
          <t>GST Payable</t>
        </is>
      </c>
      <c r="G2425" s="9" t="n">
        <v>146.17</v>
      </c>
      <c r="H2425" t="inlineStr"/>
      <c r="I2425" t="inlineStr"/>
      <c r="J2425" t="inlineStr"/>
      <c r="K2425" t="str">
        <f>INDEX('Account Map'!$E$5:$E$90,MATCH(F2425,'Account Map'!$A$5:$A$90,0))</f>
        <v>820</v>
      </c>
    </row>
    <row r="2426">
      <c r="A2426" t="n">
        <v>909</v>
      </c>
      <c r="B2426" s="10" t="n">
        <v>46260</v>
      </c>
      <c r="C2426" t="inlineStr">
        <is>
          <t>Bill</t>
        </is>
      </c>
      <c r="D2426" t="inlineStr">
        <is>
          <t>B00389</t>
        </is>
      </c>
      <c r="E2426" t="inlineStr">
        <is>
          <t>Prahran Fixings Pty Ltd</t>
        </is>
      </c>
      <c r="F2426" t="inlineStr">
        <is>
          <t>Accounts Payable (A/P)</t>
        </is>
      </c>
      <c r="G2426" s="9" t="n">
        <v>-1607.84</v>
      </c>
      <c r="H2426" t="inlineStr"/>
      <c r="I2426" t="inlineStr"/>
      <c r="J2426" t="inlineStr"/>
      <c r="K2426" t="str">
        <f>INDEX('Account Map'!$E$5:$E$90,MATCH(F2426,'Account Map'!$A$5:$A$90,0))</f>
        <v>800</v>
      </c>
    </row>
    <row r="2427">
      <c r="A2427" t="n">
        <v>910</v>
      </c>
      <c r="B2427" s="10" t="n">
        <v>46260</v>
      </c>
      <c r="C2427" t="inlineStr">
        <is>
          <t>Expense</t>
        </is>
      </c>
      <c r="D2427" t="inlineStr"/>
      <c r="E2427" t="inlineStr">
        <is>
          <t>Ampol</t>
        </is>
      </c>
      <c r="F2427" t="inlineStr">
        <is>
          <t>Travel</t>
        </is>
      </c>
      <c r="G2427" s="9" t="n">
        <v>289.6</v>
      </c>
      <c r="H2427" t="inlineStr">
        <is>
          <t>GST</t>
        </is>
      </c>
      <c r="I2427" t="inlineStr"/>
      <c r="J2427" t="inlineStr"/>
      <c r="K2427" t="str">
        <f>INDEX('Account Map'!$E$5:$E$90,MATCH(F2427,'Account Map'!$A$5:$A$90,0))</f>
        <v>493</v>
      </c>
    </row>
    <row r="2428">
      <c r="A2428" t="n">
        <v>910</v>
      </c>
      <c r="B2428" s="10" t="n">
        <v>46260</v>
      </c>
      <c r="C2428" t="inlineStr">
        <is>
          <t>Expense</t>
        </is>
      </c>
      <c r="D2428" t="inlineStr"/>
      <c r="E2428" t="inlineStr">
        <is>
          <t>Ampol</t>
        </is>
      </c>
      <c r="F2428" t="inlineStr">
        <is>
          <t>GST Payable</t>
        </is>
      </c>
      <c r="G2428" s="9" t="n">
        <v>28.96</v>
      </c>
      <c r="H2428" t="inlineStr"/>
      <c r="I2428" t="inlineStr"/>
      <c r="J2428" t="inlineStr"/>
      <c r="K2428" t="str">
        <f>INDEX('Account Map'!$E$5:$E$90,MATCH(F2428,'Account Map'!$A$5:$A$90,0))</f>
        <v>820</v>
      </c>
    </row>
    <row r="2429">
      <c r="A2429" t="n">
        <v>910</v>
      </c>
      <c r="B2429" s="10" t="n">
        <v>46260</v>
      </c>
      <c r="C2429" t="inlineStr">
        <is>
          <t>Expense</t>
        </is>
      </c>
      <c r="D2429" t="inlineStr"/>
      <c r="E2429" t="inlineStr">
        <is>
          <t>Ampol</t>
        </is>
      </c>
      <c r="F2429" t="inlineStr">
        <is>
          <t>ANZ Business Visa</t>
        </is>
      </c>
      <c r="G2429" s="9" t="n">
        <v>-318.56</v>
      </c>
      <c r="H2429" t="inlineStr"/>
      <c r="I2429" t="inlineStr"/>
      <c r="J2429" t="inlineStr">
        <is>
          <t>R</t>
        </is>
      </c>
      <c r="K2429" t="str">
        <f>INDEX('Account Map'!$E$5:$E$90,MATCH(F2429,'Account Map'!$A$5:$A$90,0))</f>
        <v>092</v>
      </c>
    </row>
    <row r="2430">
      <c r="A2430" t="n">
        <v>911</v>
      </c>
      <c r="B2430" s="10" t="n">
        <v>46260</v>
      </c>
      <c r="C2430" t="inlineStr">
        <is>
          <t>Expense</t>
        </is>
      </c>
      <c r="D2430" t="inlineStr"/>
      <c r="E2430" t="inlineStr">
        <is>
          <t>Coffee Club Catering</t>
        </is>
      </c>
      <c r="F2430" t="inlineStr">
        <is>
          <t>Subscriptions</t>
        </is>
      </c>
      <c r="G2430" s="9" t="n">
        <v>343.91</v>
      </c>
      <c r="H2430" t="inlineStr">
        <is>
          <t>GST</t>
        </is>
      </c>
      <c r="I2430" t="inlineStr"/>
      <c r="J2430" t="inlineStr"/>
      <c r="K2430" t="str">
        <f>INDEX('Account Map'!$E$5:$E$90,MATCH(F2430,'Account Map'!$A$5:$A$90,0))</f>
        <v>485</v>
      </c>
    </row>
    <row r="2431">
      <c r="A2431" t="n">
        <v>911</v>
      </c>
      <c r="B2431" s="10" t="n">
        <v>46260</v>
      </c>
      <c r="C2431" t="inlineStr">
        <is>
          <t>Expense</t>
        </is>
      </c>
      <c r="D2431" t="inlineStr"/>
      <c r="E2431" t="inlineStr">
        <is>
          <t>Coffee Club Catering</t>
        </is>
      </c>
      <c r="F2431" t="inlineStr">
        <is>
          <t>GST Payable</t>
        </is>
      </c>
      <c r="G2431" s="9" t="n">
        <v>34.39</v>
      </c>
      <c r="H2431" t="inlineStr"/>
      <c r="I2431" t="inlineStr"/>
      <c r="J2431" t="inlineStr"/>
      <c r="K2431" t="str">
        <f>INDEX('Account Map'!$E$5:$E$90,MATCH(F2431,'Account Map'!$A$5:$A$90,0))</f>
        <v>820</v>
      </c>
    </row>
    <row r="2432">
      <c r="A2432" t="n">
        <v>911</v>
      </c>
      <c r="B2432" s="10" t="n">
        <v>46260</v>
      </c>
      <c r="C2432" t="inlineStr">
        <is>
          <t>Expense</t>
        </is>
      </c>
      <c r="D2432" t="inlineStr"/>
      <c r="E2432" t="inlineStr">
        <is>
          <t>Coffee Club Catering</t>
        </is>
      </c>
      <c r="F2432" t="inlineStr">
        <is>
          <t>ANZ Business Visa</t>
        </is>
      </c>
      <c r="G2432" s="9" t="n">
        <v>-378.3</v>
      </c>
      <c r="H2432" t="inlineStr"/>
      <c r="I2432" t="inlineStr"/>
      <c r="J2432" t="inlineStr">
        <is>
          <t>R</t>
        </is>
      </c>
      <c r="K2432" t="str">
        <f>INDEX('Account Map'!$E$5:$E$90,MATCH(F2432,'Account Map'!$A$5:$A$90,0))</f>
        <v>092</v>
      </c>
    </row>
    <row r="2433">
      <c r="A2433" t="n">
        <v>912</v>
      </c>
      <c r="B2433" s="10" t="n">
        <v>46260</v>
      </c>
      <c r="C2433" t="inlineStr">
        <is>
          <t>Expense</t>
        </is>
      </c>
      <c r="D2433" t="inlineStr"/>
      <c r="E2433" t="inlineStr">
        <is>
          <t>Australia Post</t>
        </is>
      </c>
      <c r="F2433" t="inlineStr">
        <is>
          <t>Subscriptions</t>
        </is>
      </c>
      <c r="G2433" s="9" t="n">
        <v>238.53</v>
      </c>
      <c r="H2433" t="inlineStr">
        <is>
          <t>GST</t>
        </is>
      </c>
      <c r="I2433" t="inlineStr"/>
      <c r="J2433" t="inlineStr"/>
      <c r="K2433" t="str">
        <f>INDEX('Account Map'!$E$5:$E$90,MATCH(F2433,'Account Map'!$A$5:$A$90,0))</f>
        <v>485</v>
      </c>
    </row>
    <row r="2434">
      <c r="A2434" t="n">
        <v>912</v>
      </c>
      <c r="B2434" s="10" t="n">
        <v>46260</v>
      </c>
      <c r="C2434" t="inlineStr">
        <is>
          <t>Expense</t>
        </is>
      </c>
      <c r="D2434" t="inlineStr"/>
      <c r="E2434" t="inlineStr">
        <is>
          <t>Australia Post</t>
        </is>
      </c>
      <c r="F2434" t="inlineStr">
        <is>
          <t>GST Payable</t>
        </is>
      </c>
      <c r="G2434" s="9" t="n">
        <v>23.85</v>
      </c>
      <c r="H2434" t="inlineStr"/>
      <c r="I2434" t="inlineStr"/>
      <c r="J2434" t="inlineStr"/>
      <c r="K2434" t="str">
        <f>INDEX('Account Map'!$E$5:$E$90,MATCH(F2434,'Account Map'!$A$5:$A$90,0))</f>
        <v>820</v>
      </c>
    </row>
    <row r="2435">
      <c r="A2435" t="n">
        <v>912</v>
      </c>
      <c r="B2435" s="10" t="n">
        <v>46260</v>
      </c>
      <c r="C2435" t="inlineStr">
        <is>
          <t>Expense</t>
        </is>
      </c>
      <c r="D2435" t="inlineStr"/>
      <c r="E2435" t="inlineStr">
        <is>
          <t>Australia Post</t>
        </is>
      </c>
      <c r="F2435" t="inlineStr">
        <is>
          <t>ANZ Business Visa</t>
        </is>
      </c>
      <c r="G2435" s="9" t="n">
        <v>-262.38</v>
      </c>
      <c r="H2435" t="inlineStr"/>
      <c r="I2435" t="inlineStr"/>
      <c r="J2435" t="inlineStr">
        <is>
          <t>R</t>
        </is>
      </c>
      <c r="K2435" t="str">
        <f>INDEX('Account Map'!$E$5:$E$90,MATCH(F2435,'Account Map'!$A$5:$A$90,0))</f>
        <v>092</v>
      </c>
    </row>
    <row r="2436">
      <c r="A2436" t="n">
        <v>913</v>
      </c>
      <c r="B2436" s="10" t="n">
        <v>46260</v>
      </c>
      <c r="C2436" t="inlineStr">
        <is>
          <t>Payment</t>
        </is>
      </c>
      <c r="D2436" t="inlineStr"/>
      <c r="E2436" t="inlineStr">
        <is>
          <t>Sydney Road Developments Pty Ltd</t>
        </is>
      </c>
      <c r="F2436" t="inlineStr">
        <is>
          <t>Undeposited Funds</t>
        </is>
      </c>
      <c r="G2436" s="9" t="n">
        <v>4832.78</v>
      </c>
      <c r="H2436" t="inlineStr"/>
      <c r="I2436" t="inlineStr">
        <is>
          <t>Payment INV-4244</t>
        </is>
      </c>
      <c r="J2436" t="inlineStr"/>
      <c r="K2436" t="str">
        <f>INDEX('Account Map'!$E$5:$E$90,MATCH(F2436,'Account Map'!$A$5:$A$90,0))</f>
        <v>615</v>
      </c>
    </row>
    <row r="2437">
      <c r="A2437" t="n">
        <v>913</v>
      </c>
      <c r="B2437" s="10" t="n">
        <v>46260</v>
      </c>
      <c r="C2437" t="inlineStr">
        <is>
          <t>Payment</t>
        </is>
      </c>
      <c r="D2437" t="inlineStr"/>
      <c r="E2437" t="inlineStr">
        <is>
          <t>Sydney Road Developments Pty Ltd</t>
        </is>
      </c>
      <c r="F2437" t="inlineStr">
        <is>
          <t>Accounts Receivable (A/R)</t>
        </is>
      </c>
      <c r="G2437" s="9" t="n">
        <v>-4832.78</v>
      </c>
      <c r="H2437" t="inlineStr"/>
      <c r="I2437" t="inlineStr">
        <is>
          <t>Payment INV-4244</t>
        </is>
      </c>
      <c r="J2437" t="inlineStr"/>
      <c r="K2437" t="str">
        <f>INDEX('Account Map'!$E$5:$E$90,MATCH(F2437,'Account Map'!$A$5:$A$90,0))</f>
        <v>610</v>
      </c>
    </row>
    <row r="2438">
      <c r="A2438" t="n">
        <v>914</v>
      </c>
      <c r="B2438" s="10" t="n">
        <v>46260</v>
      </c>
      <c r="C2438" t="inlineStr">
        <is>
          <t>Payment</t>
        </is>
      </c>
      <c r="D2438" t="inlineStr"/>
      <c r="E2438" t="inlineStr">
        <is>
          <t>Brunswick Bakery Pty Ltd</t>
        </is>
      </c>
      <c r="F2438" t="inlineStr">
        <is>
          <t>Undeposited Funds</t>
        </is>
      </c>
      <c r="G2438" s="9" t="n">
        <v>2438.12</v>
      </c>
      <c r="H2438" t="inlineStr"/>
      <c r="I2438" t="inlineStr">
        <is>
          <t>Payment INV-4297</t>
        </is>
      </c>
      <c r="J2438" t="inlineStr"/>
      <c r="K2438" t="str">
        <f>INDEX('Account Map'!$E$5:$E$90,MATCH(F2438,'Account Map'!$A$5:$A$90,0))</f>
        <v>615</v>
      </c>
    </row>
    <row r="2439">
      <c r="A2439" t="n">
        <v>914</v>
      </c>
      <c r="B2439" s="10" t="n">
        <v>46260</v>
      </c>
      <c r="C2439" t="inlineStr">
        <is>
          <t>Payment</t>
        </is>
      </c>
      <c r="D2439" t="inlineStr"/>
      <c r="E2439" t="inlineStr">
        <is>
          <t>Brunswick Bakery Pty Ltd</t>
        </is>
      </c>
      <c r="F2439" t="inlineStr">
        <is>
          <t>Accounts Receivable (A/R)</t>
        </is>
      </c>
      <c r="G2439" s="9" t="n">
        <v>-2438.12</v>
      </c>
      <c r="H2439" t="inlineStr"/>
      <c r="I2439" t="inlineStr">
        <is>
          <t>Payment INV-4297</t>
        </is>
      </c>
      <c r="J2439" t="inlineStr"/>
      <c r="K2439" t="str">
        <f>INDEX('Account Map'!$E$5:$E$90,MATCH(F2439,'Account Map'!$A$5:$A$90,0))</f>
        <v>610</v>
      </c>
    </row>
    <row r="2440">
      <c r="A2440" t="n">
        <v>915</v>
      </c>
      <c r="B2440" s="10" t="n">
        <v>46260</v>
      </c>
      <c r="C2440" t="inlineStr">
        <is>
          <t>Bill Payment (Cheque)</t>
        </is>
      </c>
      <c r="D2440" t="inlineStr"/>
      <c r="E2440" t="inlineStr">
        <is>
          <t>Hawthorn Timber Pty Ltd</t>
        </is>
      </c>
      <c r="F2440" t="inlineStr">
        <is>
          <t>Accounts Payable (A/P)</t>
        </is>
      </c>
      <c r="G2440" s="9" t="n">
        <v>474.18</v>
      </c>
      <c r="H2440" t="inlineStr"/>
      <c r="I2440" t="inlineStr">
        <is>
          <t>Payment B00210</t>
        </is>
      </c>
      <c r="J2440" t="inlineStr"/>
      <c r="K2440" t="str">
        <f>INDEX('Account Map'!$E$5:$E$90,MATCH(F2440,'Account Map'!$A$5:$A$90,0))</f>
        <v>800</v>
      </c>
    </row>
    <row r="2441">
      <c r="A2441" t="n">
        <v>915</v>
      </c>
      <c r="B2441" s="10" t="n">
        <v>46260</v>
      </c>
      <c r="C2441" t="inlineStr">
        <is>
          <t>Bill Payment (Cheque)</t>
        </is>
      </c>
      <c r="D2441" t="inlineStr"/>
      <c r="E2441" t="inlineStr">
        <is>
          <t>Hawthorn Timber Pty Ltd</t>
        </is>
      </c>
      <c r="F2441" t="inlineStr">
        <is>
          <t>ANZ Business Cheque</t>
        </is>
      </c>
      <c r="G2441" s="9" t="n">
        <v>-474.18</v>
      </c>
      <c r="H2441" t="inlineStr"/>
      <c r="I2441" t="inlineStr">
        <is>
          <t>Payment B00210</t>
        </is>
      </c>
      <c r="J2441" t="inlineStr">
        <is>
          <t>R</t>
        </is>
      </c>
      <c r="K2441" t="str">
        <f>INDEX('Account Map'!$E$5:$E$90,MATCH(F2441,'Account Map'!$A$5:$A$90,0))</f>
        <v>090</v>
      </c>
    </row>
    <row r="2442">
      <c r="A2442" t="n">
        <v>916</v>
      </c>
      <c r="B2442" s="10" t="n">
        <v>46260</v>
      </c>
      <c r="C2442" t="inlineStr">
        <is>
          <t>Bill Payment (Cheque)</t>
        </is>
      </c>
      <c r="D2442" t="inlineStr"/>
      <c r="E2442" t="inlineStr">
        <is>
          <t>BP Australia Pty Ltd</t>
        </is>
      </c>
      <c r="F2442" t="inlineStr">
        <is>
          <t>Accounts Payable (A/P)</t>
        </is>
      </c>
      <c r="G2442" s="9" t="n">
        <v>1131.02</v>
      </c>
      <c r="H2442" t="inlineStr"/>
      <c r="I2442" t="inlineStr">
        <is>
          <t>Payment B00222</t>
        </is>
      </c>
      <c r="J2442" t="inlineStr"/>
      <c r="K2442" t="str">
        <f>INDEX('Account Map'!$E$5:$E$90,MATCH(F2442,'Account Map'!$A$5:$A$90,0))</f>
        <v>800</v>
      </c>
    </row>
    <row r="2443">
      <c r="A2443" t="n">
        <v>916</v>
      </c>
      <c r="B2443" s="10" t="n">
        <v>46260</v>
      </c>
      <c r="C2443" t="inlineStr">
        <is>
          <t>Bill Payment (Cheque)</t>
        </is>
      </c>
      <c r="D2443" t="inlineStr"/>
      <c r="E2443" t="inlineStr">
        <is>
          <t>BP Australia Pty Ltd</t>
        </is>
      </c>
      <c r="F2443" t="inlineStr">
        <is>
          <t>ANZ Business Cheque</t>
        </is>
      </c>
      <c r="G2443" s="9" t="n">
        <v>-1131.02</v>
      </c>
      <c r="H2443" t="inlineStr"/>
      <c r="I2443" t="inlineStr">
        <is>
          <t>Payment B00222</t>
        </is>
      </c>
      <c r="J2443" t="inlineStr">
        <is>
          <t>R</t>
        </is>
      </c>
      <c r="K2443" t="str">
        <f>INDEX('Account Map'!$E$5:$E$90,MATCH(F2443,'Account Map'!$A$5:$A$90,0))</f>
        <v>090</v>
      </c>
    </row>
    <row r="2444">
      <c r="A2444" t="n">
        <v>917</v>
      </c>
      <c r="B2444" s="10" t="n">
        <v>46261</v>
      </c>
      <c r="C2444" t="inlineStr">
        <is>
          <t>Invoice</t>
        </is>
      </c>
      <c r="D2444" t="inlineStr">
        <is>
          <t>INV-4353</t>
        </is>
      </c>
      <c r="E2444" t="inlineStr">
        <is>
          <t>Kew Florist Pty Ltd</t>
        </is>
      </c>
      <c r="F2444" t="inlineStr">
        <is>
          <t>Accounts Receivable (A/R)</t>
        </is>
      </c>
      <c r="G2444" s="9" t="n">
        <v>9137.370000000001</v>
      </c>
      <c r="H2444" t="inlineStr"/>
      <c r="I2444" t="inlineStr"/>
      <c r="J2444" t="inlineStr"/>
      <c r="K2444" t="str">
        <f>INDEX('Account Map'!$E$5:$E$90,MATCH(F2444,'Account Map'!$A$5:$A$90,0))</f>
        <v>610</v>
      </c>
    </row>
    <row r="2445">
      <c r="A2445" t="n">
        <v>917</v>
      </c>
      <c r="B2445" s="10" t="n">
        <v>46261</v>
      </c>
      <c r="C2445" t="inlineStr">
        <is>
          <t>Invoice</t>
        </is>
      </c>
      <c r="D2445" t="inlineStr">
        <is>
          <t>INV-4353</t>
        </is>
      </c>
      <c r="E2445" t="inlineStr">
        <is>
          <t>Kew Florist Pty Ltd</t>
        </is>
      </c>
      <c r="F2445" t="inlineStr">
        <is>
          <t>Shopfitting contracts</t>
        </is>
      </c>
      <c r="G2445" s="9" t="n">
        <v>-8306.700000000001</v>
      </c>
      <c r="H2445" t="inlineStr">
        <is>
          <t>GST</t>
        </is>
      </c>
      <c r="I2445" t="inlineStr"/>
      <c r="J2445" t="inlineStr"/>
      <c r="K2445" t="str">
        <f>INDEX('Account Map'!$E$5:$E$90,MATCH(F2445,'Account Map'!$A$5:$A$90,0))</f>
        <v>201</v>
      </c>
    </row>
    <row r="2446">
      <c r="A2446" t="n">
        <v>917</v>
      </c>
      <c r="B2446" s="10" t="n">
        <v>46261</v>
      </c>
      <c r="C2446" t="inlineStr">
        <is>
          <t>Invoice</t>
        </is>
      </c>
      <c r="D2446" t="inlineStr">
        <is>
          <t>INV-4353</t>
        </is>
      </c>
      <c r="E2446" t="inlineStr">
        <is>
          <t>Kew Florist Pty Ltd</t>
        </is>
      </c>
      <c r="F2446" t="inlineStr">
        <is>
          <t>GST Payable</t>
        </is>
      </c>
      <c r="G2446" s="9" t="n">
        <v>-830.67</v>
      </c>
      <c r="H2446" t="inlineStr"/>
      <c r="I2446" t="inlineStr"/>
      <c r="J2446" t="inlineStr"/>
      <c r="K2446" t="str">
        <f>INDEX('Account Map'!$E$5:$E$90,MATCH(F2446,'Account Map'!$A$5:$A$90,0))</f>
        <v>820</v>
      </c>
    </row>
    <row r="2447">
      <c r="A2447" t="n">
        <v>918</v>
      </c>
      <c r="B2447" s="10" t="n">
        <v>46261</v>
      </c>
      <c r="C2447" t="inlineStr">
        <is>
          <t>Invoice</t>
        </is>
      </c>
      <c r="D2447" t="inlineStr">
        <is>
          <t>INV-4354</t>
        </is>
      </c>
      <c r="E2447" t="inlineStr">
        <is>
          <t>Malvern Homewares Pty Ltd</t>
        </is>
      </c>
      <c r="F2447" t="inlineStr">
        <is>
          <t>Accounts Receivable (A/R)</t>
        </is>
      </c>
      <c r="G2447" s="9" t="n">
        <v>2081.89</v>
      </c>
      <c r="H2447" t="inlineStr"/>
      <c r="I2447" t="inlineStr"/>
      <c r="J2447" t="inlineStr"/>
      <c r="K2447" t="str">
        <f>INDEX('Account Map'!$E$5:$E$90,MATCH(F2447,'Account Map'!$A$5:$A$90,0))</f>
        <v>610</v>
      </c>
    </row>
    <row r="2448">
      <c r="A2448" t="n">
        <v>918</v>
      </c>
      <c r="B2448" s="10" t="n">
        <v>46261</v>
      </c>
      <c r="C2448" t="inlineStr">
        <is>
          <t>Invoice</t>
        </is>
      </c>
      <c r="D2448" t="inlineStr">
        <is>
          <t>INV-4354</t>
        </is>
      </c>
      <c r="E2448" t="inlineStr">
        <is>
          <t>Malvern Homewares Pty Ltd</t>
        </is>
      </c>
      <c r="F2448" t="inlineStr">
        <is>
          <t>Joinery sales</t>
        </is>
      </c>
      <c r="G2448" s="9" t="n">
        <v>-1892.63</v>
      </c>
      <c r="H2448" t="inlineStr">
        <is>
          <t>GST</t>
        </is>
      </c>
      <c r="I2448" t="inlineStr"/>
      <c r="J2448" t="inlineStr"/>
      <c r="K2448" t="str">
        <f>INDEX('Account Map'!$E$5:$E$90,MATCH(F2448,'Account Map'!$A$5:$A$90,0))</f>
        <v>200</v>
      </c>
    </row>
    <row r="2449">
      <c r="A2449" t="n">
        <v>918</v>
      </c>
      <c r="B2449" s="10" t="n">
        <v>46261</v>
      </c>
      <c r="C2449" t="inlineStr">
        <is>
          <t>Invoice</t>
        </is>
      </c>
      <c r="D2449" t="inlineStr">
        <is>
          <t>INV-4354</t>
        </is>
      </c>
      <c r="E2449" t="inlineStr">
        <is>
          <t>Malvern Homewares Pty Ltd</t>
        </is>
      </c>
      <c r="F2449" t="inlineStr">
        <is>
          <t>GST Payable</t>
        </is>
      </c>
      <c r="G2449" s="9" t="n">
        <v>-189.26</v>
      </c>
      <c r="H2449" t="inlineStr"/>
      <c r="I2449" t="inlineStr"/>
      <c r="J2449" t="inlineStr"/>
      <c r="K2449" t="str">
        <f>INDEX('Account Map'!$E$5:$E$90,MATCH(F2449,'Account Map'!$A$5:$A$90,0))</f>
        <v>820</v>
      </c>
    </row>
    <row r="2450">
      <c r="A2450" t="n">
        <v>919</v>
      </c>
      <c r="B2450" s="10" t="n">
        <v>46261</v>
      </c>
      <c r="C2450" t="inlineStr">
        <is>
          <t>Bill</t>
        </is>
      </c>
      <c r="D2450" t="inlineStr">
        <is>
          <t>B00390</t>
        </is>
      </c>
      <c r="E2450" t="inlineStr">
        <is>
          <t>Australia Post Pty Ltd</t>
        </is>
      </c>
      <c r="F2450" t="inlineStr">
        <is>
          <t>Postage</t>
        </is>
      </c>
      <c r="G2450" s="9" t="n">
        <v>1397.39</v>
      </c>
      <c r="H2450" t="inlineStr">
        <is>
          <t>GST</t>
        </is>
      </c>
      <c r="I2450" t="inlineStr"/>
      <c r="J2450" t="inlineStr"/>
      <c r="K2450" t="str">
        <f>INDEX('Account Map'!$E$5:$E$90,MATCH(F2450,'Account Map'!$A$5:$A$90,0))</f>
        <v>453</v>
      </c>
    </row>
    <row r="2451">
      <c r="A2451" t="n">
        <v>919</v>
      </c>
      <c r="B2451" s="10" t="n">
        <v>46261</v>
      </c>
      <c r="C2451" t="inlineStr">
        <is>
          <t>Bill</t>
        </is>
      </c>
      <c r="D2451" t="inlineStr">
        <is>
          <t>B00390</t>
        </is>
      </c>
      <c r="E2451" t="inlineStr">
        <is>
          <t>Australia Post Pty Ltd</t>
        </is>
      </c>
      <c r="F2451" t="inlineStr">
        <is>
          <t>GST Payable</t>
        </is>
      </c>
      <c r="G2451" s="9" t="n">
        <v>139.74</v>
      </c>
      <c r="H2451" t="inlineStr"/>
      <c r="I2451" t="inlineStr"/>
      <c r="J2451" t="inlineStr"/>
      <c r="K2451" t="str">
        <f>INDEX('Account Map'!$E$5:$E$90,MATCH(F2451,'Account Map'!$A$5:$A$90,0))</f>
        <v>820</v>
      </c>
    </row>
    <row r="2452">
      <c r="A2452" t="n">
        <v>919</v>
      </c>
      <c r="B2452" s="10" t="n">
        <v>46261</v>
      </c>
      <c r="C2452" t="inlineStr">
        <is>
          <t>Bill</t>
        </is>
      </c>
      <c r="D2452" t="inlineStr">
        <is>
          <t>B00390</t>
        </is>
      </c>
      <c r="E2452" t="inlineStr">
        <is>
          <t>Australia Post Pty Ltd</t>
        </is>
      </c>
      <c r="F2452" t="inlineStr">
        <is>
          <t>Accounts Payable (A/P)</t>
        </is>
      </c>
      <c r="G2452" s="9" t="n">
        <v>-1537.13</v>
      </c>
      <c r="H2452" t="inlineStr"/>
      <c r="I2452" t="inlineStr"/>
      <c r="J2452" t="inlineStr"/>
      <c r="K2452" t="str">
        <f>INDEX('Account Map'!$E$5:$E$90,MATCH(F2452,'Account Map'!$A$5:$A$90,0))</f>
        <v>800</v>
      </c>
    </row>
    <row r="2453">
      <c r="A2453" t="n">
        <v>920</v>
      </c>
      <c r="B2453" s="10" t="n">
        <v>46261</v>
      </c>
      <c r="C2453" t="inlineStr">
        <is>
          <t>Bill</t>
        </is>
      </c>
      <c r="D2453" t="inlineStr">
        <is>
          <t>B00391</t>
        </is>
      </c>
      <c r="E2453" t="inlineStr">
        <is>
          <t>Origin Energy Pty Ltd</t>
        </is>
      </c>
      <c r="F2453" t="inlineStr">
        <is>
          <t>Electricity &amp; gas</t>
        </is>
      </c>
      <c r="G2453" s="9" t="n">
        <v>355.5</v>
      </c>
      <c r="H2453" t="inlineStr">
        <is>
          <t>GST</t>
        </is>
      </c>
      <c r="I2453" t="inlineStr"/>
      <c r="J2453" t="inlineStr"/>
      <c r="K2453" t="str">
        <f>INDEX('Account Map'!$E$5:$E$90,MATCH(F2453,'Account Map'!$A$5:$A$90,0))</f>
        <v>445</v>
      </c>
    </row>
    <row r="2454">
      <c r="A2454" t="n">
        <v>920</v>
      </c>
      <c r="B2454" s="10" t="n">
        <v>46261</v>
      </c>
      <c r="C2454" t="inlineStr">
        <is>
          <t>Bill</t>
        </is>
      </c>
      <c r="D2454" t="inlineStr">
        <is>
          <t>B00391</t>
        </is>
      </c>
      <c r="E2454" t="inlineStr">
        <is>
          <t>Origin Energy Pty Ltd</t>
        </is>
      </c>
      <c r="F2454" t="inlineStr">
        <is>
          <t>GST Payable</t>
        </is>
      </c>
      <c r="G2454" s="9" t="n">
        <v>35.55</v>
      </c>
      <c r="H2454" t="inlineStr"/>
      <c r="I2454" t="inlineStr"/>
      <c r="J2454" t="inlineStr"/>
      <c r="K2454" t="str">
        <f>INDEX('Account Map'!$E$5:$E$90,MATCH(F2454,'Account Map'!$A$5:$A$90,0))</f>
        <v>820</v>
      </c>
    </row>
    <row r="2455">
      <c r="A2455" t="n">
        <v>920</v>
      </c>
      <c r="B2455" s="10" t="n">
        <v>46261</v>
      </c>
      <c r="C2455" t="inlineStr">
        <is>
          <t>Bill</t>
        </is>
      </c>
      <c r="D2455" t="inlineStr">
        <is>
          <t>B00391</t>
        </is>
      </c>
      <c r="E2455" t="inlineStr">
        <is>
          <t>Origin Energy Pty Ltd</t>
        </is>
      </c>
      <c r="F2455" t="inlineStr">
        <is>
          <t>Accounts Payable (A/P)</t>
        </is>
      </c>
      <c r="G2455" s="9" t="n">
        <v>-391.05</v>
      </c>
      <c r="H2455" t="inlineStr"/>
      <c r="I2455" t="inlineStr"/>
      <c r="J2455" t="inlineStr"/>
      <c r="K2455" t="str">
        <f>INDEX('Account Map'!$E$5:$E$90,MATCH(F2455,'Account Map'!$A$5:$A$90,0))</f>
        <v>800</v>
      </c>
    </row>
    <row r="2456">
      <c r="A2456" t="n">
        <v>921</v>
      </c>
      <c r="B2456" s="10" t="n">
        <v>46261</v>
      </c>
      <c r="C2456" t="inlineStr">
        <is>
          <t>Bill</t>
        </is>
      </c>
      <c r="D2456" t="inlineStr">
        <is>
          <t>B00392</t>
        </is>
      </c>
      <c r="E2456" t="inlineStr">
        <is>
          <t>Sydney Road Steel Pty Ltd</t>
        </is>
      </c>
      <c r="F2456" t="inlineStr">
        <is>
          <t>Subcontractors</t>
        </is>
      </c>
      <c r="G2456" s="9" t="n">
        <v>921.58</v>
      </c>
      <c r="H2456" t="inlineStr">
        <is>
          <t>GST</t>
        </is>
      </c>
      <c r="I2456" t="inlineStr"/>
      <c r="J2456" t="inlineStr"/>
      <c r="K2456" t="str">
        <f>INDEX('Account Map'!$E$5:$E$90,MATCH(F2456,'Account Map'!$A$5:$A$90,0))</f>
        <v>313</v>
      </c>
    </row>
    <row r="2457">
      <c r="A2457" t="n">
        <v>921</v>
      </c>
      <c r="B2457" s="10" t="n">
        <v>46261</v>
      </c>
      <c r="C2457" t="inlineStr">
        <is>
          <t>Bill</t>
        </is>
      </c>
      <c r="D2457" t="inlineStr">
        <is>
          <t>B00392</t>
        </is>
      </c>
      <c r="E2457" t="inlineStr">
        <is>
          <t>Sydney Road Steel Pty Ltd</t>
        </is>
      </c>
      <c r="F2457" t="inlineStr">
        <is>
          <t>GST Payable</t>
        </is>
      </c>
      <c r="G2457" s="9" t="n">
        <v>92.16</v>
      </c>
      <c r="H2457" t="inlineStr"/>
      <c r="I2457" t="inlineStr"/>
      <c r="J2457" t="inlineStr"/>
      <c r="K2457" t="str">
        <f>INDEX('Account Map'!$E$5:$E$90,MATCH(F2457,'Account Map'!$A$5:$A$90,0))</f>
        <v>820</v>
      </c>
    </row>
    <row r="2458">
      <c r="A2458" t="n">
        <v>921</v>
      </c>
      <c r="B2458" s="10" t="n">
        <v>46261</v>
      </c>
      <c r="C2458" t="inlineStr">
        <is>
          <t>Bill</t>
        </is>
      </c>
      <c r="D2458" t="inlineStr">
        <is>
          <t>B00392</t>
        </is>
      </c>
      <c r="E2458" t="inlineStr">
        <is>
          <t>Sydney Road Steel Pty Ltd</t>
        </is>
      </c>
      <c r="F2458" t="inlineStr">
        <is>
          <t>Accounts Payable (A/P)</t>
        </is>
      </c>
      <c r="G2458" s="9" t="n">
        <v>-1013.74</v>
      </c>
      <c r="H2458" t="inlineStr"/>
      <c r="I2458" t="inlineStr"/>
      <c r="J2458" t="inlineStr"/>
      <c r="K2458" t="str">
        <f>INDEX('Account Map'!$E$5:$E$90,MATCH(F2458,'Account Map'!$A$5:$A$90,0))</f>
        <v>800</v>
      </c>
    </row>
    <row r="2459">
      <c r="A2459" t="n">
        <v>922</v>
      </c>
      <c r="B2459" s="10" t="n">
        <v>46261</v>
      </c>
      <c r="C2459" t="inlineStr">
        <is>
          <t>Bill</t>
        </is>
      </c>
      <c r="D2459" t="inlineStr">
        <is>
          <t>B00393</t>
        </is>
      </c>
      <c r="E2459" t="inlineStr">
        <is>
          <t>Felder Machinery Pty Ltd</t>
        </is>
      </c>
      <c r="F2459" t="inlineStr">
        <is>
          <t>Repairs &amp; maintenance</t>
        </is>
      </c>
      <c r="G2459" s="9" t="n">
        <v>1339.84</v>
      </c>
      <c r="H2459" t="inlineStr">
        <is>
          <t>GST</t>
        </is>
      </c>
      <c r="I2459" t="inlineStr"/>
      <c r="J2459" t="inlineStr"/>
      <c r="K2459" t="str">
        <f>INDEX('Account Map'!$E$5:$E$90,MATCH(F2459,'Account Map'!$A$5:$A$90,0))</f>
        <v>473</v>
      </c>
    </row>
    <row r="2460">
      <c r="A2460" t="n">
        <v>922</v>
      </c>
      <c r="B2460" s="10" t="n">
        <v>46261</v>
      </c>
      <c r="C2460" t="inlineStr">
        <is>
          <t>Bill</t>
        </is>
      </c>
      <c r="D2460" t="inlineStr">
        <is>
          <t>B00393</t>
        </is>
      </c>
      <c r="E2460" t="inlineStr">
        <is>
          <t>Felder Machinery Pty Ltd</t>
        </is>
      </c>
      <c r="F2460" t="inlineStr">
        <is>
          <t>GST Payable</t>
        </is>
      </c>
      <c r="G2460" s="9" t="n">
        <v>133.98</v>
      </c>
      <c r="H2460" t="inlineStr"/>
      <c r="I2460" t="inlineStr"/>
      <c r="J2460" t="inlineStr"/>
      <c r="K2460" t="str">
        <f>INDEX('Account Map'!$E$5:$E$90,MATCH(F2460,'Account Map'!$A$5:$A$90,0))</f>
        <v>820</v>
      </c>
    </row>
    <row r="2461">
      <c r="A2461" t="n">
        <v>922</v>
      </c>
      <c r="B2461" s="10" t="n">
        <v>46261</v>
      </c>
      <c r="C2461" t="inlineStr">
        <is>
          <t>Bill</t>
        </is>
      </c>
      <c r="D2461" t="inlineStr">
        <is>
          <t>B00393</t>
        </is>
      </c>
      <c r="E2461" t="inlineStr">
        <is>
          <t>Felder Machinery Pty Ltd</t>
        </is>
      </c>
      <c r="F2461" t="inlineStr">
        <is>
          <t>Accounts Payable (A/P)</t>
        </is>
      </c>
      <c r="G2461" s="9" t="n">
        <v>-1473.82</v>
      </c>
      <c r="H2461" t="inlineStr"/>
      <c r="I2461" t="inlineStr"/>
      <c r="J2461" t="inlineStr"/>
      <c r="K2461" t="str">
        <f>INDEX('Account Map'!$E$5:$E$90,MATCH(F2461,'Account Map'!$A$5:$A$90,0))</f>
        <v>800</v>
      </c>
    </row>
    <row r="2462">
      <c r="A2462" t="n">
        <v>923</v>
      </c>
      <c r="B2462" s="10" t="n">
        <v>46261</v>
      </c>
      <c r="C2462" t="inlineStr">
        <is>
          <t>Bill</t>
        </is>
      </c>
      <c r="D2462" t="inlineStr">
        <is>
          <t>B00394</t>
        </is>
      </c>
      <c r="E2462" t="inlineStr">
        <is>
          <t>Sydney Road Steel Pty Ltd</t>
        </is>
      </c>
      <c r="F2462" t="inlineStr">
        <is>
          <t>Subcontractors</t>
        </is>
      </c>
      <c r="G2462" s="9" t="n">
        <v>2941.45</v>
      </c>
      <c r="H2462" t="inlineStr">
        <is>
          <t>GST</t>
        </is>
      </c>
      <c r="I2462" t="inlineStr"/>
      <c r="J2462" t="inlineStr"/>
      <c r="K2462" t="str">
        <f>INDEX('Account Map'!$E$5:$E$90,MATCH(F2462,'Account Map'!$A$5:$A$90,0))</f>
        <v>313</v>
      </c>
    </row>
    <row r="2463">
      <c r="A2463" t="n">
        <v>923</v>
      </c>
      <c r="B2463" s="10" t="n">
        <v>46261</v>
      </c>
      <c r="C2463" t="inlineStr">
        <is>
          <t>Bill</t>
        </is>
      </c>
      <c r="D2463" t="inlineStr">
        <is>
          <t>B00394</t>
        </is>
      </c>
      <c r="E2463" t="inlineStr">
        <is>
          <t>Sydney Road Steel Pty Ltd</t>
        </is>
      </c>
      <c r="F2463" t="inlineStr">
        <is>
          <t>GST Payable</t>
        </is>
      </c>
      <c r="G2463" s="9" t="n">
        <v>294.15</v>
      </c>
      <c r="H2463" t="inlineStr"/>
      <c r="I2463" t="inlineStr"/>
      <c r="J2463" t="inlineStr"/>
      <c r="K2463" t="str">
        <f>INDEX('Account Map'!$E$5:$E$90,MATCH(F2463,'Account Map'!$A$5:$A$90,0))</f>
        <v>820</v>
      </c>
    </row>
    <row r="2464">
      <c r="A2464" t="n">
        <v>923</v>
      </c>
      <c r="B2464" s="10" t="n">
        <v>46261</v>
      </c>
      <c r="C2464" t="inlineStr">
        <is>
          <t>Bill</t>
        </is>
      </c>
      <c r="D2464" t="inlineStr">
        <is>
          <t>B00394</t>
        </is>
      </c>
      <c r="E2464" t="inlineStr">
        <is>
          <t>Sydney Road Steel Pty Ltd</t>
        </is>
      </c>
      <c r="F2464" t="inlineStr">
        <is>
          <t>Accounts Payable (A/P)</t>
        </is>
      </c>
      <c r="G2464" s="9" t="n">
        <v>-3235.6</v>
      </c>
      <c r="H2464" t="inlineStr"/>
      <c r="I2464" t="inlineStr"/>
      <c r="J2464" t="inlineStr"/>
      <c r="K2464" t="str">
        <f>INDEX('Account Map'!$E$5:$E$90,MATCH(F2464,'Account Map'!$A$5:$A$90,0))</f>
        <v>800</v>
      </c>
    </row>
    <row r="2465">
      <c r="A2465" t="n">
        <v>924</v>
      </c>
      <c r="B2465" s="10" t="n">
        <v>46261</v>
      </c>
      <c r="C2465" t="inlineStr">
        <is>
          <t>Bill</t>
        </is>
      </c>
      <c r="D2465" t="inlineStr">
        <is>
          <t>B00395</t>
        </is>
      </c>
      <c r="E2465" t="inlineStr">
        <is>
          <t>Camberwell Signs Pty Ltd</t>
        </is>
      </c>
      <c r="F2465" t="inlineStr">
        <is>
          <t>Hardware &amp; fittings</t>
        </is>
      </c>
      <c r="G2465" s="9" t="n">
        <v>1292.83</v>
      </c>
      <c r="H2465" t="inlineStr">
        <is>
          <t>GST</t>
        </is>
      </c>
      <c r="I2465" t="inlineStr"/>
      <c r="J2465" t="inlineStr"/>
      <c r="K2465" t="str">
        <f>INDEX('Account Map'!$E$5:$E$90,MATCH(F2465,'Account Map'!$A$5:$A$90,0))</f>
        <v>311</v>
      </c>
    </row>
    <row r="2466">
      <c r="A2466" t="n">
        <v>924</v>
      </c>
      <c r="B2466" s="10" t="n">
        <v>46261</v>
      </c>
      <c r="C2466" t="inlineStr">
        <is>
          <t>Bill</t>
        </is>
      </c>
      <c r="D2466" t="inlineStr">
        <is>
          <t>B00395</t>
        </is>
      </c>
      <c r="E2466" t="inlineStr">
        <is>
          <t>Camberwell Signs Pty Ltd</t>
        </is>
      </c>
      <c r="F2466" t="inlineStr">
        <is>
          <t>GST Payable</t>
        </is>
      </c>
      <c r="G2466" s="9" t="n">
        <v>129.28</v>
      </c>
      <c r="H2466" t="inlineStr"/>
      <c r="I2466" t="inlineStr"/>
      <c r="J2466" t="inlineStr"/>
      <c r="K2466" t="str">
        <f>INDEX('Account Map'!$E$5:$E$90,MATCH(F2466,'Account Map'!$A$5:$A$90,0))</f>
        <v>820</v>
      </c>
    </row>
    <row r="2467">
      <c r="A2467" t="n">
        <v>924</v>
      </c>
      <c r="B2467" s="10" t="n">
        <v>46261</v>
      </c>
      <c r="C2467" t="inlineStr">
        <is>
          <t>Bill</t>
        </is>
      </c>
      <c r="D2467" t="inlineStr">
        <is>
          <t>B00395</t>
        </is>
      </c>
      <c r="E2467" t="inlineStr">
        <is>
          <t>Camberwell Signs Pty Ltd</t>
        </is>
      </c>
      <c r="F2467" t="inlineStr">
        <is>
          <t>Accounts Payable (A/P)</t>
        </is>
      </c>
      <c r="G2467" s="9" t="n">
        <v>-1422.11</v>
      </c>
      <c r="H2467" t="inlineStr"/>
      <c r="I2467" t="inlineStr"/>
      <c r="J2467" t="inlineStr"/>
      <c r="K2467" t="str">
        <f>INDEX('Account Map'!$E$5:$E$90,MATCH(F2467,'Account Map'!$A$5:$A$90,0))</f>
        <v>800</v>
      </c>
    </row>
    <row r="2468">
      <c r="A2468" t="n">
        <v>925</v>
      </c>
      <c r="B2468" s="10" t="n">
        <v>46261</v>
      </c>
      <c r="C2468" t="inlineStr">
        <is>
          <t>Bill</t>
        </is>
      </c>
      <c r="D2468" t="inlineStr">
        <is>
          <t>B00396</t>
        </is>
      </c>
      <c r="E2468" t="inlineStr">
        <is>
          <t>Redgum Signs Pty Ltd</t>
        </is>
      </c>
      <c r="F2468" t="inlineStr">
        <is>
          <t>Timber &amp; board</t>
        </is>
      </c>
      <c r="G2468" s="9" t="n">
        <v>2500.65</v>
      </c>
      <c r="H2468" t="inlineStr">
        <is>
          <t>GST</t>
        </is>
      </c>
      <c r="I2468" t="inlineStr"/>
      <c r="J2468" t="inlineStr"/>
      <c r="K2468" t="str">
        <f>INDEX('Account Map'!$E$5:$E$90,MATCH(F2468,'Account Map'!$A$5:$A$90,0))</f>
        <v>310</v>
      </c>
    </row>
    <row r="2469">
      <c r="A2469" t="n">
        <v>925</v>
      </c>
      <c r="B2469" s="10" t="n">
        <v>46261</v>
      </c>
      <c r="C2469" t="inlineStr">
        <is>
          <t>Bill</t>
        </is>
      </c>
      <c r="D2469" t="inlineStr">
        <is>
          <t>B00396</t>
        </is>
      </c>
      <c r="E2469" t="inlineStr">
        <is>
          <t>Redgum Signs Pty Ltd</t>
        </is>
      </c>
      <c r="F2469" t="inlineStr">
        <is>
          <t>GST Payable</t>
        </is>
      </c>
      <c r="G2469" s="9" t="n">
        <v>250.07</v>
      </c>
      <c r="H2469" t="inlineStr"/>
      <c r="I2469" t="inlineStr"/>
      <c r="J2469" t="inlineStr"/>
      <c r="K2469" t="str">
        <f>INDEX('Account Map'!$E$5:$E$90,MATCH(F2469,'Account Map'!$A$5:$A$90,0))</f>
        <v>820</v>
      </c>
    </row>
    <row r="2470">
      <c r="A2470" t="n">
        <v>925</v>
      </c>
      <c r="B2470" s="10" t="n">
        <v>46261</v>
      </c>
      <c r="C2470" t="inlineStr">
        <is>
          <t>Bill</t>
        </is>
      </c>
      <c r="D2470" t="inlineStr">
        <is>
          <t>B00396</t>
        </is>
      </c>
      <c r="E2470" t="inlineStr">
        <is>
          <t>Redgum Signs Pty Ltd</t>
        </is>
      </c>
      <c r="F2470" t="inlineStr">
        <is>
          <t>Accounts Payable (A/P)</t>
        </is>
      </c>
      <c r="G2470" s="9" t="n">
        <v>-2750.72</v>
      </c>
      <c r="H2470" t="inlineStr"/>
      <c r="I2470" t="inlineStr"/>
      <c r="J2470" t="inlineStr"/>
      <c r="K2470" t="str">
        <f>INDEX('Account Map'!$E$5:$E$90,MATCH(F2470,'Account Map'!$A$5:$A$90,0))</f>
        <v>800</v>
      </c>
    </row>
    <row r="2471">
      <c r="A2471" t="n">
        <v>926</v>
      </c>
      <c r="B2471" s="10" t="n">
        <v>46261</v>
      </c>
      <c r="C2471" t="inlineStr">
        <is>
          <t>Expense</t>
        </is>
      </c>
      <c r="D2471" t="inlineStr"/>
      <c r="E2471" t="inlineStr">
        <is>
          <t>Kmart</t>
        </is>
      </c>
      <c r="F2471" t="inlineStr">
        <is>
          <t>Software</t>
        </is>
      </c>
      <c r="G2471" s="9" t="n">
        <v>405.92</v>
      </c>
      <c r="H2471" t="inlineStr">
        <is>
          <t>GST</t>
        </is>
      </c>
      <c r="I2471" t="inlineStr"/>
      <c r="J2471" t="inlineStr"/>
      <c r="K2471" t="str">
        <f>INDEX('Account Map'!$E$5:$E$90,MATCH(F2471,'Account Map'!$A$5:$A$90,0))</f>
        <v>485</v>
      </c>
    </row>
    <row r="2472">
      <c r="A2472" t="n">
        <v>926</v>
      </c>
      <c r="B2472" s="10" t="n">
        <v>46261</v>
      </c>
      <c r="C2472" t="inlineStr">
        <is>
          <t>Expense</t>
        </is>
      </c>
      <c r="D2472" t="inlineStr"/>
      <c r="E2472" t="inlineStr">
        <is>
          <t>Kmart</t>
        </is>
      </c>
      <c r="F2472" t="inlineStr">
        <is>
          <t>GST Payable</t>
        </is>
      </c>
      <c r="G2472" s="9" t="n">
        <v>40.59</v>
      </c>
      <c r="H2472" t="inlineStr"/>
      <c r="I2472" t="inlineStr"/>
      <c r="J2472" t="inlineStr"/>
      <c r="K2472" t="str">
        <f>INDEX('Account Map'!$E$5:$E$90,MATCH(F2472,'Account Map'!$A$5:$A$90,0))</f>
        <v>820</v>
      </c>
    </row>
    <row r="2473">
      <c r="A2473" t="n">
        <v>926</v>
      </c>
      <c r="B2473" s="10" t="n">
        <v>46261</v>
      </c>
      <c r="C2473" t="inlineStr">
        <is>
          <t>Expense</t>
        </is>
      </c>
      <c r="D2473" t="inlineStr"/>
      <c r="E2473" t="inlineStr">
        <is>
          <t>Kmart</t>
        </is>
      </c>
      <c r="F2473" t="inlineStr">
        <is>
          <t>ANZ Business Visa</t>
        </is>
      </c>
      <c r="G2473" s="9" t="n">
        <v>-446.51</v>
      </c>
      <c r="H2473" t="inlineStr"/>
      <c r="I2473" t="inlineStr"/>
      <c r="J2473" t="inlineStr">
        <is>
          <t>R</t>
        </is>
      </c>
      <c r="K2473" t="str">
        <f>INDEX('Account Map'!$E$5:$E$90,MATCH(F2473,'Account Map'!$A$5:$A$90,0))</f>
        <v>092</v>
      </c>
    </row>
    <row r="2474">
      <c r="A2474" t="n">
        <v>927</v>
      </c>
      <c r="B2474" s="10" t="n">
        <v>46261</v>
      </c>
      <c r="C2474" t="inlineStr">
        <is>
          <t>Expense</t>
        </is>
      </c>
      <c r="D2474" t="inlineStr"/>
      <c r="E2474" t="inlineStr">
        <is>
          <t>Officeworks</t>
        </is>
      </c>
      <c r="F2474" t="inlineStr">
        <is>
          <t>Subscriptions</t>
        </is>
      </c>
      <c r="G2474" s="9" t="n">
        <v>100.72</v>
      </c>
      <c r="H2474" t="inlineStr">
        <is>
          <t>GST</t>
        </is>
      </c>
      <c r="I2474" t="inlineStr"/>
      <c r="J2474" t="inlineStr"/>
      <c r="K2474" t="str">
        <f>INDEX('Account Map'!$E$5:$E$90,MATCH(F2474,'Account Map'!$A$5:$A$90,0))</f>
        <v>485</v>
      </c>
    </row>
    <row r="2475">
      <c r="A2475" t="n">
        <v>927</v>
      </c>
      <c r="B2475" s="10" t="n">
        <v>46261</v>
      </c>
      <c r="C2475" t="inlineStr">
        <is>
          <t>Expense</t>
        </is>
      </c>
      <c r="D2475" t="inlineStr"/>
      <c r="E2475" t="inlineStr">
        <is>
          <t>Officeworks</t>
        </is>
      </c>
      <c r="F2475" t="inlineStr">
        <is>
          <t>GST Payable</t>
        </is>
      </c>
      <c r="G2475" s="9" t="n">
        <v>10.07</v>
      </c>
      <c r="H2475" t="inlineStr"/>
      <c r="I2475" t="inlineStr"/>
      <c r="J2475" t="inlineStr"/>
      <c r="K2475" t="str">
        <f>INDEX('Account Map'!$E$5:$E$90,MATCH(F2475,'Account Map'!$A$5:$A$90,0))</f>
        <v>820</v>
      </c>
    </row>
    <row r="2476">
      <c r="A2476" t="n">
        <v>927</v>
      </c>
      <c r="B2476" s="10" t="n">
        <v>46261</v>
      </c>
      <c r="C2476" t="inlineStr">
        <is>
          <t>Expense</t>
        </is>
      </c>
      <c r="D2476" t="inlineStr"/>
      <c r="E2476" t="inlineStr">
        <is>
          <t>Officeworks</t>
        </is>
      </c>
      <c r="F2476" t="inlineStr">
        <is>
          <t>ANZ Business Visa</t>
        </is>
      </c>
      <c r="G2476" s="9" t="n">
        <v>-110.79</v>
      </c>
      <c r="H2476" t="inlineStr"/>
      <c r="I2476" t="inlineStr"/>
      <c r="J2476" t="inlineStr">
        <is>
          <t>R</t>
        </is>
      </c>
      <c r="K2476" t="str">
        <f>INDEX('Account Map'!$E$5:$E$90,MATCH(F2476,'Account Map'!$A$5:$A$90,0))</f>
        <v>092</v>
      </c>
    </row>
    <row r="2477">
      <c r="A2477" t="n">
        <v>928</v>
      </c>
      <c r="B2477" s="10" t="n">
        <v>46261</v>
      </c>
      <c r="C2477" t="inlineStr">
        <is>
          <t>Bill Payment (Cheque)</t>
        </is>
      </c>
      <c r="D2477" t="inlineStr"/>
      <c r="E2477" t="inlineStr">
        <is>
          <t>Timberlink Supplies Pty Ltd</t>
        </is>
      </c>
      <c r="F2477" t="inlineStr">
        <is>
          <t>Accounts Payable (A/P)</t>
        </is>
      </c>
      <c r="G2477" s="9" t="n">
        <v>3349.61</v>
      </c>
      <c r="H2477" t="inlineStr"/>
      <c r="I2477" t="inlineStr">
        <is>
          <t>Payment B00281</t>
        </is>
      </c>
      <c r="J2477" t="inlineStr"/>
      <c r="K2477" t="str">
        <f>INDEX('Account Map'!$E$5:$E$90,MATCH(F2477,'Account Map'!$A$5:$A$90,0))</f>
        <v>800</v>
      </c>
    </row>
    <row r="2478">
      <c r="A2478" t="n">
        <v>928</v>
      </c>
      <c r="B2478" s="10" t="n">
        <v>46261</v>
      </c>
      <c r="C2478" t="inlineStr">
        <is>
          <t>Bill Payment (Cheque)</t>
        </is>
      </c>
      <c r="D2478" t="inlineStr"/>
      <c r="E2478" t="inlineStr">
        <is>
          <t>Timberlink Supplies Pty Ltd</t>
        </is>
      </c>
      <c r="F2478" t="inlineStr">
        <is>
          <t>ANZ Business Cheque</t>
        </is>
      </c>
      <c r="G2478" s="9" t="n">
        <v>-3349.61</v>
      </c>
      <c r="H2478" t="inlineStr"/>
      <c r="I2478" t="inlineStr">
        <is>
          <t>Payment B00281</t>
        </is>
      </c>
      <c r="J2478" t="inlineStr">
        <is>
          <t>R</t>
        </is>
      </c>
      <c r="K2478" t="str">
        <f>INDEX('Account Map'!$E$5:$E$90,MATCH(F2478,'Account Map'!$A$5:$A$90,0))</f>
        <v>090</v>
      </c>
    </row>
    <row r="2479">
      <c r="A2479" t="n">
        <v>929</v>
      </c>
      <c r="B2479" s="10" t="n">
        <v>46261</v>
      </c>
      <c r="C2479" t="inlineStr">
        <is>
          <t>Bill Payment (Cheque)</t>
        </is>
      </c>
      <c r="D2479" t="inlineStr"/>
      <c r="E2479" t="inlineStr">
        <is>
          <t>Google Ads</t>
        </is>
      </c>
      <c r="F2479" t="inlineStr">
        <is>
          <t>Accounts Payable (A/P)</t>
        </is>
      </c>
      <c r="G2479" s="9" t="n">
        <v>1445.31</v>
      </c>
      <c r="H2479" t="inlineStr"/>
      <c r="I2479" t="inlineStr">
        <is>
          <t>Payment B00286</t>
        </is>
      </c>
      <c r="J2479" t="inlineStr"/>
      <c r="K2479" t="str">
        <f>INDEX('Account Map'!$E$5:$E$90,MATCH(F2479,'Account Map'!$A$5:$A$90,0))</f>
        <v>800</v>
      </c>
    </row>
    <row r="2480">
      <c r="A2480" t="n">
        <v>929</v>
      </c>
      <c r="B2480" s="10" t="n">
        <v>46261</v>
      </c>
      <c r="C2480" t="inlineStr">
        <is>
          <t>Bill Payment (Cheque)</t>
        </is>
      </c>
      <c r="D2480" t="inlineStr"/>
      <c r="E2480" t="inlineStr">
        <is>
          <t>Google Ads</t>
        </is>
      </c>
      <c r="F2480" t="inlineStr">
        <is>
          <t>ANZ Business Cheque</t>
        </is>
      </c>
      <c r="G2480" s="9" t="n">
        <v>-1445.31</v>
      </c>
      <c r="H2480" t="inlineStr"/>
      <c r="I2480" t="inlineStr">
        <is>
          <t>Payment B00286</t>
        </is>
      </c>
      <c r="J2480" t="inlineStr">
        <is>
          <t>R</t>
        </is>
      </c>
      <c r="K2480" t="str">
        <f>INDEX('Account Map'!$E$5:$E$90,MATCH(F2480,'Account Map'!$A$5:$A$90,0))</f>
        <v>090</v>
      </c>
    </row>
    <row r="2481">
      <c r="A2481" t="n">
        <v>930</v>
      </c>
      <c r="B2481" s="10" t="n">
        <v>46261</v>
      </c>
      <c r="C2481" t="inlineStr">
        <is>
          <t>Bill Payment (Cheque)</t>
        </is>
      </c>
      <c r="D2481" t="inlineStr"/>
      <c r="E2481" t="inlineStr">
        <is>
          <t>Malvern Machinery Pty Ltd</t>
        </is>
      </c>
      <c r="F2481" t="inlineStr">
        <is>
          <t>Accounts Payable (A/P)</t>
        </is>
      </c>
      <c r="G2481" s="9" t="n">
        <v>3335.84</v>
      </c>
      <c r="H2481" t="inlineStr"/>
      <c r="I2481" t="inlineStr">
        <is>
          <t>Payment B00288</t>
        </is>
      </c>
      <c r="J2481" t="inlineStr"/>
      <c r="K2481" t="str">
        <f>INDEX('Account Map'!$E$5:$E$90,MATCH(F2481,'Account Map'!$A$5:$A$90,0))</f>
        <v>800</v>
      </c>
    </row>
    <row r="2482">
      <c r="A2482" t="n">
        <v>930</v>
      </c>
      <c r="B2482" s="10" t="n">
        <v>46261</v>
      </c>
      <c r="C2482" t="inlineStr">
        <is>
          <t>Bill Payment (Cheque)</t>
        </is>
      </c>
      <c r="D2482" t="inlineStr"/>
      <c r="E2482" t="inlineStr">
        <is>
          <t>Malvern Machinery Pty Ltd</t>
        </is>
      </c>
      <c r="F2482" t="inlineStr">
        <is>
          <t>ANZ Business Cheque</t>
        </is>
      </c>
      <c r="G2482" s="9" t="n">
        <v>-3335.84</v>
      </c>
      <c r="H2482" t="inlineStr"/>
      <c r="I2482" t="inlineStr">
        <is>
          <t>Payment B00288</t>
        </is>
      </c>
      <c r="J2482" t="inlineStr">
        <is>
          <t>R</t>
        </is>
      </c>
      <c r="K2482" t="str">
        <f>INDEX('Account Map'!$E$5:$E$90,MATCH(F2482,'Account Map'!$A$5:$A$90,0))</f>
        <v>090</v>
      </c>
    </row>
    <row r="2483">
      <c r="A2483" t="n">
        <v>931</v>
      </c>
      <c r="B2483" s="10" t="n">
        <v>46261</v>
      </c>
      <c r="C2483" t="inlineStr">
        <is>
          <t>Bill Payment (Cheque)</t>
        </is>
      </c>
      <c r="D2483" t="inlineStr"/>
      <c r="E2483" t="inlineStr">
        <is>
          <t>Carlton Tiles Pty Ltd</t>
        </is>
      </c>
      <c r="F2483" t="inlineStr">
        <is>
          <t>Accounts Payable (A/P)</t>
        </is>
      </c>
      <c r="G2483" s="9" t="n">
        <v>1108.57</v>
      </c>
      <c r="H2483" t="inlineStr"/>
      <c r="I2483" t="inlineStr">
        <is>
          <t>Payment B00324</t>
        </is>
      </c>
      <c r="J2483" t="inlineStr"/>
      <c r="K2483" t="str">
        <f>INDEX('Account Map'!$E$5:$E$90,MATCH(F2483,'Account Map'!$A$5:$A$90,0))</f>
        <v>800</v>
      </c>
    </row>
    <row r="2484">
      <c r="A2484" t="n">
        <v>931</v>
      </c>
      <c r="B2484" s="10" t="n">
        <v>46261</v>
      </c>
      <c r="C2484" t="inlineStr">
        <is>
          <t>Bill Payment (Cheque)</t>
        </is>
      </c>
      <c r="D2484" t="inlineStr"/>
      <c r="E2484" t="inlineStr">
        <is>
          <t>Carlton Tiles Pty Ltd</t>
        </is>
      </c>
      <c r="F2484" t="inlineStr">
        <is>
          <t>ANZ Business Cheque</t>
        </is>
      </c>
      <c r="G2484" s="9" t="n">
        <v>-1108.57</v>
      </c>
      <c r="H2484" t="inlineStr"/>
      <c r="I2484" t="inlineStr">
        <is>
          <t>Payment B00324</t>
        </is>
      </c>
      <c r="J2484" t="inlineStr">
        <is>
          <t>R</t>
        </is>
      </c>
      <c r="K2484" t="str">
        <f>INDEX('Account Map'!$E$5:$E$90,MATCH(F2484,'Account Map'!$A$5:$A$90,0))</f>
        <v>090</v>
      </c>
    </row>
    <row r="2485">
      <c r="A2485" t="n">
        <v>932</v>
      </c>
      <c r="B2485" s="10" t="n">
        <v>46261</v>
      </c>
      <c r="C2485" t="inlineStr">
        <is>
          <t>Bill Payment (Cheque)</t>
        </is>
      </c>
      <c r="D2485" t="inlineStr"/>
      <c r="E2485" t="inlineStr">
        <is>
          <t>Camberwell Signs Pty Ltd</t>
        </is>
      </c>
      <c r="F2485" t="inlineStr">
        <is>
          <t>Accounts Payable (A/P)</t>
        </is>
      </c>
      <c r="G2485" s="9" t="n">
        <v>945.1</v>
      </c>
      <c r="H2485" t="inlineStr"/>
      <c r="I2485" t="inlineStr">
        <is>
          <t>Payment B00326</t>
        </is>
      </c>
      <c r="J2485" t="inlineStr"/>
      <c r="K2485" t="str">
        <f>INDEX('Account Map'!$E$5:$E$90,MATCH(F2485,'Account Map'!$A$5:$A$90,0))</f>
        <v>800</v>
      </c>
    </row>
    <row r="2486">
      <c r="A2486" t="n">
        <v>932</v>
      </c>
      <c r="B2486" s="10" t="n">
        <v>46261</v>
      </c>
      <c r="C2486" t="inlineStr">
        <is>
          <t>Bill Payment (Cheque)</t>
        </is>
      </c>
      <c r="D2486" t="inlineStr"/>
      <c r="E2486" t="inlineStr">
        <is>
          <t>Camberwell Signs Pty Ltd</t>
        </is>
      </c>
      <c r="F2486" t="inlineStr">
        <is>
          <t>ANZ Business Cheque</t>
        </is>
      </c>
      <c r="G2486" s="9" t="n">
        <v>-945.1</v>
      </c>
      <c r="H2486" t="inlineStr"/>
      <c r="I2486" t="inlineStr">
        <is>
          <t>Payment B00326</t>
        </is>
      </c>
      <c r="J2486" t="inlineStr">
        <is>
          <t>R</t>
        </is>
      </c>
      <c r="K2486" t="str">
        <f>INDEX('Account Map'!$E$5:$E$90,MATCH(F2486,'Account Map'!$A$5:$A$90,0))</f>
        <v>090</v>
      </c>
    </row>
    <row r="2487">
      <c r="A2487" t="n">
        <v>933</v>
      </c>
      <c r="B2487" s="10" t="n">
        <v>46262</v>
      </c>
      <c r="C2487" t="inlineStr">
        <is>
          <t>Invoice</t>
        </is>
      </c>
      <c r="D2487" t="inlineStr">
        <is>
          <t>INV-4355</t>
        </is>
      </c>
      <c r="E2487" t="inlineStr">
        <is>
          <t>Malvern Bakery Group</t>
        </is>
      </c>
      <c r="F2487" t="inlineStr">
        <is>
          <t>Accounts Receivable (A/R)</t>
        </is>
      </c>
      <c r="G2487" s="9" t="n">
        <v>5293.86</v>
      </c>
      <c r="H2487" t="inlineStr"/>
      <c r="I2487" t="inlineStr"/>
      <c r="J2487" t="inlineStr"/>
      <c r="K2487" t="str">
        <f>INDEX('Account Map'!$E$5:$E$90,MATCH(F2487,'Account Map'!$A$5:$A$90,0))</f>
        <v>610</v>
      </c>
    </row>
    <row r="2488">
      <c r="A2488" t="n">
        <v>933</v>
      </c>
      <c r="B2488" s="10" t="n">
        <v>46262</v>
      </c>
      <c r="C2488" t="inlineStr">
        <is>
          <t>Invoice</t>
        </is>
      </c>
      <c r="D2488" t="inlineStr">
        <is>
          <t>INV-4355</t>
        </is>
      </c>
      <c r="E2488" t="inlineStr">
        <is>
          <t>Malvern Bakery Group</t>
        </is>
      </c>
      <c r="F2488" t="inlineStr">
        <is>
          <t>Joinery sales</t>
        </is>
      </c>
      <c r="G2488" s="9" t="n">
        <v>-1485.41</v>
      </c>
      <c r="H2488" t="inlineStr">
        <is>
          <t>GST</t>
        </is>
      </c>
      <c r="I2488" t="inlineStr"/>
      <c r="J2488" t="inlineStr"/>
      <c r="K2488" t="str">
        <f>INDEX('Account Map'!$E$5:$E$90,MATCH(F2488,'Account Map'!$A$5:$A$90,0))</f>
        <v>200</v>
      </c>
    </row>
    <row r="2489">
      <c r="A2489" t="n">
        <v>933</v>
      </c>
      <c r="B2489" s="10" t="n">
        <v>46262</v>
      </c>
      <c r="C2489" t="inlineStr">
        <is>
          <t>Invoice</t>
        </is>
      </c>
      <c r="D2489" t="inlineStr">
        <is>
          <t>INV-4355</t>
        </is>
      </c>
      <c r="E2489" t="inlineStr">
        <is>
          <t>Malvern Bakery Group</t>
        </is>
      </c>
      <c r="F2489" t="inlineStr">
        <is>
          <t>Shopfitting contracts</t>
        </is>
      </c>
      <c r="G2489" s="9" t="n">
        <v>-3327.19</v>
      </c>
      <c r="H2489" t="inlineStr">
        <is>
          <t>GST</t>
        </is>
      </c>
      <c r="I2489" t="inlineStr"/>
      <c r="J2489" t="inlineStr"/>
      <c r="K2489" t="str">
        <f>INDEX('Account Map'!$E$5:$E$90,MATCH(F2489,'Account Map'!$A$5:$A$90,0))</f>
        <v>201</v>
      </c>
    </row>
    <row r="2490">
      <c r="A2490" t="n">
        <v>933</v>
      </c>
      <c r="B2490" s="10" t="n">
        <v>46262</v>
      </c>
      <c r="C2490" t="inlineStr">
        <is>
          <t>Invoice</t>
        </is>
      </c>
      <c r="D2490" t="inlineStr">
        <is>
          <t>INV-4355</t>
        </is>
      </c>
      <c r="E2490" t="inlineStr">
        <is>
          <t>Malvern Bakery Group</t>
        </is>
      </c>
      <c r="F2490" t="inlineStr">
        <is>
          <t>GST Payable</t>
        </is>
      </c>
      <c r="G2490" s="9" t="n">
        <v>-481.26</v>
      </c>
      <c r="H2490" t="inlineStr"/>
      <c r="I2490" t="inlineStr"/>
      <c r="J2490" t="inlineStr"/>
      <c r="K2490" t="str">
        <f>INDEX('Account Map'!$E$5:$E$90,MATCH(F2490,'Account Map'!$A$5:$A$90,0))</f>
        <v>820</v>
      </c>
    </row>
    <row r="2491">
      <c r="A2491" t="n">
        <v>934</v>
      </c>
      <c r="B2491" s="10" t="n">
        <v>46262</v>
      </c>
      <c r="C2491" t="inlineStr">
        <is>
          <t>Invoice</t>
        </is>
      </c>
      <c r="D2491" t="inlineStr">
        <is>
          <t>INV-4356</t>
        </is>
      </c>
      <c r="E2491" t="inlineStr">
        <is>
          <t>Brunswick Fashion Group</t>
        </is>
      </c>
      <c r="F2491" t="inlineStr">
        <is>
          <t>Accounts Receivable (A/R)</t>
        </is>
      </c>
      <c r="G2491" s="9" t="n">
        <v>1944.53</v>
      </c>
      <c r="H2491" t="inlineStr"/>
      <c r="I2491" t="inlineStr"/>
      <c r="J2491" t="inlineStr"/>
      <c r="K2491" t="str">
        <f>INDEX('Account Map'!$E$5:$E$90,MATCH(F2491,'Account Map'!$A$5:$A$90,0))</f>
        <v>610</v>
      </c>
    </row>
    <row r="2492">
      <c r="A2492" t="n">
        <v>934</v>
      </c>
      <c r="B2492" s="10" t="n">
        <v>46262</v>
      </c>
      <c r="C2492" t="inlineStr">
        <is>
          <t>Invoice</t>
        </is>
      </c>
      <c r="D2492" t="inlineStr">
        <is>
          <t>INV-4356</t>
        </is>
      </c>
      <c r="E2492" t="inlineStr">
        <is>
          <t>Brunswick Fashion Group</t>
        </is>
      </c>
      <c r="F2492" t="inlineStr">
        <is>
          <t>Joinery sales</t>
        </is>
      </c>
      <c r="G2492" s="9" t="n">
        <v>-1118.92</v>
      </c>
      <c r="H2492" t="inlineStr">
        <is>
          <t>GST</t>
        </is>
      </c>
      <c r="I2492" t="inlineStr"/>
      <c r="J2492" t="inlineStr"/>
      <c r="K2492" t="str">
        <f>INDEX('Account Map'!$E$5:$E$90,MATCH(F2492,'Account Map'!$A$5:$A$90,0))</f>
        <v>200</v>
      </c>
    </row>
    <row r="2493">
      <c r="A2493" t="n">
        <v>934</v>
      </c>
      <c r="B2493" s="10" t="n">
        <v>46262</v>
      </c>
      <c r="C2493" t="inlineStr">
        <is>
          <t>Invoice</t>
        </is>
      </c>
      <c r="D2493" t="inlineStr">
        <is>
          <t>INV-4356</t>
        </is>
      </c>
      <c r="E2493" t="inlineStr">
        <is>
          <t>Brunswick Fashion Group</t>
        </is>
      </c>
      <c r="F2493" t="inlineStr">
        <is>
          <t>Joinery sales</t>
        </is>
      </c>
      <c r="G2493" s="9" t="n">
        <v>-648.83</v>
      </c>
      <c r="H2493" t="inlineStr">
        <is>
          <t>GST</t>
        </is>
      </c>
      <c r="I2493" t="inlineStr"/>
      <c r="J2493" t="inlineStr"/>
      <c r="K2493" t="str">
        <f>INDEX('Account Map'!$E$5:$E$90,MATCH(F2493,'Account Map'!$A$5:$A$90,0))</f>
        <v>200</v>
      </c>
    </row>
    <row r="2494">
      <c r="A2494" t="n">
        <v>934</v>
      </c>
      <c r="B2494" s="10" t="n">
        <v>46262</v>
      </c>
      <c r="C2494" t="inlineStr">
        <is>
          <t>Invoice</t>
        </is>
      </c>
      <c r="D2494" t="inlineStr">
        <is>
          <t>INV-4356</t>
        </is>
      </c>
      <c r="E2494" t="inlineStr">
        <is>
          <t>Brunswick Fashion Group</t>
        </is>
      </c>
      <c r="F2494" t="inlineStr">
        <is>
          <t>GST Payable</t>
        </is>
      </c>
      <c r="G2494" s="9" t="n">
        <v>-176.78</v>
      </c>
      <c r="H2494" t="inlineStr"/>
      <c r="I2494" t="inlineStr"/>
      <c r="J2494" t="inlineStr"/>
      <c r="K2494" t="str">
        <f>INDEX('Account Map'!$E$5:$E$90,MATCH(F2494,'Account Map'!$A$5:$A$90,0))</f>
        <v>820</v>
      </c>
    </row>
    <row r="2495">
      <c r="A2495" t="n">
        <v>935</v>
      </c>
      <c r="B2495" s="10" t="n">
        <v>46262</v>
      </c>
      <c r="C2495" t="inlineStr">
        <is>
          <t>Invoice</t>
        </is>
      </c>
      <c r="D2495" t="inlineStr">
        <is>
          <t>INV-4357</t>
        </is>
      </c>
      <c r="E2495" t="inlineStr">
        <is>
          <t>Smith St Medical Centre Group</t>
        </is>
      </c>
      <c r="F2495" t="inlineStr">
        <is>
          <t>Accounts Receivable (A/R)</t>
        </is>
      </c>
      <c r="G2495" s="9" t="n">
        <v>15917.84</v>
      </c>
      <c r="H2495" t="inlineStr"/>
      <c r="I2495" t="inlineStr"/>
      <c r="J2495" t="inlineStr"/>
      <c r="K2495" t="str">
        <f>INDEX('Account Map'!$E$5:$E$90,MATCH(F2495,'Account Map'!$A$5:$A$90,0))</f>
        <v>610</v>
      </c>
    </row>
    <row r="2496">
      <c r="A2496" t="n">
        <v>935</v>
      </c>
      <c r="B2496" s="10" t="n">
        <v>46262</v>
      </c>
      <c r="C2496" t="inlineStr">
        <is>
          <t>Invoice</t>
        </is>
      </c>
      <c r="D2496" t="inlineStr">
        <is>
          <t>INV-4357</t>
        </is>
      </c>
      <c r="E2496" t="inlineStr">
        <is>
          <t>Smith St Medical Centre Group</t>
        </is>
      </c>
      <c r="F2496" t="inlineStr">
        <is>
          <t>Shopfitting contracts</t>
        </is>
      </c>
      <c r="G2496" s="9" t="n">
        <v>-13502.76</v>
      </c>
      <c r="H2496" t="inlineStr">
        <is>
          <t>GST</t>
        </is>
      </c>
      <c r="I2496" t="inlineStr"/>
      <c r="J2496" t="inlineStr"/>
      <c r="K2496" t="str">
        <f>INDEX('Account Map'!$E$5:$E$90,MATCH(F2496,'Account Map'!$A$5:$A$90,0))</f>
        <v>201</v>
      </c>
    </row>
    <row r="2497">
      <c r="A2497" t="n">
        <v>935</v>
      </c>
      <c r="B2497" s="10" t="n">
        <v>46262</v>
      </c>
      <c r="C2497" t="inlineStr">
        <is>
          <t>Invoice</t>
        </is>
      </c>
      <c r="D2497" t="inlineStr">
        <is>
          <t>INV-4357</t>
        </is>
      </c>
      <c r="E2497" t="inlineStr">
        <is>
          <t>Smith St Medical Centre Group</t>
        </is>
      </c>
      <c r="F2497" t="inlineStr">
        <is>
          <t>Installation labour</t>
        </is>
      </c>
      <c r="G2497" s="9" t="n">
        <v>-968</v>
      </c>
      <c r="H2497" t="inlineStr">
        <is>
          <t>GST</t>
        </is>
      </c>
      <c r="I2497" t="inlineStr"/>
      <c r="J2497" t="inlineStr"/>
      <c r="K2497" t="str">
        <f>INDEX('Account Map'!$E$5:$E$90,MATCH(F2497,'Account Map'!$A$5:$A$90,0))</f>
        <v>202</v>
      </c>
    </row>
    <row r="2498">
      <c r="A2498" t="n">
        <v>935</v>
      </c>
      <c r="B2498" s="10" t="n">
        <v>46262</v>
      </c>
      <c r="C2498" t="inlineStr">
        <is>
          <t>Invoice</t>
        </is>
      </c>
      <c r="D2498" t="inlineStr">
        <is>
          <t>INV-4357</t>
        </is>
      </c>
      <c r="E2498" t="inlineStr">
        <is>
          <t>Smith St Medical Centre Group</t>
        </is>
      </c>
      <c r="F2498" t="inlineStr">
        <is>
          <t>GST Payable</t>
        </is>
      </c>
      <c r="G2498" s="9" t="n">
        <v>-1447.08</v>
      </c>
      <c r="H2498" t="inlineStr"/>
      <c r="I2498" t="inlineStr"/>
      <c r="J2498" t="inlineStr"/>
      <c r="K2498" t="str">
        <f>INDEX('Account Map'!$E$5:$E$90,MATCH(F2498,'Account Map'!$A$5:$A$90,0))</f>
        <v>820</v>
      </c>
    </row>
    <row r="2499">
      <c r="A2499" t="n">
        <v>936</v>
      </c>
      <c r="B2499" s="10" t="n">
        <v>46262</v>
      </c>
      <c r="C2499" t="inlineStr">
        <is>
          <t>Invoice</t>
        </is>
      </c>
      <c r="D2499" t="inlineStr">
        <is>
          <t>INV-4358</t>
        </is>
      </c>
      <c r="E2499" t="inlineStr">
        <is>
          <t>Northside Real Estate Pty Ltd</t>
        </is>
      </c>
      <c r="F2499" t="inlineStr">
        <is>
          <t>Accounts Receivable (A/R)</t>
        </is>
      </c>
      <c r="G2499" s="9" t="n">
        <v>6509.21</v>
      </c>
      <c r="H2499" t="inlineStr"/>
      <c r="I2499" t="inlineStr"/>
      <c r="J2499" t="inlineStr"/>
      <c r="K2499" t="str">
        <f>INDEX('Account Map'!$E$5:$E$90,MATCH(F2499,'Account Map'!$A$5:$A$90,0))</f>
        <v>610</v>
      </c>
    </row>
    <row r="2500">
      <c r="A2500" t="n">
        <v>936</v>
      </c>
      <c r="B2500" s="10" t="n">
        <v>46262</v>
      </c>
      <c r="C2500" t="inlineStr">
        <is>
          <t>Invoice</t>
        </is>
      </c>
      <c r="D2500" t="inlineStr">
        <is>
          <t>INV-4358</t>
        </is>
      </c>
      <c r="E2500" t="inlineStr">
        <is>
          <t>Northside Real Estate Pty Ltd</t>
        </is>
      </c>
      <c r="F2500" t="inlineStr">
        <is>
          <t>Joinery sales</t>
        </is>
      </c>
      <c r="G2500" s="9" t="n">
        <v>-1674.7</v>
      </c>
      <c r="H2500" t="inlineStr">
        <is>
          <t>GST</t>
        </is>
      </c>
      <c r="I2500" t="inlineStr"/>
      <c r="J2500" t="inlineStr"/>
      <c r="K2500" t="str">
        <f>INDEX('Account Map'!$E$5:$E$90,MATCH(F2500,'Account Map'!$A$5:$A$90,0))</f>
        <v>200</v>
      </c>
    </row>
    <row r="2501">
      <c r="A2501" t="n">
        <v>936</v>
      </c>
      <c r="B2501" s="10" t="n">
        <v>46262</v>
      </c>
      <c r="C2501" t="inlineStr">
        <is>
          <t>Invoice</t>
        </is>
      </c>
      <c r="D2501" t="inlineStr">
        <is>
          <t>INV-4358</t>
        </is>
      </c>
      <c r="E2501" t="inlineStr">
        <is>
          <t>Northside Real Estate Pty Ltd</t>
        </is>
      </c>
      <c r="F2501" t="inlineStr">
        <is>
          <t>Shopfitting contracts</t>
        </is>
      </c>
      <c r="G2501" s="9" t="n">
        <v>-683.02</v>
      </c>
      <c r="H2501" t="inlineStr">
        <is>
          <t>GST</t>
        </is>
      </c>
      <c r="I2501" t="inlineStr"/>
      <c r="J2501" t="inlineStr"/>
      <c r="K2501" t="str">
        <f>INDEX('Account Map'!$E$5:$E$90,MATCH(F2501,'Account Map'!$A$5:$A$90,0))</f>
        <v>201</v>
      </c>
    </row>
    <row r="2502">
      <c r="A2502" t="n">
        <v>936</v>
      </c>
      <c r="B2502" s="10" t="n">
        <v>46262</v>
      </c>
      <c r="C2502" t="inlineStr">
        <is>
          <t>Invoice</t>
        </is>
      </c>
      <c r="D2502" t="inlineStr">
        <is>
          <t>INV-4358</t>
        </is>
      </c>
      <c r="E2502" t="inlineStr">
        <is>
          <t>Northside Real Estate Pty Ltd</t>
        </is>
      </c>
      <c r="F2502" t="inlineStr">
        <is>
          <t>Joinery sales</t>
        </is>
      </c>
      <c r="G2502" s="9" t="n">
        <v>-3559.74</v>
      </c>
      <c r="H2502" t="inlineStr">
        <is>
          <t>GST</t>
        </is>
      </c>
      <c r="I2502" t="inlineStr"/>
      <c r="J2502" t="inlineStr"/>
      <c r="K2502" t="str">
        <f>INDEX('Account Map'!$E$5:$E$90,MATCH(F2502,'Account Map'!$A$5:$A$90,0))</f>
        <v>200</v>
      </c>
    </row>
    <row r="2503">
      <c r="A2503" t="n">
        <v>936</v>
      </c>
      <c r="B2503" s="10" t="n">
        <v>46262</v>
      </c>
      <c r="C2503" t="inlineStr">
        <is>
          <t>Invoice</t>
        </is>
      </c>
      <c r="D2503" t="inlineStr">
        <is>
          <t>INV-4358</t>
        </is>
      </c>
      <c r="E2503" t="inlineStr">
        <is>
          <t>Northside Real Estate Pty Ltd</t>
        </is>
      </c>
      <c r="F2503" t="inlineStr">
        <is>
          <t>GST Payable</t>
        </is>
      </c>
      <c r="G2503" s="9" t="n">
        <v>-591.75</v>
      </c>
      <c r="H2503" t="inlineStr"/>
      <c r="I2503" t="inlineStr"/>
      <c r="J2503" t="inlineStr"/>
      <c r="K2503" t="str">
        <f>INDEX('Account Map'!$E$5:$E$90,MATCH(F2503,'Account Map'!$A$5:$A$90,0))</f>
        <v>820</v>
      </c>
    </row>
    <row r="2504">
      <c r="A2504" t="n">
        <v>937</v>
      </c>
      <c r="B2504" s="10" t="n">
        <v>46262</v>
      </c>
      <c r="C2504" t="inlineStr">
        <is>
          <t>Bill</t>
        </is>
      </c>
      <c r="D2504" t="inlineStr">
        <is>
          <t>B00397</t>
        </is>
      </c>
      <c r="E2504" t="inlineStr">
        <is>
          <t>Hafele Australia</t>
        </is>
      </c>
      <c r="F2504" t="inlineStr">
        <is>
          <t>Hardware &amp; fittings</t>
        </is>
      </c>
      <c r="G2504" s="9" t="n">
        <v>547.14</v>
      </c>
      <c r="H2504" t="inlineStr">
        <is>
          <t>GST</t>
        </is>
      </c>
      <c r="I2504" t="inlineStr"/>
      <c r="J2504" t="inlineStr"/>
      <c r="K2504" t="str">
        <f>INDEX('Account Map'!$E$5:$E$90,MATCH(F2504,'Account Map'!$A$5:$A$90,0))</f>
        <v>311</v>
      </c>
    </row>
    <row r="2505">
      <c r="A2505" t="n">
        <v>937</v>
      </c>
      <c r="B2505" s="10" t="n">
        <v>46262</v>
      </c>
      <c r="C2505" t="inlineStr">
        <is>
          <t>Bill</t>
        </is>
      </c>
      <c r="D2505" t="inlineStr">
        <is>
          <t>B00397</t>
        </is>
      </c>
      <c r="E2505" t="inlineStr">
        <is>
          <t>Hafele Australia</t>
        </is>
      </c>
      <c r="F2505" t="inlineStr">
        <is>
          <t>GST Payable</t>
        </is>
      </c>
      <c r="G2505" s="9" t="n">
        <v>54.71</v>
      </c>
      <c r="H2505" t="inlineStr"/>
      <c r="I2505" t="inlineStr"/>
      <c r="J2505" t="inlineStr"/>
      <c r="K2505" t="str">
        <f>INDEX('Account Map'!$E$5:$E$90,MATCH(F2505,'Account Map'!$A$5:$A$90,0))</f>
        <v>820</v>
      </c>
    </row>
    <row r="2506">
      <c r="A2506" t="n">
        <v>937</v>
      </c>
      <c r="B2506" s="10" t="n">
        <v>46262</v>
      </c>
      <c r="C2506" t="inlineStr">
        <is>
          <t>Bill</t>
        </is>
      </c>
      <c r="D2506" t="inlineStr">
        <is>
          <t>B00397</t>
        </is>
      </c>
      <c r="E2506" t="inlineStr">
        <is>
          <t>Hafele Australia</t>
        </is>
      </c>
      <c r="F2506" t="inlineStr">
        <is>
          <t>Accounts Payable (A/P)</t>
        </is>
      </c>
      <c r="G2506" s="9" t="n">
        <v>-601.85</v>
      </c>
      <c r="H2506" t="inlineStr"/>
      <c r="I2506" t="inlineStr"/>
      <c r="J2506" t="inlineStr"/>
      <c r="K2506" t="str">
        <f>INDEX('Account Map'!$E$5:$E$90,MATCH(F2506,'Account Map'!$A$5:$A$90,0))</f>
        <v>800</v>
      </c>
    </row>
    <row r="2507">
      <c r="A2507" t="n">
        <v>938</v>
      </c>
      <c r="B2507" s="10" t="n">
        <v>46262</v>
      </c>
      <c r="C2507" t="inlineStr">
        <is>
          <t>Bill</t>
        </is>
      </c>
      <c r="D2507" t="inlineStr">
        <is>
          <t>B00398</t>
        </is>
      </c>
      <c r="E2507" t="inlineStr">
        <is>
          <t>Virgin Australia</t>
        </is>
      </c>
      <c r="F2507" t="inlineStr">
        <is>
          <t>Travel</t>
        </is>
      </c>
      <c r="G2507" s="9" t="n">
        <v>743.79</v>
      </c>
      <c r="H2507" t="inlineStr">
        <is>
          <t>GST</t>
        </is>
      </c>
      <c r="I2507" t="inlineStr"/>
      <c r="J2507" t="inlineStr"/>
      <c r="K2507" t="str">
        <f>INDEX('Account Map'!$E$5:$E$90,MATCH(F2507,'Account Map'!$A$5:$A$90,0))</f>
        <v>493</v>
      </c>
    </row>
    <row r="2508">
      <c r="A2508" t="n">
        <v>938</v>
      </c>
      <c r="B2508" s="10" t="n">
        <v>46262</v>
      </c>
      <c r="C2508" t="inlineStr">
        <is>
          <t>Bill</t>
        </is>
      </c>
      <c r="D2508" t="inlineStr">
        <is>
          <t>B00398</t>
        </is>
      </c>
      <c r="E2508" t="inlineStr">
        <is>
          <t>Virgin Australia</t>
        </is>
      </c>
      <c r="F2508" t="inlineStr">
        <is>
          <t>GST Payable</t>
        </is>
      </c>
      <c r="G2508" s="9" t="n">
        <v>74.38</v>
      </c>
      <c r="H2508" t="inlineStr"/>
      <c r="I2508" t="inlineStr"/>
      <c r="J2508" t="inlineStr"/>
      <c r="K2508" t="str">
        <f>INDEX('Account Map'!$E$5:$E$90,MATCH(F2508,'Account Map'!$A$5:$A$90,0))</f>
        <v>820</v>
      </c>
    </row>
    <row r="2509">
      <c r="A2509" t="n">
        <v>938</v>
      </c>
      <c r="B2509" s="10" t="n">
        <v>46262</v>
      </c>
      <c r="C2509" t="inlineStr">
        <is>
          <t>Bill</t>
        </is>
      </c>
      <c r="D2509" t="inlineStr">
        <is>
          <t>B00398</t>
        </is>
      </c>
      <c r="E2509" t="inlineStr">
        <is>
          <t>Virgin Australia</t>
        </is>
      </c>
      <c r="F2509" t="inlineStr">
        <is>
          <t>Accounts Payable (A/P)</t>
        </is>
      </c>
      <c r="G2509" s="9" t="n">
        <v>-818.17</v>
      </c>
      <c r="H2509" t="inlineStr"/>
      <c r="I2509" t="inlineStr"/>
      <c r="J2509" t="inlineStr"/>
      <c r="K2509" t="str">
        <f>INDEX('Account Map'!$E$5:$E$90,MATCH(F2509,'Account Map'!$A$5:$A$90,0))</f>
        <v>800</v>
      </c>
    </row>
    <row r="2510">
      <c r="A2510" t="n">
        <v>939</v>
      </c>
      <c r="B2510" s="10" t="n">
        <v>46262</v>
      </c>
      <c r="C2510" t="inlineStr">
        <is>
          <t>Bill</t>
        </is>
      </c>
      <c r="D2510" t="inlineStr">
        <is>
          <t>B00399</t>
        </is>
      </c>
      <c r="E2510" t="inlineStr">
        <is>
          <t>Sydney Road Tiles Pty Ltd</t>
        </is>
      </c>
      <c r="F2510" t="inlineStr">
        <is>
          <t>Timber &amp; board</t>
        </is>
      </c>
      <c r="G2510" s="9" t="n">
        <v>426.38</v>
      </c>
      <c r="H2510" t="inlineStr">
        <is>
          <t>GST</t>
        </is>
      </c>
      <c r="I2510" t="inlineStr"/>
      <c r="J2510" t="inlineStr"/>
      <c r="K2510" t="str">
        <f>INDEX('Account Map'!$E$5:$E$90,MATCH(F2510,'Account Map'!$A$5:$A$90,0))</f>
        <v>310</v>
      </c>
    </row>
    <row r="2511">
      <c r="A2511" t="n">
        <v>939</v>
      </c>
      <c r="B2511" s="10" t="n">
        <v>46262</v>
      </c>
      <c r="C2511" t="inlineStr">
        <is>
          <t>Bill</t>
        </is>
      </c>
      <c r="D2511" t="inlineStr">
        <is>
          <t>B00399</t>
        </is>
      </c>
      <c r="E2511" t="inlineStr">
        <is>
          <t>Sydney Road Tiles Pty Ltd</t>
        </is>
      </c>
      <c r="F2511" t="inlineStr">
        <is>
          <t>GST Payable</t>
        </is>
      </c>
      <c r="G2511" s="9" t="n">
        <v>42.64</v>
      </c>
      <c r="H2511" t="inlineStr"/>
      <c r="I2511" t="inlineStr"/>
      <c r="J2511" t="inlineStr"/>
      <c r="K2511" t="str">
        <f>INDEX('Account Map'!$E$5:$E$90,MATCH(F2511,'Account Map'!$A$5:$A$90,0))</f>
        <v>820</v>
      </c>
    </row>
    <row r="2512">
      <c r="A2512" t="n">
        <v>939</v>
      </c>
      <c r="B2512" s="10" t="n">
        <v>46262</v>
      </c>
      <c r="C2512" t="inlineStr">
        <is>
          <t>Bill</t>
        </is>
      </c>
      <c r="D2512" t="inlineStr">
        <is>
          <t>B00399</t>
        </is>
      </c>
      <c r="E2512" t="inlineStr">
        <is>
          <t>Sydney Road Tiles Pty Ltd</t>
        </is>
      </c>
      <c r="F2512" t="inlineStr">
        <is>
          <t>Accounts Payable (A/P)</t>
        </is>
      </c>
      <c r="G2512" s="9" t="n">
        <v>-469.02</v>
      </c>
      <c r="H2512" t="inlineStr"/>
      <c r="I2512" t="inlineStr"/>
      <c r="J2512" t="inlineStr"/>
      <c r="K2512" t="str">
        <f>INDEX('Account Map'!$E$5:$E$90,MATCH(F2512,'Account Map'!$A$5:$A$90,0))</f>
        <v>800</v>
      </c>
    </row>
    <row r="2513">
      <c r="A2513" t="n">
        <v>940</v>
      </c>
      <c r="B2513" s="10" t="n">
        <v>46262</v>
      </c>
      <c r="C2513" t="inlineStr">
        <is>
          <t>Bill</t>
        </is>
      </c>
      <c r="D2513" t="inlineStr">
        <is>
          <t>B00400</t>
        </is>
      </c>
      <c r="E2513" t="inlineStr">
        <is>
          <t>Southern Machinery Pty Ltd</t>
        </is>
      </c>
      <c r="F2513" t="inlineStr">
        <is>
          <t>Hardware &amp; fittings</t>
        </is>
      </c>
      <c r="G2513" s="9" t="n">
        <v>1254.42</v>
      </c>
      <c r="H2513" t="inlineStr">
        <is>
          <t>GST</t>
        </is>
      </c>
      <c r="I2513" t="inlineStr"/>
      <c r="J2513" t="inlineStr"/>
      <c r="K2513" t="str">
        <f>INDEX('Account Map'!$E$5:$E$90,MATCH(F2513,'Account Map'!$A$5:$A$90,0))</f>
        <v>311</v>
      </c>
    </row>
    <row r="2514">
      <c r="A2514" t="n">
        <v>940</v>
      </c>
      <c r="B2514" s="10" t="n">
        <v>46262</v>
      </c>
      <c r="C2514" t="inlineStr">
        <is>
          <t>Bill</t>
        </is>
      </c>
      <c r="D2514" t="inlineStr">
        <is>
          <t>B00400</t>
        </is>
      </c>
      <c r="E2514" t="inlineStr">
        <is>
          <t>Southern Machinery Pty Ltd</t>
        </is>
      </c>
      <c r="F2514" t="inlineStr">
        <is>
          <t>GST Payable</t>
        </is>
      </c>
      <c r="G2514" s="9" t="n">
        <v>125.44</v>
      </c>
      <c r="H2514" t="inlineStr"/>
      <c r="I2514" t="inlineStr"/>
      <c r="J2514" t="inlineStr"/>
      <c r="K2514" t="str">
        <f>INDEX('Account Map'!$E$5:$E$90,MATCH(F2514,'Account Map'!$A$5:$A$90,0))</f>
        <v>820</v>
      </c>
    </row>
    <row r="2515">
      <c r="A2515" t="n">
        <v>940</v>
      </c>
      <c r="B2515" s="10" t="n">
        <v>46262</v>
      </c>
      <c r="C2515" t="inlineStr">
        <is>
          <t>Bill</t>
        </is>
      </c>
      <c r="D2515" t="inlineStr">
        <is>
          <t>B00400</t>
        </is>
      </c>
      <c r="E2515" t="inlineStr">
        <is>
          <t>Southern Machinery Pty Ltd</t>
        </is>
      </c>
      <c r="F2515" t="inlineStr">
        <is>
          <t>Accounts Payable (A/P)</t>
        </is>
      </c>
      <c r="G2515" s="9" t="n">
        <v>-1379.86</v>
      </c>
      <c r="H2515" t="inlineStr"/>
      <c r="I2515" t="inlineStr"/>
      <c r="J2515" t="inlineStr"/>
      <c r="K2515" t="str">
        <f>INDEX('Account Map'!$E$5:$E$90,MATCH(F2515,'Account Map'!$A$5:$A$90,0))</f>
        <v>800</v>
      </c>
    </row>
    <row r="2516">
      <c r="A2516" t="n">
        <v>941</v>
      </c>
      <c r="B2516" s="10" t="n">
        <v>46262</v>
      </c>
      <c r="C2516" t="inlineStr">
        <is>
          <t>Bill</t>
        </is>
      </c>
      <c r="D2516" t="inlineStr">
        <is>
          <t>B00401</t>
        </is>
      </c>
      <c r="E2516" t="inlineStr">
        <is>
          <t>Australia Post Pty Ltd</t>
        </is>
      </c>
      <c r="F2516" t="inlineStr">
        <is>
          <t>Postage</t>
        </is>
      </c>
      <c r="G2516" s="9" t="n">
        <v>626.92</v>
      </c>
      <c r="H2516" t="inlineStr">
        <is>
          <t>GST</t>
        </is>
      </c>
      <c r="I2516" t="inlineStr"/>
      <c r="J2516" t="inlineStr"/>
      <c r="K2516" t="str">
        <f>INDEX('Account Map'!$E$5:$E$90,MATCH(F2516,'Account Map'!$A$5:$A$90,0))</f>
        <v>453</v>
      </c>
    </row>
    <row r="2517">
      <c r="A2517" t="n">
        <v>941</v>
      </c>
      <c r="B2517" s="10" t="n">
        <v>46262</v>
      </c>
      <c r="C2517" t="inlineStr">
        <is>
          <t>Bill</t>
        </is>
      </c>
      <c r="D2517" t="inlineStr">
        <is>
          <t>B00401</t>
        </is>
      </c>
      <c r="E2517" t="inlineStr">
        <is>
          <t>Australia Post Pty Ltd</t>
        </is>
      </c>
      <c r="F2517" t="inlineStr">
        <is>
          <t>GST Payable</t>
        </is>
      </c>
      <c r="G2517" s="9" t="n">
        <v>62.69</v>
      </c>
      <c r="H2517" t="inlineStr"/>
      <c r="I2517" t="inlineStr"/>
      <c r="J2517" t="inlineStr"/>
      <c r="K2517" t="str">
        <f>INDEX('Account Map'!$E$5:$E$90,MATCH(F2517,'Account Map'!$A$5:$A$90,0))</f>
        <v>820</v>
      </c>
    </row>
    <row r="2518">
      <c r="A2518" t="n">
        <v>941</v>
      </c>
      <c r="B2518" s="10" t="n">
        <v>46262</v>
      </c>
      <c r="C2518" t="inlineStr">
        <is>
          <t>Bill</t>
        </is>
      </c>
      <c r="D2518" t="inlineStr">
        <is>
          <t>B00401</t>
        </is>
      </c>
      <c r="E2518" t="inlineStr">
        <is>
          <t>Australia Post Pty Ltd</t>
        </is>
      </c>
      <c r="F2518" t="inlineStr">
        <is>
          <t>Accounts Payable (A/P)</t>
        </is>
      </c>
      <c r="G2518" s="9" t="n">
        <v>-689.61</v>
      </c>
      <c r="H2518" t="inlineStr"/>
      <c r="I2518" t="inlineStr"/>
      <c r="J2518" t="inlineStr"/>
      <c r="K2518" t="str">
        <f>INDEX('Account Map'!$E$5:$E$90,MATCH(F2518,'Account Map'!$A$5:$A$90,0))</f>
        <v>800</v>
      </c>
    </row>
    <row r="2519">
      <c r="A2519" t="n">
        <v>942</v>
      </c>
      <c r="B2519" s="10" t="n">
        <v>46262</v>
      </c>
      <c r="C2519" t="inlineStr">
        <is>
          <t>Bill</t>
        </is>
      </c>
      <c r="D2519" t="inlineStr">
        <is>
          <t>B00402</t>
        </is>
      </c>
      <c r="E2519" t="inlineStr">
        <is>
          <t>Lygon Fasteners Pty Ltd</t>
        </is>
      </c>
      <c r="F2519" t="inlineStr">
        <is>
          <t>Hardware &amp; fittings</t>
        </is>
      </c>
      <c r="G2519" s="9" t="n">
        <v>1358.46</v>
      </c>
      <c r="H2519" t="inlineStr">
        <is>
          <t>GST</t>
        </is>
      </c>
      <c r="I2519" t="inlineStr"/>
      <c r="J2519" t="inlineStr"/>
      <c r="K2519" t="str">
        <f>INDEX('Account Map'!$E$5:$E$90,MATCH(F2519,'Account Map'!$A$5:$A$90,0))</f>
        <v>311</v>
      </c>
    </row>
    <row r="2520">
      <c r="A2520" t="n">
        <v>942</v>
      </c>
      <c r="B2520" s="10" t="n">
        <v>46262</v>
      </c>
      <c r="C2520" t="inlineStr">
        <is>
          <t>Bill</t>
        </is>
      </c>
      <c r="D2520" t="inlineStr">
        <is>
          <t>B00402</t>
        </is>
      </c>
      <c r="E2520" t="inlineStr">
        <is>
          <t>Lygon Fasteners Pty Ltd</t>
        </is>
      </c>
      <c r="F2520" t="inlineStr">
        <is>
          <t>GST Payable</t>
        </is>
      </c>
      <c r="G2520" s="9" t="n">
        <v>135.85</v>
      </c>
      <c r="H2520" t="inlineStr"/>
      <c r="I2520" t="inlineStr"/>
      <c r="J2520" t="inlineStr"/>
      <c r="K2520" t="str">
        <f>INDEX('Account Map'!$E$5:$E$90,MATCH(F2520,'Account Map'!$A$5:$A$90,0))</f>
        <v>820</v>
      </c>
    </row>
    <row r="2521">
      <c r="A2521" t="n">
        <v>942</v>
      </c>
      <c r="B2521" s="10" t="n">
        <v>46262</v>
      </c>
      <c r="C2521" t="inlineStr">
        <is>
          <t>Bill</t>
        </is>
      </c>
      <c r="D2521" t="inlineStr">
        <is>
          <t>B00402</t>
        </is>
      </c>
      <c r="E2521" t="inlineStr">
        <is>
          <t>Lygon Fasteners Pty Ltd</t>
        </is>
      </c>
      <c r="F2521" t="inlineStr">
        <is>
          <t>Accounts Payable (A/P)</t>
        </is>
      </c>
      <c r="G2521" s="9" t="n">
        <v>-1494.31</v>
      </c>
      <c r="H2521" t="inlineStr"/>
      <c r="I2521" t="inlineStr"/>
      <c r="J2521" t="inlineStr"/>
      <c r="K2521" t="str">
        <f>INDEX('Account Map'!$E$5:$E$90,MATCH(F2521,'Account Map'!$A$5:$A$90,0))</f>
        <v>800</v>
      </c>
    </row>
    <row r="2522">
      <c r="A2522" t="n">
        <v>943</v>
      </c>
      <c r="B2522" s="10" t="n">
        <v>46262</v>
      </c>
      <c r="C2522" t="inlineStr">
        <is>
          <t>Bill</t>
        </is>
      </c>
      <c r="D2522" t="inlineStr">
        <is>
          <t>B00403</t>
        </is>
      </c>
      <c r="E2522" t="inlineStr">
        <is>
          <t>Malvern Machinery Pty Ltd</t>
        </is>
      </c>
      <c r="F2522" t="inlineStr">
        <is>
          <t>Timber &amp; board</t>
        </is>
      </c>
      <c r="G2522" s="9" t="n">
        <v>2767.52</v>
      </c>
      <c r="H2522" t="inlineStr">
        <is>
          <t>GST</t>
        </is>
      </c>
      <c r="I2522" t="inlineStr"/>
      <c r="J2522" t="inlineStr"/>
      <c r="K2522" t="str">
        <f>INDEX('Account Map'!$E$5:$E$90,MATCH(F2522,'Account Map'!$A$5:$A$90,0))</f>
        <v>310</v>
      </c>
    </row>
    <row r="2523">
      <c r="A2523" t="n">
        <v>943</v>
      </c>
      <c r="B2523" s="10" t="n">
        <v>46262</v>
      </c>
      <c r="C2523" t="inlineStr">
        <is>
          <t>Bill</t>
        </is>
      </c>
      <c r="D2523" t="inlineStr">
        <is>
          <t>B00403</t>
        </is>
      </c>
      <c r="E2523" t="inlineStr">
        <is>
          <t>Malvern Machinery Pty Ltd</t>
        </is>
      </c>
      <c r="F2523" t="inlineStr">
        <is>
          <t>GST Payable</t>
        </is>
      </c>
      <c r="G2523" s="9" t="n">
        <v>276.75</v>
      </c>
      <c r="H2523" t="inlineStr"/>
      <c r="I2523" t="inlineStr"/>
      <c r="J2523" t="inlineStr"/>
      <c r="K2523" t="str">
        <f>INDEX('Account Map'!$E$5:$E$90,MATCH(F2523,'Account Map'!$A$5:$A$90,0))</f>
        <v>820</v>
      </c>
    </row>
    <row r="2524">
      <c r="A2524" t="n">
        <v>943</v>
      </c>
      <c r="B2524" s="10" t="n">
        <v>46262</v>
      </c>
      <c r="C2524" t="inlineStr">
        <is>
          <t>Bill</t>
        </is>
      </c>
      <c r="D2524" t="inlineStr">
        <is>
          <t>B00403</t>
        </is>
      </c>
      <c r="E2524" t="inlineStr">
        <is>
          <t>Malvern Machinery Pty Ltd</t>
        </is>
      </c>
      <c r="F2524" t="inlineStr">
        <is>
          <t>Accounts Payable (A/P)</t>
        </is>
      </c>
      <c r="G2524" s="9" t="n">
        <v>-3044.27</v>
      </c>
      <c r="H2524" t="inlineStr"/>
      <c r="I2524" t="inlineStr"/>
      <c r="J2524" t="inlineStr"/>
      <c r="K2524" t="str">
        <f>INDEX('Account Map'!$E$5:$E$90,MATCH(F2524,'Account Map'!$A$5:$A$90,0))</f>
        <v>800</v>
      </c>
    </row>
    <row r="2525">
      <c r="A2525" t="n">
        <v>944</v>
      </c>
      <c r="B2525" s="10" t="n">
        <v>46262</v>
      </c>
      <c r="C2525" t="inlineStr">
        <is>
          <t>Expense</t>
        </is>
      </c>
      <c r="D2525" t="inlineStr"/>
      <c r="E2525" t="inlineStr">
        <is>
          <t>Adobe Systems</t>
        </is>
      </c>
      <c r="F2525" t="inlineStr">
        <is>
          <t>Postage</t>
        </is>
      </c>
      <c r="G2525" s="9" t="n">
        <v>186.97</v>
      </c>
      <c r="H2525" t="inlineStr">
        <is>
          <t>GST</t>
        </is>
      </c>
      <c r="I2525" t="inlineStr"/>
      <c r="J2525" t="inlineStr"/>
      <c r="K2525" t="str">
        <f>INDEX('Account Map'!$E$5:$E$90,MATCH(F2525,'Account Map'!$A$5:$A$90,0))</f>
        <v>453</v>
      </c>
    </row>
    <row r="2526">
      <c r="A2526" t="n">
        <v>944</v>
      </c>
      <c r="B2526" s="10" t="n">
        <v>46262</v>
      </c>
      <c r="C2526" t="inlineStr">
        <is>
          <t>Expense</t>
        </is>
      </c>
      <c r="D2526" t="inlineStr"/>
      <c r="E2526" t="inlineStr">
        <is>
          <t>Adobe Systems</t>
        </is>
      </c>
      <c r="F2526" t="inlineStr">
        <is>
          <t>GST Payable</t>
        </is>
      </c>
      <c r="G2526" s="9" t="n">
        <v>18.7</v>
      </c>
      <c r="H2526" t="inlineStr"/>
      <c r="I2526" t="inlineStr"/>
      <c r="J2526" t="inlineStr"/>
      <c r="K2526" t="str">
        <f>INDEX('Account Map'!$E$5:$E$90,MATCH(F2526,'Account Map'!$A$5:$A$90,0))</f>
        <v>820</v>
      </c>
    </row>
    <row r="2527">
      <c r="A2527" t="n">
        <v>944</v>
      </c>
      <c r="B2527" s="10" t="n">
        <v>46262</v>
      </c>
      <c r="C2527" t="inlineStr">
        <is>
          <t>Expense</t>
        </is>
      </c>
      <c r="D2527" t="inlineStr"/>
      <c r="E2527" t="inlineStr">
        <is>
          <t>Adobe Systems</t>
        </is>
      </c>
      <c r="F2527" t="inlineStr">
        <is>
          <t>ANZ Business Visa</t>
        </is>
      </c>
      <c r="G2527" s="9" t="n">
        <v>-205.67</v>
      </c>
      <c r="H2527" t="inlineStr"/>
      <c r="I2527" t="inlineStr"/>
      <c r="J2527" t="inlineStr">
        <is>
          <t>R</t>
        </is>
      </c>
      <c r="K2527" t="str">
        <f>INDEX('Account Map'!$E$5:$E$90,MATCH(F2527,'Account Map'!$A$5:$A$90,0))</f>
        <v>092</v>
      </c>
    </row>
    <row r="2528">
      <c r="A2528" t="n">
        <v>945</v>
      </c>
      <c r="B2528" s="10" t="n">
        <v>46262</v>
      </c>
      <c r="C2528" t="inlineStr">
        <is>
          <t>Payment</t>
        </is>
      </c>
      <c r="D2528" t="inlineStr"/>
      <c r="E2528" t="inlineStr">
        <is>
          <t>Kew Dental</t>
        </is>
      </c>
      <c r="F2528" t="inlineStr">
        <is>
          <t>ANZ Business Cheque</t>
        </is>
      </c>
      <c r="G2528" s="9" t="n">
        <v>1584</v>
      </c>
      <c r="H2528" t="inlineStr"/>
      <c r="I2528" t="inlineStr">
        <is>
          <t>Payment INV-4277</t>
        </is>
      </c>
      <c r="J2528" t="inlineStr">
        <is>
          <t>R</t>
        </is>
      </c>
      <c r="K2528" t="str">
        <f>INDEX('Account Map'!$E$5:$E$90,MATCH(F2528,'Account Map'!$A$5:$A$90,0))</f>
        <v>090</v>
      </c>
    </row>
    <row r="2529">
      <c r="A2529" t="n">
        <v>945</v>
      </c>
      <c r="B2529" s="10" t="n">
        <v>46262</v>
      </c>
      <c r="C2529" t="inlineStr">
        <is>
          <t>Payment</t>
        </is>
      </c>
      <c r="D2529" t="inlineStr"/>
      <c r="E2529" t="inlineStr">
        <is>
          <t>Kew Dental</t>
        </is>
      </c>
      <c r="F2529" t="inlineStr">
        <is>
          <t>Accounts Receivable (A/R)</t>
        </is>
      </c>
      <c r="G2529" s="9" t="n">
        <v>-1584</v>
      </c>
      <c r="H2529" t="inlineStr"/>
      <c r="I2529" t="inlineStr">
        <is>
          <t>Payment INV-4277</t>
        </is>
      </c>
      <c r="J2529" t="inlineStr"/>
      <c r="K2529" t="str">
        <f>INDEX('Account Map'!$E$5:$E$90,MATCH(F2529,'Account Map'!$A$5:$A$90,0))</f>
        <v>610</v>
      </c>
    </row>
    <row r="2530">
      <c r="A2530" t="n">
        <v>946</v>
      </c>
      <c r="B2530" s="10" t="n">
        <v>46262</v>
      </c>
      <c r="C2530" t="inlineStr">
        <is>
          <t>Payment</t>
        </is>
      </c>
      <c r="D2530" t="inlineStr"/>
      <c r="E2530" t="inlineStr">
        <is>
          <t>Richmond Fitness Pty Ltd</t>
        </is>
      </c>
      <c r="F2530" t="inlineStr">
        <is>
          <t>Undeposited Funds</t>
        </is>
      </c>
      <c r="G2530" s="9" t="n">
        <v>5566.06</v>
      </c>
      <c r="H2530" t="inlineStr"/>
      <c r="I2530" t="inlineStr">
        <is>
          <t>Payment INV-4300</t>
        </is>
      </c>
      <c r="J2530" t="inlineStr"/>
      <c r="K2530" t="str">
        <f>INDEX('Account Map'!$E$5:$E$90,MATCH(F2530,'Account Map'!$A$5:$A$90,0))</f>
        <v>615</v>
      </c>
    </row>
    <row r="2531">
      <c r="A2531" t="n">
        <v>946</v>
      </c>
      <c r="B2531" s="10" t="n">
        <v>46262</v>
      </c>
      <c r="C2531" t="inlineStr">
        <is>
          <t>Payment</t>
        </is>
      </c>
      <c r="D2531" t="inlineStr"/>
      <c r="E2531" t="inlineStr">
        <is>
          <t>Richmond Fitness Pty Ltd</t>
        </is>
      </c>
      <c r="F2531" t="inlineStr">
        <is>
          <t>Accounts Receivable (A/R)</t>
        </is>
      </c>
      <c r="G2531" s="9" t="n">
        <v>-5566.06</v>
      </c>
      <c r="H2531" t="inlineStr"/>
      <c r="I2531" t="inlineStr">
        <is>
          <t>Payment INV-4300</t>
        </is>
      </c>
      <c r="J2531" t="inlineStr"/>
      <c r="K2531" t="str">
        <f>INDEX('Account Map'!$E$5:$E$90,MATCH(F2531,'Account Map'!$A$5:$A$90,0))</f>
        <v>610</v>
      </c>
    </row>
    <row r="2532">
      <c r="A2532" t="n">
        <v>947</v>
      </c>
      <c r="B2532" s="10" t="n">
        <v>46262</v>
      </c>
      <c r="C2532" t="inlineStr">
        <is>
          <t>Payment</t>
        </is>
      </c>
      <c r="D2532" t="inlineStr"/>
      <c r="E2532" t="inlineStr">
        <is>
          <t>Malvern Gallery Group</t>
        </is>
      </c>
      <c r="F2532" t="inlineStr">
        <is>
          <t>ANZ Business Cheque</t>
        </is>
      </c>
      <c r="G2532" s="9" t="n">
        <v>1079.68</v>
      </c>
      <c r="H2532" t="inlineStr"/>
      <c r="I2532" t="inlineStr">
        <is>
          <t>Payment INV-4317</t>
        </is>
      </c>
      <c r="J2532" t="inlineStr">
        <is>
          <t>R</t>
        </is>
      </c>
      <c r="K2532" t="str">
        <f>INDEX('Account Map'!$E$5:$E$90,MATCH(F2532,'Account Map'!$A$5:$A$90,0))</f>
        <v>090</v>
      </c>
    </row>
    <row r="2533">
      <c r="A2533" t="n">
        <v>947</v>
      </c>
      <c r="B2533" s="10" t="n">
        <v>46262</v>
      </c>
      <c r="C2533" t="inlineStr">
        <is>
          <t>Payment</t>
        </is>
      </c>
      <c r="D2533" t="inlineStr"/>
      <c r="E2533" t="inlineStr">
        <is>
          <t>Malvern Gallery Group</t>
        </is>
      </c>
      <c r="F2533" t="inlineStr">
        <is>
          <t>Accounts Receivable (A/R)</t>
        </is>
      </c>
      <c r="G2533" s="9" t="n">
        <v>-1079.68</v>
      </c>
      <c r="H2533" t="inlineStr"/>
      <c r="I2533" t="inlineStr">
        <is>
          <t>Payment INV-4317</t>
        </is>
      </c>
      <c r="J2533" t="inlineStr"/>
      <c r="K2533" t="str">
        <f>INDEX('Account Map'!$E$5:$E$90,MATCH(F2533,'Account Map'!$A$5:$A$90,0))</f>
        <v>610</v>
      </c>
    </row>
    <row r="2534">
      <c r="A2534" t="n">
        <v>948</v>
      </c>
      <c r="B2534" s="10" t="n">
        <v>46262</v>
      </c>
      <c r="C2534" t="inlineStr">
        <is>
          <t>Bill Payment (Cheque)</t>
        </is>
      </c>
      <c r="D2534" t="inlineStr"/>
      <c r="E2534" t="inlineStr">
        <is>
          <t>Clarke Legal</t>
        </is>
      </c>
      <c r="F2534" t="inlineStr">
        <is>
          <t>Accounts Payable (A/P)</t>
        </is>
      </c>
      <c r="G2534" s="9" t="n">
        <v>1128.56</v>
      </c>
      <c r="H2534" t="inlineStr"/>
      <c r="I2534" t="inlineStr">
        <is>
          <t>Payment B00230</t>
        </is>
      </c>
      <c r="J2534" t="inlineStr"/>
      <c r="K2534" t="str">
        <f>INDEX('Account Map'!$E$5:$E$90,MATCH(F2534,'Account Map'!$A$5:$A$90,0))</f>
        <v>800</v>
      </c>
    </row>
    <row r="2535">
      <c r="A2535" t="n">
        <v>948</v>
      </c>
      <c r="B2535" s="10" t="n">
        <v>46262</v>
      </c>
      <c r="C2535" t="inlineStr">
        <is>
          <t>Bill Payment (Cheque)</t>
        </is>
      </c>
      <c r="D2535" t="inlineStr"/>
      <c r="E2535" t="inlineStr">
        <is>
          <t>Clarke Legal</t>
        </is>
      </c>
      <c r="F2535" t="inlineStr">
        <is>
          <t>ANZ Business Cheque</t>
        </is>
      </c>
      <c r="G2535" s="9" t="n">
        <v>-1128.56</v>
      </c>
      <c r="H2535" t="inlineStr"/>
      <c r="I2535" t="inlineStr">
        <is>
          <t>Payment B00230</t>
        </is>
      </c>
      <c r="J2535" t="inlineStr">
        <is>
          <t>R</t>
        </is>
      </c>
      <c r="K2535" t="str">
        <f>INDEX('Account Map'!$E$5:$E$90,MATCH(F2535,'Account Map'!$A$5:$A$90,0))</f>
        <v>090</v>
      </c>
    </row>
    <row r="2536">
      <c r="A2536" t="n">
        <v>949</v>
      </c>
      <c r="B2536" s="10" t="n">
        <v>46262</v>
      </c>
      <c r="C2536" t="inlineStr">
        <is>
          <t>Deposit</t>
        </is>
      </c>
      <c r="D2536" t="inlineStr"/>
      <c r="E2536" t="inlineStr"/>
      <c r="F2536" t="inlineStr">
        <is>
          <t>ANZ Business Cheque</t>
        </is>
      </c>
      <c r="G2536" s="9" t="n">
        <v>13203.34</v>
      </c>
      <c r="H2536" t="inlineStr"/>
      <c r="I2536" t="inlineStr">
        <is>
          <t>Deposit of 4 payments</t>
        </is>
      </c>
      <c r="J2536" t="inlineStr">
        <is>
          <t>R</t>
        </is>
      </c>
      <c r="K2536" t="str">
        <f>INDEX('Account Map'!$E$5:$E$90,MATCH(F2536,'Account Map'!$A$5:$A$90,0))</f>
        <v>090</v>
      </c>
    </row>
    <row r="2537">
      <c r="A2537" t="n">
        <v>949</v>
      </c>
      <c r="B2537" s="10" t="n">
        <v>46262</v>
      </c>
      <c r="C2537" t="inlineStr">
        <is>
          <t>Deposit</t>
        </is>
      </c>
      <c r="D2537" t="inlineStr"/>
      <c r="E2537" t="inlineStr"/>
      <c r="F2537" t="inlineStr">
        <is>
          <t>Undeposited Funds</t>
        </is>
      </c>
      <c r="G2537" s="9" t="n">
        <v>-13203.34</v>
      </c>
      <c r="H2537" t="inlineStr"/>
      <c r="I2537" t="inlineStr">
        <is>
          <t>Deposit of 4 payments</t>
        </is>
      </c>
      <c r="J2537" t="inlineStr"/>
      <c r="K2537" t="str">
        <f>INDEX('Account Map'!$E$5:$E$90,MATCH(F2537,'Account Map'!$A$5:$A$90,0))</f>
        <v>615</v>
      </c>
    </row>
    <row r="2538">
      <c r="A2538" t="n">
        <v>950</v>
      </c>
      <c r="B2538" s="10" t="n">
        <v>46262</v>
      </c>
      <c r="C2538" t="inlineStr">
        <is>
          <t>Expense</t>
        </is>
      </c>
      <c r="D2538" t="inlineStr"/>
      <c r="E2538" t="inlineStr">
        <is>
          <t>Westpac</t>
        </is>
      </c>
      <c r="F2538" t="inlineStr">
        <is>
          <t>Equipment loan - Westpac</t>
        </is>
      </c>
      <c r="G2538" s="9" t="n">
        <v>1879.8</v>
      </c>
      <c r="H2538" t="inlineStr"/>
      <c r="I2538" t="inlineStr"/>
      <c r="J2538" t="inlineStr"/>
      <c r="K2538" t="str">
        <f>INDEX('Account Map'!$E$5:$E$90,MATCH(F2538,'Account Map'!$A$5:$A$90,0))</f>
        <v>900</v>
      </c>
    </row>
    <row r="2539">
      <c r="A2539" t="n">
        <v>950</v>
      </c>
      <c r="B2539" s="10" t="n">
        <v>46262</v>
      </c>
      <c r="C2539" t="inlineStr">
        <is>
          <t>Expense</t>
        </is>
      </c>
      <c r="D2539" t="inlineStr"/>
      <c r="E2539" t="inlineStr">
        <is>
          <t>Westpac</t>
        </is>
      </c>
      <c r="F2539" t="inlineStr">
        <is>
          <t>Interest expense</t>
        </is>
      </c>
      <c r="G2539" s="9" t="n">
        <v>530.2</v>
      </c>
      <c r="H2539" t="inlineStr">
        <is>
          <t>GST</t>
        </is>
      </c>
      <c r="I2539" t="inlineStr"/>
      <c r="J2539" t="inlineStr"/>
      <c r="K2539" t="str">
        <f>INDEX('Account Map'!$E$5:$E$90,MATCH(F2539,'Account Map'!$A$5:$A$90,0))</f>
        <v>437</v>
      </c>
    </row>
    <row r="2540">
      <c r="A2540" t="n">
        <v>950</v>
      </c>
      <c r="B2540" s="10" t="n">
        <v>46262</v>
      </c>
      <c r="C2540" t="inlineStr">
        <is>
          <t>Expense</t>
        </is>
      </c>
      <c r="D2540" t="inlineStr"/>
      <c r="E2540" t="inlineStr">
        <is>
          <t>Westpac</t>
        </is>
      </c>
      <c r="F2540" t="inlineStr">
        <is>
          <t>ANZ Business Cheque</t>
        </is>
      </c>
      <c r="G2540" s="9" t="n">
        <v>-2410</v>
      </c>
      <c r="H2540" t="inlineStr"/>
      <c r="I2540" t="inlineStr"/>
      <c r="J2540" t="inlineStr">
        <is>
          <t>R</t>
        </is>
      </c>
      <c r="K2540" t="str">
        <f>INDEX('Account Map'!$E$5:$E$90,MATCH(F2540,'Account Map'!$A$5:$A$90,0))</f>
        <v>090</v>
      </c>
    </row>
    <row r="2541">
      <c r="A2541" t="n">
        <v>951</v>
      </c>
      <c r="B2541" s="10" t="n">
        <v>46262</v>
      </c>
      <c r="C2541" t="inlineStr">
        <is>
          <t>Expense</t>
        </is>
      </c>
      <c r="D2541" t="inlineStr"/>
      <c r="E2541" t="inlineStr">
        <is>
          <t>Toyota Finance</t>
        </is>
      </c>
      <c r="F2541" t="inlineStr">
        <is>
          <t>Vehicle finance</t>
        </is>
      </c>
      <c r="G2541" s="9" t="n">
        <v>1271.4</v>
      </c>
      <c r="H2541" t="inlineStr"/>
      <c r="I2541" t="inlineStr"/>
      <c r="J2541" t="inlineStr"/>
      <c r="K2541" t="str">
        <f>INDEX('Account Map'!$E$5:$E$90,MATCH(F2541,'Account Map'!$A$5:$A$90,0))</f>
        <v>901</v>
      </c>
    </row>
    <row r="2542">
      <c r="A2542" t="n">
        <v>951</v>
      </c>
      <c r="B2542" s="10" t="n">
        <v>46262</v>
      </c>
      <c r="C2542" t="inlineStr">
        <is>
          <t>Expense</t>
        </is>
      </c>
      <c r="D2542" t="inlineStr"/>
      <c r="E2542" t="inlineStr">
        <is>
          <t>Toyota Finance</t>
        </is>
      </c>
      <c r="F2542" t="inlineStr">
        <is>
          <t>Interest expense</t>
        </is>
      </c>
      <c r="G2542" s="9" t="n">
        <v>358.6</v>
      </c>
      <c r="H2542" t="inlineStr">
        <is>
          <t>GST</t>
        </is>
      </c>
      <c r="I2542" t="inlineStr"/>
      <c r="J2542" t="inlineStr"/>
      <c r="K2542" t="str">
        <f>INDEX('Account Map'!$E$5:$E$90,MATCH(F2542,'Account Map'!$A$5:$A$90,0))</f>
        <v>437</v>
      </c>
    </row>
    <row r="2543">
      <c r="A2543" t="n">
        <v>951</v>
      </c>
      <c r="B2543" s="10" t="n">
        <v>46262</v>
      </c>
      <c r="C2543" t="inlineStr">
        <is>
          <t>Expense</t>
        </is>
      </c>
      <c r="D2543" t="inlineStr"/>
      <c r="E2543" t="inlineStr">
        <is>
          <t>Toyota Finance</t>
        </is>
      </c>
      <c r="F2543" t="inlineStr">
        <is>
          <t>ANZ Business Cheque</t>
        </is>
      </c>
      <c r="G2543" s="9" t="n">
        <v>-1630</v>
      </c>
      <c r="H2543" t="inlineStr"/>
      <c r="I2543" t="inlineStr"/>
      <c r="J2543" t="inlineStr">
        <is>
          <t>R</t>
        </is>
      </c>
      <c r="K2543" t="str">
        <f>INDEX('Account Map'!$E$5:$E$90,MATCH(F2543,'Account Map'!$A$5:$A$90,0))</f>
        <v>090</v>
      </c>
    </row>
    <row r="2544">
      <c r="A2544" t="n">
        <v>952</v>
      </c>
      <c r="B2544" s="10" t="n">
        <v>46262</v>
      </c>
      <c r="C2544" t="inlineStr">
        <is>
          <t>Expense</t>
        </is>
      </c>
      <c r="D2544" t="inlineStr"/>
      <c r="E2544" t="inlineStr">
        <is>
          <t>ANZ</t>
        </is>
      </c>
      <c r="F2544" t="inlineStr">
        <is>
          <t>Bank fees</t>
        </is>
      </c>
      <c r="G2544" s="9" t="n">
        <v>48</v>
      </c>
      <c r="H2544" t="inlineStr">
        <is>
          <t>GST</t>
        </is>
      </c>
      <c r="I2544" t="inlineStr"/>
      <c r="J2544" t="inlineStr"/>
      <c r="K2544" t="str">
        <f>INDEX('Account Map'!$E$5:$E$90,MATCH(F2544,'Account Map'!$A$5:$A$90,0))</f>
        <v>404</v>
      </c>
    </row>
    <row r="2545">
      <c r="A2545" t="n">
        <v>952</v>
      </c>
      <c r="B2545" s="10" t="n">
        <v>46262</v>
      </c>
      <c r="C2545" t="inlineStr">
        <is>
          <t>Expense</t>
        </is>
      </c>
      <c r="D2545" t="inlineStr"/>
      <c r="E2545" t="inlineStr">
        <is>
          <t>ANZ</t>
        </is>
      </c>
      <c r="F2545" t="inlineStr">
        <is>
          <t>ANZ Business Cheque</t>
        </is>
      </c>
      <c r="G2545" s="9" t="n">
        <v>-48</v>
      </c>
      <c r="H2545" t="inlineStr"/>
      <c r="I2545" t="inlineStr"/>
      <c r="J2545" t="inlineStr">
        <is>
          <t>R</t>
        </is>
      </c>
      <c r="K2545" t="str">
        <f>INDEX('Account Map'!$E$5:$E$90,MATCH(F2545,'Account Map'!$A$5:$A$90,0))</f>
        <v>090</v>
      </c>
    </row>
    <row r="2546">
      <c r="A2546" t="n">
        <v>953</v>
      </c>
      <c r="B2546" s="10" t="n">
        <v>46262</v>
      </c>
      <c r="C2546" t="inlineStr">
        <is>
          <t>Deposit</t>
        </is>
      </c>
      <c r="D2546" t="inlineStr"/>
      <c r="E2546" t="inlineStr">
        <is>
          <t>ANZ</t>
        </is>
      </c>
      <c r="F2546" t="inlineStr">
        <is>
          <t>ANZ Online Saver</t>
        </is>
      </c>
      <c r="G2546" s="9" t="n">
        <v>540</v>
      </c>
      <c r="H2546" t="inlineStr"/>
      <c r="I2546" t="inlineStr"/>
      <c r="J2546" t="inlineStr">
        <is>
          <t>R</t>
        </is>
      </c>
      <c r="K2546" t="str">
        <f>INDEX('Account Map'!$E$5:$E$90,MATCH(F2546,'Account Map'!$A$5:$A$90,0))</f>
        <v>091</v>
      </c>
    </row>
    <row r="2547">
      <c r="A2547" t="n">
        <v>953</v>
      </c>
      <c r="B2547" s="10" t="n">
        <v>46262</v>
      </c>
      <c r="C2547" t="inlineStr">
        <is>
          <t>Deposit</t>
        </is>
      </c>
      <c r="D2547" t="inlineStr"/>
      <c r="E2547" t="inlineStr">
        <is>
          <t>ANZ</t>
        </is>
      </c>
      <c r="F2547" t="inlineStr">
        <is>
          <t>Interest income</t>
        </is>
      </c>
      <c r="G2547" s="9" t="n">
        <v>-540</v>
      </c>
      <c r="H2547" t="inlineStr">
        <is>
          <t>GST</t>
        </is>
      </c>
      <c r="I2547" t="inlineStr"/>
      <c r="J2547" t="inlineStr"/>
      <c r="K2547" t="str">
        <f>INDEX('Account Map'!$E$5:$E$90,MATCH(F2547,'Account Map'!$A$5:$A$90,0))</f>
        <v>270</v>
      </c>
    </row>
    <row r="2548">
      <c r="A2548" t="n">
        <v>954</v>
      </c>
      <c r="B2548" s="10" t="n">
        <v>46262</v>
      </c>
      <c r="C2548" t="inlineStr">
        <is>
          <t>Journal Entry</t>
        </is>
      </c>
      <c r="D2548" t="inlineStr">
        <is>
          <t>DEP-08</t>
        </is>
      </c>
      <c r="E2548" t="inlineStr"/>
      <c r="F2548" t="inlineStr">
        <is>
          <t>Depreciation</t>
        </is>
      </c>
      <c r="G2548" s="9" t="n">
        <v>4985</v>
      </c>
      <c r="H2548" t="inlineStr"/>
      <c r="I2548" t="inlineStr"/>
      <c r="J2548" t="inlineStr"/>
      <c r="K2548" t="str">
        <f>INDEX('Account Map'!$E$5:$E$90,MATCH(F2548,'Account Map'!$A$5:$A$90,0))</f>
        <v>416</v>
      </c>
    </row>
    <row r="2549">
      <c r="A2549" t="n">
        <v>954</v>
      </c>
      <c r="B2549" s="10" t="n">
        <v>46262</v>
      </c>
      <c r="C2549" t="inlineStr">
        <is>
          <t>Journal Entry</t>
        </is>
      </c>
      <c r="D2549" t="inlineStr">
        <is>
          <t>DEP-08</t>
        </is>
      </c>
      <c r="E2549" t="inlineStr"/>
      <c r="F2549" t="inlineStr">
        <is>
          <t>Plant &amp; equipment:Accumulated depreciation</t>
        </is>
      </c>
      <c r="G2549" s="9" t="n">
        <v>-2860</v>
      </c>
      <c r="H2549" t="inlineStr"/>
      <c r="I2549" t="inlineStr"/>
      <c r="J2549" t="inlineStr"/>
      <c r="K2549" t="str">
        <f>INDEX('Account Map'!$E$5:$E$90,MATCH(F2549,'Account Map'!$A$5:$A$90,0))</f>
        <v>711</v>
      </c>
    </row>
    <row r="2550">
      <c r="A2550" t="n">
        <v>954</v>
      </c>
      <c r="B2550" s="10" t="n">
        <v>46262</v>
      </c>
      <c r="C2550" t="inlineStr">
        <is>
          <t>Journal Entry</t>
        </is>
      </c>
      <c r="D2550" t="inlineStr">
        <is>
          <t>DEP-08</t>
        </is>
      </c>
      <c r="E2550" t="inlineStr"/>
      <c r="F2550" t="inlineStr">
        <is>
          <t>Motor vehicles:Accumulated depreciation</t>
        </is>
      </c>
      <c r="G2550" s="9" t="n">
        <v>-1850</v>
      </c>
      <c r="H2550" t="inlineStr"/>
      <c r="I2550" t="inlineStr"/>
      <c r="J2550" t="inlineStr"/>
      <c r="K2550" t="str">
        <f>INDEX('Account Map'!$E$5:$E$90,MATCH(F2550,'Account Map'!$A$5:$A$90,0))</f>
        <v>721</v>
      </c>
    </row>
    <row r="2551">
      <c r="A2551" t="n">
        <v>954</v>
      </c>
      <c r="B2551" s="10" t="n">
        <v>46262</v>
      </c>
      <c r="C2551" t="inlineStr">
        <is>
          <t>Journal Entry</t>
        </is>
      </c>
      <c r="D2551" t="inlineStr">
        <is>
          <t>DEP-08</t>
        </is>
      </c>
      <c r="E2551" t="inlineStr"/>
      <c r="F2551" t="inlineStr">
        <is>
          <t>Accum. depn - computers</t>
        </is>
      </c>
      <c r="G2551" s="9" t="n">
        <v>-275</v>
      </c>
      <c r="H2551" t="inlineStr"/>
      <c r="I2551" t="inlineStr"/>
      <c r="J2551" t="inlineStr"/>
      <c r="K2551" t="str">
        <f>INDEX('Account Map'!$E$5:$E$90,MATCH(F2551,'Account Map'!$A$5:$A$90,0))</f>
        <v>731</v>
      </c>
    </row>
    <row r="2552">
      <c r="A2552" t="n">
        <v>955</v>
      </c>
      <c r="B2552" s="10" t="n">
        <v>46262</v>
      </c>
      <c r="C2552" t="inlineStr">
        <is>
          <t>Cheque</t>
        </is>
      </c>
      <c r="D2552" t="inlineStr"/>
      <c r="E2552" t="inlineStr">
        <is>
          <t>Owner</t>
        </is>
      </c>
      <c r="F2552" t="inlineStr">
        <is>
          <t>Owner's drawings</t>
        </is>
      </c>
      <c r="G2552" s="9" t="n">
        <v>6000</v>
      </c>
      <c r="H2552" t="inlineStr"/>
      <c r="I2552" t="inlineStr"/>
      <c r="J2552" t="inlineStr"/>
      <c r="K2552" t="str">
        <f>INDEX('Account Map'!$E$5:$E$90,MATCH(F2552,'Account Map'!$A$5:$A$90,0))</f>
        <v>880</v>
      </c>
    </row>
    <row r="2553">
      <c r="A2553" t="n">
        <v>955</v>
      </c>
      <c r="B2553" s="10" t="n">
        <v>46262</v>
      </c>
      <c r="C2553" t="inlineStr">
        <is>
          <t>Cheque</t>
        </is>
      </c>
      <c r="D2553" t="inlineStr"/>
      <c r="E2553" t="inlineStr">
        <is>
          <t>Owner</t>
        </is>
      </c>
      <c r="F2553" t="inlineStr">
        <is>
          <t>ANZ Business Cheque</t>
        </is>
      </c>
      <c r="G2553" s="9" t="n">
        <v>-6000</v>
      </c>
      <c r="H2553" t="inlineStr"/>
      <c r="I2553" t="inlineStr"/>
      <c r="J2553" t="inlineStr">
        <is>
          <t>R</t>
        </is>
      </c>
      <c r="K2553" t="str">
        <f>INDEX('Account Map'!$E$5:$E$90,MATCH(F2553,'Account Map'!$A$5:$A$90,0))</f>
        <v>090</v>
      </c>
    </row>
    <row r="2554">
      <c r="A2554" t="n">
        <v>956</v>
      </c>
      <c r="B2554" s="10" t="n">
        <v>46262</v>
      </c>
      <c r="C2554" t="inlineStr">
        <is>
          <t>Journal Entry</t>
        </is>
      </c>
      <c r="D2554" t="inlineStr">
        <is>
          <t>RENT-08</t>
        </is>
      </c>
      <c r="E2554" t="inlineStr">
        <is>
          <t>Hilton Factory Holdings</t>
        </is>
      </c>
      <c r="F2554" t="inlineStr">
        <is>
          <t>Rent - factory</t>
        </is>
      </c>
      <c r="G2554" s="9" t="n">
        <v>9800</v>
      </c>
      <c r="H2554" t="inlineStr">
        <is>
          <t>GST</t>
        </is>
      </c>
      <c r="I2554" t="inlineStr"/>
      <c r="J2554" t="inlineStr"/>
      <c r="K2554" t="str">
        <f>INDEX('Account Map'!$E$5:$E$90,MATCH(F2554,'Account Map'!$A$5:$A$90,0))</f>
        <v>469</v>
      </c>
    </row>
    <row r="2555">
      <c r="A2555" t="n">
        <v>956</v>
      </c>
      <c r="B2555" s="10" t="n">
        <v>46262</v>
      </c>
      <c r="C2555" t="inlineStr">
        <is>
          <t>Journal Entry</t>
        </is>
      </c>
      <c r="D2555" t="inlineStr">
        <is>
          <t>RENT-08</t>
        </is>
      </c>
      <c r="E2555" t="inlineStr">
        <is>
          <t>Hilton Factory Holdings</t>
        </is>
      </c>
      <c r="F2555" t="inlineStr">
        <is>
          <t>GST Payable</t>
        </is>
      </c>
      <c r="G2555" s="9" t="n">
        <v>980</v>
      </c>
      <c r="H2555" t="inlineStr"/>
      <c r="I2555" t="inlineStr"/>
      <c r="J2555" t="inlineStr"/>
      <c r="K2555" t="str">
        <f>INDEX('Account Map'!$E$5:$E$90,MATCH(F2555,'Account Map'!$A$5:$A$90,0))</f>
        <v>820</v>
      </c>
    </row>
    <row r="2556">
      <c r="A2556" t="n">
        <v>956</v>
      </c>
      <c r="B2556" s="10" t="n">
        <v>46262</v>
      </c>
      <c r="C2556" t="inlineStr">
        <is>
          <t>Journal Entry</t>
        </is>
      </c>
      <c r="D2556" t="inlineStr">
        <is>
          <t>RENT-08</t>
        </is>
      </c>
      <c r="E2556" t="inlineStr">
        <is>
          <t>Hilton Factory Holdings</t>
        </is>
      </c>
      <c r="F2556" t="inlineStr">
        <is>
          <t>ANZ Business Cheque</t>
        </is>
      </c>
      <c r="G2556" s="9" t="n">
        <v>-10780</v>
      </c>
      <c r="H2556" t="inlineStr"/>
      <c r="I2556" t="inlineStr"/>
      <c r="J2556" t="inlineStr">
        <is>
          <t>R</t>
        </is>
      </c>
      <c r="K2556" t="str">
        <f>INDEX('Account Map'!$E$5:$E$90,MATCH(F2556,'Account Map'!$A$5:$A$90,0))</f>
        <v>090</v>
      </c>
    </row>
    <row r="2557">
      <c r="A2557" t="n">
        <v>957</v>
      </c>
      <c r="B2557" s="10" t="n">
        <v>46263</v>
      </c>
      <c r="C2557" t="inlineStr">
        <is>
          <t>Payment</t>
        </is>
      </c>
      <c r="D2557" t="inlineStr"/>
      <c r="E2557" t="inlineStr">
        <is>
          <t>Camberwell Florist Pty Ltd</t>
        </is>
      </c>
      <c r="F2557" t="inlineStr">
        <is>
          <t>ANZ Business Cheque</t>
        </is>
      </c>
      <c r="G2557" s="9" t="n">
        <v>12550.84</v>
      </c>
      <c r="H2557" t="inlineStr"/>
      <c r="I2557" t="inlineStr">
        <is>
          <t>Payment INV-4260</t>
        </is>
      </c>
      <c r="J2557" t="inlineStr">
        <is>
          <t>R</t>
        </is>
      </c>
      <c r="K2557" t="str">
        <f>INDEX('Account Map'!$E$5:$E$90,MATCH(F2557,'Account Map'!$A$5:$A$90,0))</f>
        <v>090</v>
      </c>
    </row>
    <row r="2558">
      <c r="A2558" t="n">
        <v>957</v>
      </c>
      <c r="B2558" s="10" t="n">
        <v>46263</v>
      </c>
      <c r="C2558" t="inlineStr">
        <is>
          <t>Payment</t>
        </is>
      </c>
      <c r="D2558" t="inlineStr"/>
      <c r="E2558" t="inlineStr">
        <is>
          <t>Camberwell Florist Pty Ltd</t>
        </is>
      </c>
      <c r="F2558" t="inlineStr">
        <is>
          <t>Accounts Receivable (A/R)</t>
        </is>
      </c>
      <c r="G2558" s="9" t="n">
        <v>-12550.84</v>
      </c>
      <c r="H2558" t="inlineStr"/>
      <c r="I2558" t="inlineStr">
        <is>
          <t>Payment INV-4260</t>
        </is>
      </c>
      <c r="J2558" t="inlineStr"/>
      <c r="K2558" t="str">
        <f>INDEX('Account Map'!$E$5:$E$90,MATCH(F2558,'Account Map'!$A$5:$A$90,0))</f>
        <v>610</v>
      </c>
    </row>
    <row r="2559">
      <c r="A2559" t="n">
        <v>958</v>
      </c>
      <c r="B2559" s="10" t="n">
        <v>46263</v>
      </c>
      <c r="C2559" t="inlineStr">
        <is>
          <t>Payment</t>
        </is>
      </c>
      <c r="D2559" t="inlineStr"/>
      <c r="E2559" t="inlineStr">
        <is>
          <t>Lygon Salon Pty Ltd</t>
        </is>
      </c>
      <c r="F2559" t="inlineStr">
        <is>
          <t>Undeposited Funds</t>
        </is>
      </c>
      <c r="G2559" s="9" t="n">
        <v>1839.2</v>
      </c>
      <c r="H2559" t="inlineStr"/>
      <c r="I2559" t="inlineStr">
        <is>
          <t>Payment INV-4279</t>
        </is>
      </c>
      <c r="J2559" t="inlineStr"/>
      <c r="K2559" t="str">
        <f>INDEX('Account Map'!$E$5:$E$90,MATCH(F2559,'Account Map'!$A$5:$A$90,0))</f>
        <v>615</v>
      </c>
    </row>
    <row r="2560">
      <c r="A2560" t="n">
        <v>958</v>
      </c>
      <c r="B2560" s="10" t="n">
        <v>46263</v>
      </c>
      <c r="C2560" t="inlineStr">
        <is>
          <t>Payment</t>
        </is>
      </c>
      <c r="D2560" t="inlineStr"/>
      <c r="E2560" t="inlineStr">
        <is>
          <t>Lygon Salon Pty Ltd</t>
        </is>
      </c>
      <c r="F2560" t="inlineStr">
        <is>
          <t>Accounts Receivable (A/R)</t>
        </is>
      </c>
      <c r="G2560" s="9" t="n">
        <v>-1839.2</v>
      </c>
      <c r="H2560" t="inlineStr"/>
      <c r="I2560" t="inlineStr">
        <is>
          <t>Payment INV-4279</t>
        </is>
      </c>
      <c r="J2560" t="inlineStr"/>
      <c r="K2560" t="str">
        <f>INDEX('Account Map'!$E$5:$E$90,MATCH(F2560,'Account Map'!$A$5:$A$90,0))</f>
        <v>610</v>
      </c>
    </row>
    <row r="2561">
      <c r="A2561" t="n">
        <v>959</v>
      </c>
      <c r="B2561" s="10" t="n">
        <v>46263</v>
      </c>
      <c r="C2561" t="inlineStr">
        <is>
          <t>Payment</t>
        </is>
      </c>
      <c r="D2561" t="inlineStr"/>
      <c r="E2561" t="inlineStr">
        <is>
          <t>Bluestone Eyewear</t>
        </is>
      </c>
      <c r="F2561" t="inlineStr">
        <is>
          <t>ANZ Business Cheque</t>
        </is>
      </c>
      <c r="G2561" s="9" t="n">
        <v>11827.53</v>
      </c>
      <c r="H2561" t="inlineStr"/>
      <c r="I2561" t="inlineStr">
        <is>
          <t>Payment INV-4308</t>
        </is>
      </c>
      <c r="J2561" t="inlineStr">
        <is>
          <t>R</t>
        </is>
      </c>
      <c r="K2561" t="str">
        <f>INDEX('Account Map'!$E$5:$E$90,MATCH(F2561,'Account Map'!$A$5:$A$90,0))</f>
        <v>090</v>
      </c>
    </row>
    <row r="2562">
      <c r="A2562" t="n">
        <v>959</v>
      </c>
      <c r="B2562" s="10" t="n">
        <v>46263</v>
      </c>
      <c r="C2562" t="inlineStr">
        <is>
          <t>Payment</t>
        </is>
      </c>
      <c r="D2562" t="inlineStr"/>
      <c r="E2562" t="inlineStr">
        <is>
          <t>Bluestone Eyewear</t>
        </is>
      </c>
      <c r="F2562" t="inlineStr">
        <is>
          <t>Accounts Receivable (A/R)</t>
        </is>
      </c>
      <c r="G2562" s="9" t="n">
        <v>-11827.53</v>
      </c>
      <c r="H2562" t="inlineStr"/>
      <c r="I2562" t="inlineStr">
        <is>
          <t>Payment INV-4308</t>
        </is>
      </c>
      <c r="J2562" t="inlineStr"/>
      <c r="K2562" t="str">
        <f>INDEX('Account Map'!$E$5:$E$90,MATCH(F2562,'Account Map'!$A$5:$A$90,0))</f>
        <v>610</v>
      </c>
    </row>
    <row r="2563">
      <c r="A2563" t="n">
        <v>960</v>
      </c>
      <c r="B2563" s="10" t="n">
        <v>46263</v>
      </c>
      <c r="C2563" t="inlineStr">
        <is>
          <t>Payment</t>
        </is>
      </c>
      <c r="D2563" t="inlineStr"/>
      <c r="E2563" t="inlineStr">
        <is>
          <t>Glenferrie Eyewear Group</t>
        </is>
      </c>
      <c r="F2563" t="inlineStr">
        <is>
          <t>Undeposited Funds</t>
        </is>
      </c>
      <c r="G2563" s="9" t="n">
        <v>3207.31</v>
      </c>
      <c r="H2563" t="inlineStr"/>
      <c r="I2563" t="inlineStr">
        <is>
          <t>Payment INV-4325</t>
        </is>
      </c>
      <c r="J2563" t="inlineStr"/>
      <c r="K2563" t="str">
        <f>INDEX('Account Map'!$E$5:$E$90,MATCH(F2563,'Account Map'!$A$5:$A$90,0))</f>
        <v>615</v>
      </c>
    </row>
    <row r="2564">
      <c r="A2564" t="n">
        <v>960</v>
      </c>
      <c r="B2564" s="10" t="n">
        <v>46263</v>
      </c>
      <c r="C2564" t="inlineStr">
        <is>
          <t>Payment</t>
        </is>
      </c>
      <c r="D2564" t="inlineStr"/>
      <c r="E2564" t="inlineStr">
        <is>
          <t>Glenferrie Eyewear Group</t>
        </is>
      </c>
      <c r="F2564" t="inlineStr">
        <is>
          <t>Accounts Receivable (A/R)</t>
        </is>
      </c>
      <c r="G2564" s="9" t="n">
        <v>-3207.31</v>
      </c>
      <c r="H2564" t="inlineStr"/>
      <c r="I2564" t="inlineStr">
        <is>
          <t>Payment INV-4325</t>
        </is>
      </c>
      <c r="J2564" t="inlineStr"/>
      <c r="K2564" t="str">
        <f>INDEX('Account Map'!$E$5:$E$90,MATCH(F2564,'Account Map'!$A$5:$A$90,0))</f>
        <v>610</v>
      </c>
    </row>
    <row r="2565">
      <c r="A2565" t="n">
        <v>961</v>
      </c>
      <c r="B2565" s="10" t="n">
        <v>46263</v>
      </c>
      <c r="C2565" t="inlineStr">
        <is>
          <t>Bill Payment (Cheque)</t>
        </is>
      </c>
      <c r="D2565" t="inlineStr"/>
      <c r="E2565" t="inlineStr">
        <is>
          <t>Camberwell Machinery Pty Ltd</t>
        </is>
      </c>
      <c r="F2565" t="inlineStr">
        <is>
          <t>Accounts Payable (A/P)</t>
        </is>
      </c>
      <c r="G2565" s="9" t="n">
        <v>1576.11</v>
      </c>
      <c r="H2565" t="inlineStr"/>
      <c r="I2565" t="inlineStr">
        <is>
          <t>Payment B00261</t>
        </is>
      </c>
      <c r="J2565" t="inlineStr"/>
      <c r="K2565" t="str">
        <f>INDEX('Account Map'!$E$5:$E$90,MATCH(F2565,'Account Map'!$A$5:$A$90,0))</f>
        <v>800</v>
      </c>
    </row>
    <row r="2566">
      <c r="A2566" t="n">
        <v>961</v>
      </c>
      <c r="B2566" s="10" t="n">
        <v>46263</v>
      </c>
      <c r="C2566" t="inlineStr">
        <is>
          <t>Bill Payment (Cheque)</t>
        </is>
      </c>
      <c r="D2566" t="inlineStr"/>
      <c r="E2566" t="inlineStr">
        <is>
          <t>Camberwell Machinery Pty Ltd</t>
        </is>
      </c>
      <c r="F2566" t="inlineStr">
        <is>
          <t>ANZ Business Cheque</t>
        </is>
      </c>
      <c r="G2566" s="9" t="n">
        <v>-1576.11</v>
      </c>
      <c r="H2566" t="inlineStr"/>
      <c r="I2566" t="inlineStr">
        <is>
          <t>Payment B00261</t>
        </is>
      </c>
      <c r="J2566" t="inlineStr">
        <is>
          <t>R</t>
        </is>
      </c>
      <c r="K2566" t="str">
        <f>INDEX('Account Map'!$E$5:$E$90,MATCH(F2566,'Account Map'!$A$5:$A$90,0))</f>
        <v>090</v>
      </c>
    </row>
    <row r="2567">
      <c r="A2567" t="n">
        <v>962</v>
      </c>
      <c r="B2567" s="10" t="n">
        <v>46263</v>
      </c>
      <c r="C2567" t="inlineStr">
        <is>
          <t>Bill Payment (Cheque)</t>
        </is>
      </c>
      <c r="D2567" t="inlineStr"/>
      <c r="E2567" t="inlineStr">
        <is>
          <t>Xpress Cleaning Pty Ltd</t>
        </is>
      </c>
      <c r="F2567" t="inlineStr">
        <is>
          <t>Accounts Payable (A/P)</t>
        </is>
      </c>
      <c r="G2567" s="9" t="n">
        <v>819.78</v>
      </c>
      <c r="H2567" t="inlineStr"/>
      <c r="I2567" t="inlineStr">
        <is>
          <t>Payment B00300</t>
        </is>
      </c>
      <c r="J2567" t="inlineStr"/>
      <c r="K2567" t="str">
        <f>INDEX('Account Map'!$E$5:$E$90,MATCH(F2567,'Account Map'!$A$5:$A$90,0))</f>
        <v>800</v>
      </c>
    </row>
    <row r="2568">
      <c r="A2568" t="n">
        <v>962</v>
      </c>
      <c r="B2568" s="10" t="n">
        <v>46263</v>
      </c>
      <c r="C2568" t="inlineStr">
        <is>
          <t>Bill Payment (Cheque)</t>
        </is>
      </c>
      <c r="D2568" t="inlineStr"/>
      <c r="E2568" t="inlineStr">
        <is>
          <t>Xpress Cleaning Pty Ltd</t>
        </is>
      </c>
      <c r="F2568" t="inlineStr">
        <is>
          <t>ANZ Business Cheque</t>
        </is>
      </c>
      <c r="G2568" s="9" t="n">
        <v>-819.78</v>
      </c>
      <c r="H2568" t="inlineStr"/>
      <c r="I2568" t="inlineStr">
        <is>
          <t>Payment B00300</t>
        </is>
      </c>
      <c r="J2568" t="inlineStr">
        <is>
          <t>R</t>
        </is>
      </c>
      <c r="K2568" t="str">
        <f>INDEX('Account Map'!$E$5:$E$90,MATCH(F2568,'Account Map'!$A$5:$A$90,0))</f>
        <v>090</v>
      </c>
    </row>
    <row r="2569">
      <c r="A2569" t="n">
        <v>963</v>
      </c>
      <c r="B2569" s="10" t="n">
        <v>46264</v>
      </c>
      <c r="C2569" t="inlineStr">
        <is>
          <t>Bill Payment (Cheque)</t>
        </is>
      </c>
      <c r="D2569" t="inlineStr"/>
      <c r="E2569" t="inlineStr">
        <is>
          <t>Westside Glass Pty Ltd</t>
        </is>
      </c>
      <c r="F2569" t="inlineStr">
        <is>
          <t>Accounts Payable (A/P)</t>
        </is>
      </c>
      <c r="G2569" s="9" t="n">
        <v>696.27</v>
      </c>
      <c r="H2569" t="inlineStr"/>
      <c r="I2569" t="inlineStr">
        <is>
          <t>Payment B00305</t>
        </is>
      </c>
      <c r="J2569" t="inlineStr"/>
      <c r="K2569" t="str">
        <f>INDEX('Account Map'!$E$5:$E$90,MATCH(F2569,'Account Map'!$A$5:$A$90,0))</f>
        <v>800</v>
      </c>
    </row>
    <row r="2570">
      <c r="A2570" t="n">
        <v>963</v>
      </c>
      <c r="B2570" s="10" t="n">
        <v>46264</v>
      </c>
      <c r="C2570" t="inlineStr">
        <is>
          <t>Bill Payment (Cheque)</t>
        </is>
      </c>
      <c r="D2570" t="inlineStr"/>
      <c r="E2570" t="inlineStr">
        <is>
          <t>Westside Glass Pty Ltd</t>
        </is>
      </c>
      <c r="F2570" t="inlineStr">
        <is>
          <t>ANZ Business Cheque</t>
        </is>
      </c>
      <c r="G2570" s="9" t="n">
        <v>-696.27</v>
      </c>
      <c r="H2570" t="inlineStr"/>
      <c r="I2570" t="inlineStr">
        <is>
          <t>Payment B00305</t>
        </is>
      </c>
      <c r="J2570" t="inlineStr">
        <is>
          <t>R</t>
        </is>
      </c>
      <c r="K2570" t="str">
        <f>INDEX('Account Map'!$E$5:$E$90,MATCH(F2570,'Account Map'!$A$5:$A$90,0))</f>
        <v>090</v>
      </c>
    </row>
    <row r="2571">
      <c r="A2571" t="n">
        <v>964</v>
      </c>
      <c r="B2571" s="10" t="n">
        <v>46264</v>
      </c>
      <c r="C2571" t="inlineStr">
        <is>
          <t>Bill Payment (Cheque)</t>
        </is>
      </c>
      <c r="D2571" t="inlineStr"/>
      <c r="E2571" t="inlineStr">
        <is>
          <t>Malvern Machinery Pty Ltd</t>
        </is>
      </c>
      <c r="F2571" t="inlineStr">
        <is>
          <t>Accounts Payable (A/P)</t>
        </is>
      </c>
      <c r="G2571" s="9" t="n">
        <v>3018.03</v>
      </c>
      <c r="H2571" t="inlineStr"/>
      <c r="I2571" t="inlineStr">
        <is>
          <t>Payment B00310</t>
        </is>
      </c>
      <c r="J2571" t="inlineStr"/>
      <c r="K2571" t="str">
        <f>INDEX('Account Map'!$E$5:$E$90,MATCH(F2571,'Account Map'!$A$5:$A$90,0))</f>
        <v>800</v>
      </c>
    </row>
    <row r="2572">
      <c r="A2572" t="n">
        <v>964</v>
      </c>
      <c r="B2572" s="10" t="n">
        <v>46264</v>
      </c>
      <c r="C2572" t="inlineStr">
        <is>
          <t>Bill Payment (Cheque)</t>
        </is>
      </c>
      <c r="D2572" t="inlineStr"/>
      <c r="E2572" t="inlineStr">
        <is>
          <t>Malvern Machinery Pty Ltd</t>
        </is>
      </c>
      <c r="F2572" t="inlineStr">
        <is>
          <t>ANZ Business Cheque</t>
        </is>
      </c>
      <c r="G2572" s="9" t="n">
        <v>-3018.03</v>
      </c>
      <c r="H2572" t="inlineStr"/>
      <c r="I2572" t="inlineStr">
        <is>
          <t>Payment B00310</t>
        </is>
      </c>
      <c r="J2572" t="inlineStr">
        <is>
          <t>R</t>
        </is>
      </c>
      <c r="K2572" t="str">
        <f>INDEX('Account Map'!$E$5:$E$90,MATCH(F2572,'Account Map'!$A$5:$A$90,0))</f>
        <v>090</v>
      </c>
    </row>
    <row r="2573">
      <c r="A2573" t="n">
        <v>965</v>
      </c>
      <c r="B2573" s="10" t="n">
        <v>46264</v>
      </c>
      <c r="C2573" t="inlineStr">
        <is>
          <t>Bill Payment (Cheque)</t>
        </is>
      </c>
      <c r="D2573" t="inlineStr"/>
      <c r="E2573" t="inlineStr">
        <is>
          <t>Sydney Road Machinery Pty Ltd</t>
        </is>
      </c>
      <c r="F2573" t="inlineStr">
        <is>
          <t>Accounts Payable (A/P)</t>
        </is>
      </c>
      <c r="G2573" s="9" t="n">
        <v>1579.8</v>
      </c>
      <c r="H2573" t="inlineStr"/>
      <c r="I2573" t="inlineStr">
        <is>
          <t>Payment B00334</t>
        </is>
      </c>
      <c r="J2573" t="inlineStr"/>
      <c r="K2573" t="str">
        <f>INDEX('Account Map'!$E$5:$E$90,MATCH(F2573,'Account Map'!$A$5:$A$90,0))</f>
        <v>800</v>
      </c>
    </row>
    <row r="2574">
      <c r="A2574" t="n">
        <v>965</v>
      </c>
      <c r="B2574" s="10" t="n">
        <v>46264</v>
      </c>
      <c r="C2574" t="inlineStr">
        <is>
          <t>Bill Payment (Cheque)</t>
        </is>
      </c>
      <c r="D2574" t="inlineStr"/>
      <c r="E2574" t="inlineStr">
        <is>
          <t>Sydney Road Machinery Pty Ltd</t>
        </is>
      </c>
      <c r="F2574" t="inlineStr">
        <is>
          <t>ANZ Business Cheque</t>
        </is>
      </c>
      <c r="G2574" s="9" t="n">
        <v>-1579.8</v>
      </c>
      <c r="H2574" t="inlineStr"/>
      <c r="I2574" t="inlineStr">
        <is>
          <t>Payment B00334</t>
        </is>
      </c>
      <c r="J2574" t="inlineStr">
        <is>
          <t>R</t>
        </is>
      </c>
      <c r="K2574" t="str">
        <f>INDEX('Account Map'!$E$5:$E$90,MATCH(F2574,'Account Map'!$A$5:$A$90,0))</f>
        <v>090</v>
      </c>
    </row>
    <row r="2575">
      <c r="A2575" t="n">
        <v>966</v>
      </c>
      <c r="B2575" s="10" t="n">
        <v>46265</v>
      </c>
      <c r="C2575" t="inlineStr">
        <is>
          <t>Invoice</t>
        </is>
      </c>
      <c r="D2575" t="inlineStr">
        <is>
          <t>INV-4359</t>
        </is>
      </c>
      <c r="E2575" t="inlineStr">
        <is>
          <t>Sydney Road Physio Pty Ltd</t>
        </is>
      </c>
      <c r="F2575" t="inlineStr">
        <is>
          <t>Accounts Receivable (A/R)</t>
        </is>
      </c>
      <c r="G2575" s="9" t="n">
        <v>1382</v>
      </c>
      <c r="H2575" t="inlineStr"/>
      <c r="I2575" t="inlineStr"/>
      <c r="J2575" t="inlineStr"/>
      <c r="K2575" t="str">
        <f>INDEX('Account Map'!$E$5:$E$90,MATCH(F2575,'Account Map'!$A$5:$A$90,0))</f>
        <v>610</v>
      </c>
    </row>
    <row r="2576">
      <c r="A2576" t="n">
        <v>966</v>
      </c>
      <c r="B2576" s="10" t="n">
        <v>46265</v>
      </c>
      <c r="C2576" t="inlineStr">
        <is>
          <t>Invoice</t>
        </is>
      </c>
      <c r="D2576" t="inlineStr">
        <is>
          <t>INV-4359</t>
        </is>
      </c>
      <c r="E2576" t="inlineStr">
        <is>
          <t>Sydney Road Physio Pty Ltd</t>
        </is>
      </c>
      <c r="F2576" t="inlineStr">
        <is>
          <t>Design &amp; drafting fees</t>
        </is>
      </c>
      <c r="G2576" s="9" t="n">
        <v>-1256.36</v>
      </c>
      <c r="H2576" t="inlineStr">
        <is>
          <t>GST</t>
        </is>
      </c>
      <c r="I2576" t="inlineStr"/>
      <c r="J2576" t="inlineStr"/>
      <c r="K2576" t="str">
        <f>INDEX('Account Map'!$E$5:$E$90,MATCH(F2576,'Account Map'!$A$5:$A$90,0))</f>
        <v>203</v>
      </c>
    </row>
    <row r="2577">
      <c r="A2577" t="n">
        <v>966</v>
      </c>
      <c r="B2577" s="10" t="n">
        <v>46265</v>
      </c>
      <c r="C2577" t="inlineStr">
        <is>
          <t>Invoice</t>
        </is>
      </c>
      <c r="D2577" t="inlineStr">
        <is>
          <t>INV-4359</t>
        </is>
      </c>
      <c r="E2577" t="inlineStr">
        <is>
          <t>Sydney Road Physio Pty Ltd</t>
        </is>
      </c>
      <c r="F2577" t="inlineStr">
        <is>
          <t>GST Payable</t>
        </is>
      </c>
      <c r="G2577" s="9" t="n">
        <v>-125.64</v>
      </c>
      <c r="H2577" t="inlineStr"/>
      <c r="I2577" t="inlineStr"/>
      <c r="J2577" t="inlineStr"/>
      <c r="K2577" t="str">
        <f>INDEX('Account Map'!$E$5:$E$90,MATCH(F2577,'Account Map'!$A$5:$A$90,0))</f>
        <v>820</v>
      </c>
    </row>
    <row r="2578">
      <c r="A2578" t="n">
        <v>967</v>
      </c>
      <c r="B2578" s="10" t="n">
        <v>46265</v>
      </c>
      <c r="C2578" t="inlineStr">
        <is>
          <t>Invoice</t>
        </is>
      </c>
      <c r="D2578" t="inlineStr">
        <is>
          <t>INV-4360</t>
        </is>
      </c>
      <c r="E2578" t="inlineStr">
        <is>
          <t>Clifton Optometrists</t>
        </is>
      </c>
      <c r="F2578" t="inlineStr">
        <is>
          <t>Accounts Receivable (A/R)</t>
        </is>
      </c>
      <c r="G2578" s="9" t="n">
        <v>1002.89</v>
      </c>
      <c r="H2578" t="inlineStr"/>
      <c r="I2578" t="inlineStr"/>
      <c r="J2578" t="inlineStr"/>
      <c r="K2578" t="str">
        <f>INDEX('Account Map'!$E$5:$E$90,MATCH(F2578,'Account Map'!$A$5:$A$90,0))</f>
        <v>610</v>
      </c>
    </row>
    <row r="2579">
      <c r="A2579" t="n">
        <v>967</v>
      </c>
      <c r="B2579" s="10" t="n">
        <v>46265</v>
      </c>
      <c r="C2579" t="inlineStr">
        <is>
          <t>Invoice</t>
        </is>
      </c>
      <c r="D2579" t="inlineStr">
        <is>
          <t>INV-4360</t>
        </is>
      </c>
      <c r="E2579" t="inlineStr">
        <is>
          <t>Clifton Optometrists</t>
        </is>
      </c>
      <c r="F2579" t="inlineStr">
        <is>
          <t>Design &amp; drafting fees</t>
        </is>
      </c>
      <c r="G2579" s="9" t="n">
        <v>-911.72</v>
      </c>
      <c r="H2579" t="inlineStr">
        <is>
          <t>GST</t>
        </is>
      </c>
      <c r="I2579" t="inlineStr"/>
      <c r="J2579" t="inlineStr"/>
      <c r="K2579" t="str">
        <f>INDEX('Account Map'!$E$5:$E$90,MATCH(F2579,'Account Map'!$A$5:$A$90,0))</f>
        <v>203</v>
      </c>
    </row>
    <row r="2580">
      <c r="A2580" t="n">
        <v>967</v>
      </c>
      <c r="B2580" s="10" t="n">
        <v>46265</v>
      </c>
      <c r="C2580" t="inlineStr">
        <is>
          <t>Invoice</t>
        </is>
      </c>
      <c r="D2580" t="inlineStr">
        <is>
          <t>INV-4360</t>
        </is>
      </c>
      <c r="E2580" t="inlineStr">
        <is>
          <t>Clifton Optometrists</t>
        </is>
      </c>
      <c r="F2580" t="inlineStr">
        <is>
          <t>GST Payable</t>
        </is>
      </c>
      <c r="G2580" s="9" t="n">
        <v>-91.17</v>
      </c>
      <c r="H2580" t="inlineStr"/>
      <c r="I2580" t="inlineStr"/>
      <c r="J2580" t="inlineStr"/>
      <c r="K2580" t="str">
        <f>INDEX('Account Map'!$E$5:$E$90,MATCH(F2580,'Account Map'!$A$5:$A$90,0))</f>
        <v>820</v>
      </c>
    </row>
    <row r="2581">
      <c r="A2581" t="n">
        <v>968</v>
      </c>
      <c r="B2581" s="10" t="n">
        <v>46265</v>
      </c>
      <c r="C2581" t="inlineStr">
        <is>
          <t>Invoice</t>
        </is>
      </c>
      <c r="D2581" t="inlineStr">
        <is>
          <t>INV-4361</t>
        </is>
      </c>
      <c r="E2581" t="inlineStr">
        <is>
          <t>Wattle Eyewear</t>
        </is>
      </c>
      <c r="F2581" t="inlineStr">
        <is>
          <t>Accounts Receivable (A/R)</t>
        </is>
      </c>
      <c r="G2581" s="9" t="n">
        <v>11765.18</v>
      </c>
      <c r="H2581" t="inlineStr"/>
      <c r="I2581" t="inlineStr"/>
      <c r="J2581" t="inlineStr"/>
      <c r="K2581" t="str">
        <f>INDEX('Account Map'!$E$5:$E$90,MATCH(F2581,'Account Map'!$A$5:$A$90,0))</f>
        <v>610</v>
      </c>
    </row>
    <row r="2582">
      <c r="A2582" t="n">
        <v>968</v>
      </c>
      <c r="B2582" s="10" t="n">
        <v>46265</v>
      </c>
      <c r="C2582" t="inlineStr">
        <is>
          <t>Invoice</t>
        </is>
      </c>
      <c r="D2582" t="inlineStr">
        <is>
          <t>INV-4361</t>
        </is>
      </c>
      <c r="E2582" t="inlineStr">
        <is>
          <t>Wattle Eyewear</t>
        </is>
      </c>
      <c r="F2582" t="inlineStr">
        <is>
          <t>Joinery sales</t>
        </is>
      </c>
      <c r="G2582" s="9" t="n">
        <v>-3240.39</v>
      </c>
      <c r="H2582" t="inlineStr">
        <is>
          <t>GST</t>
        </is>
      </c>
      <c r="I2582" t="inlineStr"/>
      <c r="J2582" t="inlineStr"/>
      <c r="K2582" t="str">
        <f>INDEX('Account Map'!$E$5:$E$90,MATCH(F2582,'Account Map'!$A$5:$A$90,0))</f>
        <v>200</v>
      </c>
    </row>
    <row r="2583">
      <c r="A2583" t="n">
        <v>968</v>
      </c>
      <c r="B2583" s="10" t="n">
        <v>46265</v>
      </c>
      <c r="C2583" t="inlineStr">
        <is>
          <t>Invoice</t>
        </is>
      </c>
      <c r="D2583" t="inlineStr">
        <is>
          <t>INV-4361</t>
        </is>
      </c>
      <c r="E2583" t="inlineStr">
        <is>
          <t>Wattle Eyewear</t>
        </is>
      </c>
      <c r="F2583" t="inlineStr">
        <is>
          <t>Joinery sales</t>
        </is>
      </c>
      <c r="G2583" s="9" t="n">
        <v>-2936.66</v>
      </c>
      <c r="H2583" t="inlineStr">
        <is>
          <t>GST</t>
        </is>
      </c>
      <c r="I2583" t="inlineStr"/>
      <c r="J2583" t="inlineStr"/>
      <c r="K2583" t="str">
        <f>INDEX('Account Map'!$E$5:$E$90,MATCH(F2583,'Account Map'!$A$5:$A$90,0))</f>
        <v>200</v>
      </c>
    </row>
    <row r="2584">
      <c r="A2584" t="n">
        <v>968</v>
      </c>
      <c r="B2584" s="10" t="n">
        <v>46265</v>
      </c>
      <c r="C2584" t="inlineStr">
        <is>
          <t>Invoice</t>
        </is>
      </c>
      <c r="D2584" t="inlineStr">
        <is>
          <t>INV-4361</t>
        </is>
      </c>
      <c r="E2584" t="inlineStr">
        <is>
          <t>Wattle Eyewear</t>
        </is>
      </c>
      <c r="F2584" t="inlineStr">
        <is>
          <t>Shopfitting contracts</t>
        </is>
      </c>
      <c r="G2584" s="9" t="n">
        <v>-4518.57</v>
      </c>
      <c r="H2584" t="inlineStr">
        <is>
          <t>GST</t>
        </is>
      </c>
      <c r="I2584" t="inlineStr"/>
      <c r="J2584" t="inlineStr"/>
      <c r="K2584" t="str">
        <f>INDEX('Account Map'!$E$5:$E$90,MATCH(F2584,'Account Map'!$A$5:$A$90,0))</f>
        <v>201</v>
      </c>
    </row>
    <row r="2585">
      <c r="A2585" t="n">
        <v>968</v>
      </c>
      <c r="B2585" s="10" t="n">
        <v>46265</v>
      </c>
      <c r="C2585" t="inlineStr">
        <is>
          <t>Invoice</t>
        </is>
      </c>
      <c r="D2585" t="inlineStr">
        <is>
          <t>INV-4361</t>
        </is>
      </c>
      <c r="E2585" t="inlineStr">
        <is>
          <t>Wattle Eyewear</t>
        </is>
      </c>
      <c r="F2585" t="inlineStr">
        <is>
          <t>GST Payable</t>
        </is>
      </c>
      <c r="G2585" s="9" t="n">
        <v>-1069.56</v>
      </c>
      <c r="H2585" t="inlineStr"/>
      <c r="I2585" t="inlineStr"/>
      <c r="J2585" t="inlineStr"/>
      <c r="K2585" t="str">
        <f>INDEX('Account Map'!$E$5:$E$90,MATCH(F2585,'Account Map'!$A$5:$A$90,0))</f>
        <v>820</v>
      </c>
    </row>
    <row r="2586">
      <c r="A2586" t="n">
        <v>969</v>
      </c>
      <c r="B2586" s="10" t="n">
        <v>46265</v>
      </c>
      <c r="C2586" t="inlineStr">
        <is>
          <t>Bill</t>
        </is>
      </c>
      <c r="D2586" t="inlineStr">
        <is>
          <t>B00404</t>
        </is>
      </c>
      <c r="E2586" t="inlineStr">
        <is>
          <t>Wattle Abrasives Pty Ltd</t>
        </is>
      </c>
      <c r="F2586" t="inlineStr">
        <is>
          <t>Subcontractors</t>
        </is>
      </c>
      <c r="G2586" s="9" t="n">
        <v>3595.05</v>
      </c>
      <c r="H2586" t="inlineStr">
        <is>
          <t>GST</t>
        </is>
      </c>
      <c r="I2586" t="inlineStr"/>
      <c r="J2586" t="inlineStr"/>
      <c r="K2586" t="str">
        <f>INDEX('Account Map'!$E$5:$E$90,MATCH(F2586,'Account Map'!$A$5:$A$90,0))</f>
        <v>313</v>
      </c>
    </row>
    <row r="2587">
      <c r="A2587" t="n">
        <v>969</v>
      </c>
      <c r="B2587" s="10" t="n">
        <v>46265</v>
      </c>
      <c r="C2587" t="inlineStr">
        <is>
          <t>Bill</t>
        </is>
      </c>
      <c r="D2587" t="inlineStr">
        <is>
          <t>B00404</t>
        </is>
      </c>
      <c r="E2587" t="inlineStr">
        <is>
          <t>Wattle Abrasives Pty Ltd</t>
        </is>
      </c>
      <c r="F2587" t="inlineStr">
        <is>
          <t>GST Payable</t>
        </is>
      </c>
      <c r="G2587" s="9" t="n">
        <v>359.51</v>
      </c>
      <c r="H2587" t="inlineStr"/>
      <c r="I2587" t="inlineStr"/>
      <c r="J2587" t="inlineStr"/>
      <c r="K2587" t="str">
        <f>INDEX('Account Map'!$E$5:$E$90,MATCH(F2587,'Account Map'!$A$5:$A$90,0))</f>
        <v>820</v>
      </c>
    </row>
    <row r="2588">
      <c r="A2588" t="n">
        <v>969</v>
      </c>
      <c r="B2588" s="10" t="n">
        <v>46265</v>
      </c>
      <c r="C2588" t="inlineStr">
        <is>
          <t>Bill</t>
        </is>
      </c>
      <c r="D2588" t="inlineStr">
        <is>
          <t>B00404</t>
        </is>
      </c>
      <c r="E2588" t="inlineStr">
        <is>
          <t>Wattle Abrasives Pty Ltd</t>
        </is>
      </c>
      <c r="F2588" t="inlineStr">
        <is>
          <t>Accounts Payable (A/P)</t>
        </is>
      </c>
      <c r="G2588" s="9" t="n">
        <v>-3954.56</v>
      </c>
      <c r="H2588" t="inlineStr"/>
      <c r="I2588" t="inlineStr"/>
      <c r="J2588" t="inlineStr"/>
      <c r="K2588" t="str">
        <f>INDEX('Account Map'!$E$5:$E$90,MATCH(F2588,'Account Map'!$A$5:$A$90,0))</f>
        <v>800</v>
      </c>
    </row>
    <row r="2589">
      <c r="A2589" t="n">
        <v>970</v>
      </c>
      <c r="B2589" s="10" t="n">
        <v>46265</v>
      </c>
      <c r="C2589" t="inlineStr">
        <is>
          <t>Bill</t>
        </is>
      </c>
      <c r="D2589" t="inlineStr">
        <is>
          <t>B00405</t>
        </is>
      </c>
      <c r="E2589" t="inlineStr">
        <is>
          <t>Xpress Cleaning Pty Ltd</t>
        </is>
      </c>
      <c r="F2589" t="inlineStr">
        <is>
          <t>Cleaning</t>
        </is>
      </c>
      <c r="G2589" s="9" t="n">
        <v>1486.21</v>
      </c>
      <c r="H2589" t="inlineStr">
        <is>
          <t>GST</t>
        </is>
      </c>
      <c r="I2589" t="inlineStr"/>
      <c r="J2589" t="inlineStr"/>
      <c r="K2589" t="str">
        <f>INDEX('Account Map'!$E$5:$E$90,MATCH(F2589,'Account Map'!$A$5:$A$90,0))</f>
        <v>408</v>
      </c>
    </row>
    <row r="2590">
      <c r="A2590" t="n">
        <v>970</v>
      </c>
      <c r="B2590" s="10" t="n">
        <v>46265</v>
      </c>
      <c r="C2590" t="inlineStr">
        <is>
          <t>Bill</t>
        </is>
      </c>
      <c r="D2590" t="inlineStr">
        <is>
          <t>B00405</t>
        </is>
      </c>
      <c r="E2590" t="inlineStr">
        <is>
          <t>Xpress Cleaning Pty Ltd</t>
        </is>
      </c>
      <c r="F2590" t="inlineStr">
        <is>
          <t>GST Payable</t>
        </is>
      </c>
      <c r="G2590" s="9" t="n">
        <v>148.62</v>
      </c>
      <c r="H2590" t="inlineStr"/>
      <c r="I2590" t="inlineStr"/>
      <c r="J2590" t="inlineStr"/>
      <c r="K2590" t="str">
        <f>INDEX('Account Map'!$E$5:$E$90,MATCH(F2590,'Account Map'!$A$5:$A$90,0))</f>
        <v>820</v>
      </c>
    </row>
    <row r="2591">
      <c r="A2591" t="n">
        <v>970</v>
      </c>
      <c r="B2591" s="10" t="n">
        <v>46265</v>
      </c>
      <c r="C2591" t="inlineStr">
        <is>
          <t>Bill</t>
        </is>
      </c>
      <c r="D2591" t="inlineStr">
        <is>
          <t>B00405</t>
        </is>
      </c>
      <c r="E2591" t="inlineStr">
        <is>
          <t>Xpress Cleaning Pty Ltd</t>
        </is>
      </c>
      <c r="F2591" t="inlineStr">
        <is>
          <t>Accounts Payable (A/P)</t>
        </is>
      </c>
      <c r="G2591" s="9" t="n">
        <v>-1634.83</v>
      </c>
      <c r="H2591" t="inlineStr"/>
      <c r="I2591" t="inlineStr"/>
      <c r="J2591" t="inlineStr"/>
      <c r="K2591" t="str">
        <f>INDEX('Account Map'!$E$5:$E$90,MATCH(F2591,'Account Map'!$A$5:$A$90,0))</f>
        <v>800</v>
      </c>
    </row>
    <row r="2592">
      <c r="A2592" t="n">
        <v>971</v>
      </c>
      <c r="B2592" s="10" t="n">
        <v>46265</v>
      </c>
      <c r="C2592" t="inlineStr">
        <is>
          <t>Bill</t>
        </is>
      </c>
      <c r="D2592" t="inlineStr">
        <is>
          <t>B00406</t>
        </is>
      </c>
      <c r="E2592" t="inlineStr">
        <is>
          <t>Clarke Legal</t>
        </is>
      </c>
      <c r="F2592" t="inlineStr">
        <is>
          <t>Legal fees</t>
        </is>
      </c>
      <c r="G2592" s="9" t="n">
        <v>724.34</v>
      </c>
      <c r="H2592" t="inlineStr">
        <is>
          <t>GST</t>
        </is>
      </c>
      <c r="I2592" t="inlineStr"/>
      <c r="J2592" t="inlineStr"/>
      <c r="K2592" t="str">
        <f>INDEX('Account Map'!$E$5:$E$90,MATCH(F2592,'Account Map'!$A$5:$A$90,0))</f>
        <v>441</v>
      </c>
    </row>
    <row r="2593">
      <c r="A2593" t="n">
        <v>971</v>
      </c>
      <c r="B2593" s="10" t="n">
        <v>46265</v>
      </c>
      <c r="C2593" t="inlineStr">
        <is>
          <t>Bill</t>
        </is>
      </c>
      <c r="D2593" t="inlineStr">
        <is>
          <t>B00406</t>
        </is>
      </c>
      <c r="E2593" t="inlineStr">
        <is>
          <t>Clarke Legal</t>
        </is>
      </c>
      <c r="F2593" t="inlineStr">
        <is>
          <t>GST Payable</t>
        </is>
      </c>
      <c r="G2593" s="9" t="n">
        <v>72.43000000000001</v>
      </c>
      <c r="H2593" t="inlineStr"/>
      <c r="I2593" t="inlineStr"/>
      <c r="J2593" t="inlineStr"/>
      <c r="K2593" t="str">
        <f>INDEX('Account Map'!$E$5:$E$90,MATCH(F2593,'Account Map'!$A$5:$A$90,0))</f>
        <v>820</v>
      </c>
    </row>
    <row r="2594">
      <c r="A2594" t="n">
        <v>971</v>
      </c>
      <c r="B2594" s="10" t="n">
        <v>46265</v>
      </c>
      <c r="C2594" t="inlineStr">
        <is>
          <t>Bill</t>
        </is>
      </c>
      <c r="D2594" t="inlineStr">
        <is>
          <t>B00406</t>
        </is>
      </c>
      <c r="E2594" t="inlineStr">
        <is>
          <t>Clarke Legal</t>
        </is>
      </c>
      <c r="F2594" t="inlineStr">
        <is>
          <t>Accounts Payable (A/P)</t>
        </is>
      </c>
      <c r="G2594" s="9" t="n">
        <v>-796.77</v>
      </c>
      <c r="H2594" t="inlineStr"/>
      <c r="I2594" t="inlineStr"/>
      <c r="J2594" t="inlineStr"/>
      <c r="K2594" t="str">
        <f>INDEX('Account Map'!$E$5:$E$90,MATCH(F2594,'Account Map'!$A$5:$A$90,0))</f>
        <v>800</v>
      </c>
    </row>
    <row r="2595">
      <c r="A2595" t="n">
        <v>972</v>
      </c>
      <c r="B2595" s="10" t="n">
        <v>46265</v>
      </c>
      <c r="C2595" t="inlineStr">
        <is>
          <t>Bill</t>
        </is>
      </c>
      <c r="D2595" t="inlineStr">
        <is>
          <t>B00407</t>
        </is>
      </c>
      <c r="E2595" t="inlineStr">
        <is>
          <t>Kew Fasteners Pty Ltd</t>
        </is>
      </c>
      <c r="F2595" t="inlineStr">
        <is>
          <t>Small tools</t>
        </is>
      </c>
      <c r="G2595" s="9" t="n">
        <v>1334.78</v>
      </c>
      <c r="H2595" t="inlineStr">
        <is>
          <t>GST</t>
        </is>
      </c>
      <c r="I2595" t="inlineStr"/>
      <c r="J2595" t="inlineStr"/>
      <c r="K2595" t="str">
        <f>INDEX('Account Map'!$E$5:$E$90,MATCH(F2595,'Account Map'!$A$5:$A$90,0))</f>
        <v>474</v>
      </c>
    </row>
    <row r="2596">
      <c r="A2596" t="n">
        <v>972</v>
      </c>
      <c r="B2596" s="10" t="n">
        <v>46265</v>
      </c>
      <c r="C2596" t="inlineStr">
        <is>
          <t>Bill</t>
        </is>
      </c>
      <c r="D2596" t="inlineStr">
        <is>
          <t>B00407</t>
        </is>
      </c>
      <c r="E2596" t="inlineStr">
        <is>
          <t>Kew Fasteners Pty Ltd</t>
        </is>
      </c>
      <c r="F2596" t="inlineStr">
        <is>
          <t>GST Payable</t>
        </is>
      </c>
      <c r="G2596" s="9" t="n">
        <v>133.48</v>
      </c>
      <c r="H2596" t="inlineStr"/>
      <c r="I2596" t="inlineStr"/>
      <c r="J2596" t="inlineStr"/>
      <c r="K2596" t="str">
        <f>INDEX('Account Map'!$E$5:$E$90,MATCH(F2596,'Account Map'!$A$5:$A$90,0))</f>
        <v>820</v>
      </c>
    </row>
    <row r="2597">
      <c r="A2597" t="n">
        <v>972</v>
      </c>
      <c r="B2597" s="10" t="n">
        <v>46265</v>
      </c>
      <c r="C2597" t="inlineStr">
        <is>
          <t>Bill</t>
        </is>
      </c>
      <c r="D2597" t="inlineStr">
        <is>
          <t>B00407</t>
        </is>
      </c>
      <c r="E2597" t="inlineStr">
        <is>
          <t>Kew Fasteners Pty Ltd</t>
        </is>
      </c>
      <c r="F2597" t="inlineStr">
        <is>
          <t>Accounts Payable (A/P)</t>
        </is>
      </c>
      <c r="G2597" s="9" t="n">
        <v>-1468.26</v>
      </c>
      <c r="H2597" t="inlineStr"/>
      <c r="I2597" t="inlineStr"/>
      <c r="J2597" t="inlineStr"/>
      <c r="K2597" t="str">
        <f>INDEX('Account Map'!$E$5:$E$90,MATCH(F2597,'Account Map'!$A$5:$A$90,0))</f>
        <v>800</v>
      </c>
    </row>
    <row r="2598">
      <c r="A2598" t="n">
        <v>973</v>
      </c>
      <c r="B2598" s="10" t="n">
        <v>46265</v>
      </c>
      <c r="C2598" t="inlineStr">
        <is>
          <t>Bill</t>
        </is>
      </c>
      <c r="D2598" t="inlineStr">
        <is>
          <t>B00408</t>
        </is>
      </c>
      <c r="E2598" t="inlineStr">
        <is>
          <t>Camberwell Machinery Pty Ltd</t>
        </is>
      </c>
      <c r="F2598" t="inlineStr">
        <is>
          <t>Repairs &amp; maintenance</t>
        </is>
      </c>
      <c r="G2598" s="9" t="n">
        <v>1491.29</v>
      </c>
      <c r="H2598" t="inlineStr">
        <is>
          <t>GST</t>
        </is>
      </c>
      <c r="I2598" t="inlineStr"/>
      <c r="J2598" t="inlineStr"/>
      <c r="K2598" t="str">
        <f>INDEX('Account Map'!$E$5:$E$90,MATCH(F2598,'Account Map'!$A$5:$A$90,0))</f>
        <v>473</v>
      </c>
    </row>
    <row r="2599">
      <c r="A2599" t="n">
        <v>973</v>
      </c>
      <c r="B2599" s="10" t="n">
        <v>46265</v>
      </c>
      <c r="C2599" t="inlineStr">
        <is>
          <t>Bill</t>
        </is>
      </c>
      <c r="D2599" t="inlineStr">
        <is>
          <t>B00408</t>
        </is>
      </c>
      <c r="E2599" t="inlineStr">
        <is>
          <t>Camberwell Machinery Pty Ltd</t>
        </is>
      </c>
      <c r="F2599" t="inlineStr">
        <is>
          <t>GST Payable</t>
        </is>
      </c>
      <c r="G2599" s="9" t="n">
        <v>149.13</v>
      </c>
      <c r="H2599" t="inlineStr"/>
      <c r="I2599" t="inlineStr"/>
      <c r="J2599" t="inlineStr"/>
      <c r="K2599" t="str">
        <f>INDEX('Account Map'!$E$5:$E$90,MATCH(F2599,'Account Map'!$A$5:$A$90,0))</f>
        <v>820</v>
      </c>
    </row>
    <row r="2600">
      <c r="A2600" t="n">
        <v>973</v>
      </c>
      <c r="B2600" s="10" t="n">
        <v>46265</v>
      </c>
      <c r="C2600" t="inlineStr">
        <is>
          <t>Bill</t>
        </is>
      </c>
      <c r="D2600" t="inlineStr">
        <is>
          <t>B00408</t>
        </is>
      </c>
      <c r="E2600" t="inlineStr">
        <is>
          <t>Camberwell Machinery Pty Ltd</t>
        </is>
      </c>
      <c r="F2600" t="inlineStr">
        <is>
          <t>Accounts Payable (A/P)</t>
        </is>
      </c>
      <c r="G2600" s="9" t="n">
        <v>-1640.42</v>
      </c>
      <c r="H2600" t="inlineStr"/>
      <c r="I2600" t="inlineStr"/>
      <c r="J2600" t="inlineStr"/>
      <c r="K2600" t="str">
        <f>INDEX('Account Map'!$E$5:$E$90,MATCH(F2600,'Account Map'!$A$5:$A$90,0))</f>
        <v>800</v>
      </c>
    </row>
    <row r="2601">
      <c r="A2601" t="n">
        <v>974</v>
      </c>
      <c r="B2601" s="10" t="n">
        <v>46265</v>
      </c>
      <c r="C2601" t="inlineStr">
        <is>
          <t>Bill</t>
        </is>
      </c>
      <c r="D2601" t="inlineStr">
        <is>
          <t>B00409</t>
        </is>
      </c>
      <c r="E2601" t="inlineStr">
        <is>
          <t>Google Ads</t>
        </is>
      </c>
      <c r="F2601" t="inlineStr">
        <is>
          <t>Advertising</t>
        </is>
      </c>
      <c r="G2601" s="9" t="n">
        <v>1201.32</v>
      </c>
      <c r="H2601" t="inlineStr">
        <is>
          <t>GST</t>
        </is>
      </c>
      <c r="I2601" t="inlineStr"/>
      <c r="J2601" t="inlineStr"/>
      <c r="K2601" t="str">
        <f>INDEX('Account Map'!$E$5:$E$90,MATCH(F2601,'Account Map'!$A$5:$A$90,0))</f>
        <v>400</v>
      </c>
    </row>
    <row r="2602">
      <c r="A2602" t="n">
        <v>974</v>
      </c>
      <c r="B2602" s="10" t="n">
        <v>46265</v>
      </c>
      <c r="C2602" t="inlineStr">
        <is>
          <t>Bill</t>
        </is>
      </c>
      <c r="D2602" t="inlineStr">
        <is>
          <t>B00409</t>
        </is>
      </c>
      <c r="E2602" t="inlineStr">
        <is>
          <t>Google Ads</t>
        </is>
      </c>
      <c r="F2602" t="inlineStr">
        <is>
          <t>GST Payable</t>
        </is>
      </c>
      <c r="G2602" s="9" t="n">
        <v>120.13</v>
      </c>
      <c r="H2602" t="inlineStr"/>
      <c r="I2602" t="inlineStr"/>
      <c r="J2602" t="inlineStr"/>
      <c r="K2602" t="str">
        <f>INDEX('Account Map'!$E$5:$E$90,MATCH(F2602,'Account Map'!$A$5:$A$90,0))</f>
        <v>820</v>
      </c>
    </row>
    <row r="2603">
      <c r="A2603" t="n">
        <v>974</v>
      </c>
      <c r="B2603" s="10" t="n">
        <v>46265</v>
      </c>
      <c r="C2603" t="inlineStr">
        <is>
          <t>Bill</t>
        </is>
      </c>
      <c r="D2603" t="inlineStr">
        <is>
          <t>B00409</t>
        </is>
      </c>
      <c r="E2603" t="inlineStr">
        <is>
          <t>Google Ads</t>
        </is>
      </c>
      <c r="F2603" t="inlineStr">
        <is>
          <t>Accounts Payable (A/P)</t>
        </is>
      </c>
      <c r="G2603" s="9" t="n">
        <v>-1321.45</v>
      </c>
      <c r="H2603" t="inlineStr"/>
      <c r="I2603" t="inlineStr"/>
      <c r="J2603" t="inlineStr"/>
      <c r="K2603" t="str">
        <f>INDEX('Account Map'!$E$5:$E$90,MATCH(F2603,'Account Map'!$A$5:$A$90,0))</f>
        <v>800</v>
      </c>
    </row>
    <row r="2604">
      <c r="A2604" t="n">
        <v>975</v>
      </c>
      <c r="B2604" s="10" t="n">
        <v>46265</v>
      </c>
      <c r="C2604" t="inlineStr">
        <is>
          <t>Bill</t>
        </is>
      </c>
      <c r="D2604" t="inlineStr">
        <is>
          <t>B00410</t>
        </is>
      </c>
      <c r="E2604" t="inlineStr">
        <is>
          <t>TNT Express Pty Ltd</t>
        </is>
      </c>
      <c r="F2604" t="inlineStr">
        <is>
          <t>Freight &amp; cartage</t>
        </is>
      </c>
      <c r="G2604" s="9" t="n">
        <v>203.21</v>
      </c>
      <c r="H2604" t="inlineStr">
        <is>
          <t>GST</t>
        </is>
      </c>
      <c r="I2604" t="inlineStr"/>
      <c r="J2604" t="inlineStr"/>
      <c r="K2604" t="str">
        <f>INDEX('Account Map'!$E$5:$E$90,MATCH(F2604,'Account Map'!$A$5:$A$90,0))</f>
        <v>314</v>
      </c>
    </row>
    <row r="2605">
      <c r="A2605" t="n">
        <v>975</v>
      </c>
      <c r="B2605" s="10" t="n">
        <v>46265</v>
      </c>
      <c r="C2605" t="inlineStr">
        <is>
          <t>Bill</t>
        </is>
      </c>
      <c r="D2605" t="inlineStr">
        <is>
          <t>B00410</t>
        </is>
      </c>
      <c r="E2605" t="inlineStr">
        <is>
          <t>TNT Express Pty Ltd</t>
        </is>
      </c>
      <c r="F2605" t="inlineStr">
        <is>
          <t>GST Payable</t>
        </is>
      </c>
      <c r="G2605" s="9" t="n">
        <v>20.32</v>
      </c>
      <c r="H2605" t="inlineStr"/>
      <c r="I2605" t="inlineStr"/>
      <c r="J2605" t="inlineStr"/>
      <c r="K2605" t="str">
        <f>INDEX('Account Map'!$E$5:$E$90,MATCH(F2605,'Account Map'!$A$5:$A$90,0))</f>
        <v>820</v>
      </c>
    </row>
    <row r="2606">
      <c r="A2606" t="n">
        <v>975</v>
      </c>
      <c r="B2606" s="10" t="n">
        <v>46265</v>
      </c>
      <c r="C2606" t="inlineStr">
        <is>
          <t>Bill</t>
        </is>
      </c>
      <c r="D2606" t="inlineStr">
        <is>
          <t>B00410</t>
        </is>
      </c>
      <c r="E2606" t="inlineStr">
        <is>
          <t>TNT Express Pty Ltd</t>
        </is>
      </c>
      <c r="F2606" t="inlineStr">
        <is>
          <t>Accounts Payable (A/P)</t>
        </is>
      </c>
      <c r="G2606" s="9" t="n">
        <v>-223.53</v>
      </c>
      <c r="H2606" t="inlineStr"/>
      <c r="I2606" t="inlineStr"/>
      <c r="J2606" t="inlineStr"/>
      <c r="K2606" t="str">
        <f>INDEX('Account Map'!$E$5:$E$90,MATCH(F2606,'Account Map'!$A$5:$A$90,0))</f>
        <v>800</v>
      </c>
    </row>
    <row r="2607">
      <c r="A2607" t="n">
        <v>976</v>
      </c>
      <c r="B2607" s="10" t="n">
        <v>46265</v>
      </c>
      <c r="C2607" t="inlineStr">
        <is>
          <t>Expense</t>
        </is>
      </c>
      <c r="D2607" t="inlineStr"/>
      <c r="E2607" t="inlineStr">
        <is>
          <t>Adobe Systems</t>
        </is>
      </c>
      <c r="F2607" t="inlineStr">
        <is>
          <t>Postage</t>
        </is>
      </c>
      <c r="G2607" s="9" t="n">
        <v>89.02</v>
      </c>
      <c r="H2607" t="inlineStr">
        <is>
          <t>GST</t>
        </is>
      </c>
      <c r="I2607" t="inlineStr"/>
      <c r="J2607" t="inlineStr"/>
      <c r="K2607" t="str">
        <f>INDEX('Account Map'!$E$5:$E$90,MATCH(F2607,'Account Map'!$A$5:$A$90,0))</f>
        <v>453</v>
      </c>
    </row>
    <row r="2608">
      <c r="A2608" t="n">
        <v>976</v>
      </c>
      <c r="B2608" s="10" t="n">
        <v>46265</v>
      </c>
      <c r="C2608" t="inlineStr">
        <is>
          <t>Expense</t>
        </is>
      </c>
      <c r="D2608" t="inlineStr"/>
      <c r="E2608" t="inlineStr">
        <is>
          <t>Adobe Systems</t>
        </is>
      </c>
      <c r="F2608" t="inlineStr">
        <is>
          <t>GST Payable</t>
        </is>
      </c>
      <c r="G2608" s="9" t="n">
        <v>8.9</v>
      </c>
      <c r="H2608" t="inlineStr"/>
      <c r="I2608" t="inlineStr"/>
      <c r="J2608" t="inlineStr"/>
      <c r="K2608" t="str">
        <f>INDEX('Account Map'!$E$5:$E$90,MATCH(F2608,'Account Map'!$A$5:$A$90,0))</f>
        <v>820</v>
      </c>
    </row>
    <row r="2609">
      <c r="A2609" t="n">
        <v>976</v>
      </c>
      <c r="B2609" s="10" t="n">
        <v>46265</v>
      </c>
      <c r="C2609" t="inlineStr">
        <is>
          <t>Expense</t>
        </is>
      </c>
      <c r="D2609" t="inlineStr"/>
      <c r="E2609" t="inlineStr">
        <is>
          <t>Adobe Systems</t>
        </is>
      </c>
      <c r="F2609" t="inlineStr">
        <is>
          <t>ANZ Business Visa</t>
        </is>
      </c>
      <c r="G2609" s="9" t="n">
        <v>-97.92</v>
      </c>
      <c r="H2609" t="inlineStr"/>
      <c r="I2609" t="inlineStr"/>
      <c r="J2609" t="inlineStr">
        <is>
          <t>R</t>
        </is>
      </c>
      <c r="K2609" t="str">
        <f>INDEX('Account Map'!$E$5:$E$90,MATCH(F2609,'Account Map'!$A$5:$A$90,0))</f>
        <v>092</v>
      </c>
    </row>
    <row r="2610">
      <c r="A2610" t="n">
        <v>977</v>
      </c>
      <c r="B2610" s="10" t="n">
        <v>46265</v>
      </c>
      <c r="C2610" t="inlineStr">
        <is>
          <t>Expense</t>
        </is>
      </c>
      <c r="D2610" t="inlineStr"/>
      <c r="E2610" t="inlineStr">
        <is>
          <t>Total Tools</t>
        </is>
      </c>
      <c r="F2610" t="inlineStr">
        <is>
          <t>Subscriptions</t>
        </is>
      </c>
      <c r="G2610" s="9" t="n">
        <v>64.7</v>
      </c>
      <c r="H2610" t="inlineStr">
        <is>
          <t>GST</t>
        </is>
      </c>
      <c r="I2610" t="inlineStr"/>
      <c r="J2610" t="inlineStr"/>
      <c r="K2610" t="str">
        <f>INDEX('Account Map'!$E$5:$E$90,MATCH(F2610,'Account Map'!$A$5:$A$90,0))</f>
        <v>485</v>
      </c>
    </row>
    <row r="2611">
      <c r="A2611" t="n">
        <v>977</v>
      </c>
      <c r="B2611" s="10" t="n">
        <v>46265</v>
      </c>
      <c r="C2611" t="inlineStr">
        <is>
          <t>Expense</t>
        </is>
      </c>
      <c r="D2611" t="inlineStr"/>
      <c r="E2611" t="inlineStr">
        <is>
          <t>Total Tools</t>
        </is>
      </c>
      <c r="F2611" t="inlineStr">
        <is>
          <t>GST Payable</t>
        </is>
      </c>
      <c r="G2611" s="9" t="n">
        <v>6.47</v>
      </c>
      <c r="H2611" t="inlineStr"/>
      <c r="I2611" t="inlineStr"/>
      <c r="J2611" t="inlineStr"/>
      <c r="K2611" t="str">
        <f>INDEX('Account Map'!$E$5:$E$90,MATCH(F2611,'Account Map'!$A$5:$A$90,0))</f>
        <v>820</v>
      </c>
    </row>
    <row r="2612">
      <c r="A2612" t="n">
        <v>977</v>
      </c>
      <c r="B2612" s="10" t="n">
        <v>46265</v>
      </c>
      <c r="C2612" t="inlineStr">
        <is>
          <t>Expense</t>
        </is>
      </c>
      <c r="D2612" t="inlineStr"/>
      <c r="E2612" t="inlineStr">
        <is>
          <t>Total Tools</t>
        </is>
      </c>
      <c r="F2612" t="inlineStr">
        <is>
          <t>ANZ Business Visa</t>
        </is>
      </c>
      <c r="G2612" s="9" t="n">
        <v>-71.17</v>
      </c>
      <c r="H2612" t="inlineStr"/>
      <c r="I2612" t="inlineStr"/>
      <c r="J2612" t="inlineStr">
        <is>
          <t>R</t>
        </is>
      </c>
      <c r="K2612" t="str">
        <f>INDEX('Account Map'!$E$5:$E$90,MATCH(F2612,'Account Map'!$A$5:$A$90,0))</f>
        <v>092</v>
      </c>
    </row>
    <row r="2613">
      <c r="A2613" t="n">
        <v>978</v>
      </c>
      <c r="B2613" s="10" t="n">
        <v>46265</v>
      </c>
      <c r="C2613" t="inlineStr">
        <is>
          <t>Expense</t>
        </is>
      </c>
      <c r="D2613" t="inlineStr"/>
      <c r="E2613" t="inlineStr">
        <is>
          <t>Australia Post</t>
        </is>
      </c>
      <c r="F2613" t="inlineStr">
        <is>
          <t>General expenses</t>
        </is>
      </c>
      <c r="G2613" s="9" t="n">
        <v>437.54</v>
      </c>
      <c r="H2613" t="inlineStr">
        <is>
          <t>GST</t>
        </is>
      </c>
      <c r="I2613" t="inlineStr"/>
      <c r="J2613" t="inlineStr"/>
      <c r="K2613" t="str">
        <f>INDEX('Account Map'!$E$5:$E$90,MATCH(F2613,'Account Map'!$A$5:$A$90,0))</f>
        <v>429</v>
      </c>
    </row>
    <row r="2614">
      <c r="A2614" t="n">
        <v>978</v>
      </c>
      <c r="B2614" s="10" t="n">
        <v>46265</v>
      </c>
      <c r="C2614" t="inlineStr">
        <is>
          <t>Expense</t>
        </is>
      </c>
      <c r="D2614" t="inlineStr"/>
      <c r="E2614" t="inlineStr">
        <is>
          <t>Australia Post</t>
        </is>
      </c>
      <c r="F2614" t="inlineStr">
        <is>
          <t>GST Payable</t>
        </is>
      </c>
      <c r="G2614" s="9" t="n">
        <v>43.75</v>
      </c>
      <c r="H2614" t="inlineStr"/>
      <c r="I2614" t="inlineStr"/>
      <c r="J2614" t="inlineStr"/>
      <c r="K2614" t="str">
        <f>INDEX('Account Map'!$E$5:$E$90,MATCH(F2614,'Account Map'!$A$5:$A$90,0))</f>
        <v>820</v>
      </c>
    </row>
    <row r="2615">
      <c r="A2615" t="n">
        <v>978</v>
      </c>
      <c r="B2615" s="10" t="n">
        <v>46265</v>
      </c>
      <c r="C2615" t="inlineStr">
        <is>
          <t>Expense</t>
        </is>
      </c>
      <c r="D2615" t="inlineStr"/>
      <c r="E2615" t="inlineStr">
        <is>
          <t>Australia Post</t>
        </is>
      </c>
      <c r="F2615" t="inlineStr">
        <is>
          <t>ANZ Business Visa</t>
        </is>
      </c>
      <c r="G2615" s="9" t="n">
        <v>-481.29</v>
      </c>
      <c r="H2615" t="inlineStr"/>
      <c r="I2615" t="inlineStr"/>
      <c r="J2615" t="inlineStr">
        <is>
          <t>R</t>
        </is>
      </c>
      <c r="K2615" t="str">
        <f>INDEX('Account Map'!$E$5:$E$90,MATCH(F2615,'Account Map'!$A$5:$A$90,0))</f>
        <v>092</v>
      </c>
    </row>
    <row r="2616">
      <c r="A2616" t="n">
        <v>979</v>
      </c>
      <c r="B2616" s="10" t="n">
        <v>46265</v>
      </c>
      <c r="C2616" t="inlineStr">
        <is>
          <t>Payment</t>
        </is>
      </c>
      <c r="D2616" t="inlineStr"/>
      <c r="E2616" t="inlineStr">
        <is>
          <t>Lygon Property Group Pty Ltd</t>
        </is>
      </c>
      <c r="F2616" t="inlineStr">
        <is>
          <t>Undeposited Funds</t>
        </is>
      </c>
      <c r="G2616" s="9" t="n">
        <v>8448.139999999999</v>
      </c>
      <c r="H2616" t="inlineStr"/>
      <c r="I2616" t="inlineStr">
        <is>
          <t>Payment INV-4262</t>
        </is>
      </c>
      <c r="J2616" t="inlineStr"/>
      <c r="K2616" t="str">
        <f>INDEX('Account Map'!$E$5:$E$90,MATCH(F2616,'Account Map'!$A$5:$A$90,0))</f>
        <v>615</v>
      </c>
    </row>
    <row r="2617">
      <c r="A2617" t="n">
        <v>979</v>
      </c>
      <c r="B2617" s="10" t="n">
        <v>46265</v>
      </c>
      <c r="C2617" t="inlineStr">
        <is>
          <t>Payment</t>
        </is>
      </c>
      <c r="D2617" t="inlineStr"/>
      <c r="E2617" t="inlineStr">
        <is>
          <t>Lygon Property Group Pty Ltd</t>
        </is>
      </c>
      <c r="F2617" t="inlineStr">
        <is>
          <t>Accounts Receivable (A/R)</t>
        </is>
      </c>
      <c r="G2617" s="9" t="n">
        <v>-8448.139999999999</v>
      </c>
      <c r="H2617" t="inlineStr"/>
      <c r="I2617" t="inlineStr">
        <is>
          <t>Payment INV-4262</t>
        </is>
      </c>
      <c r="J2617" t="inlineStr"/>
      <c r="K2617" t="str">
        <f>INDEX('Account Map'!$E$5:$E$90,MATCH(F2617,'Account Map'!$A$5:$A$90,0))</f>
        <v>610</v>
      </c>
    </row>
    <row r="2618">
      <c r="A2618" t="n">
        <v>980</v>
      </c>
      <c r="B2618" s="10" t="n">
        <v>46265</v>
      </c>
      <c r="C2618" t="inlineStr">
        <is>
          <t>Payment</t>
        </is>
      </c>
      <c r="D2618" t="inlineStr"/>
      <c r="E2618" t="inlineStr">
        <is>
          <t>Hawthorn Architects Group</t>
        </is>
      </c>
      <c r="F2618" t="inlineStr">
        <is>
          <t>Undeposited Funds</t>
        </is>
      </c>
      <c r="G2618" s="9" t="n">
        <v>2593.23</v>
      </c>
      <c r="H2618" t="inlineStr"/>
      <c r="I2618" t="inlineStr">
        <is>
          <t>Payment INV-4307</t>
        </is>
      </c>
      <c r="J2618" t="inlineStr"/>
      <c r="K2618" t="str">
        <f>INDEX('Account Map'!$E$5:$E$90,MATCH(F2618,'Account Map'!$A$5:$A$90,0))</f>
        <v>615</v>
      </c>
    </row>
    <row r="2619">
      <c r="A2619" t="n">
        <v>980</v>
      </c>
      <c r="B2619" s="10" t="n">
        <v>46265</v>
      </c>
      <c r="C2619" t="inlineStr">
        <is>
          <t>Payment</t>
        </is>
      </c>
      <c r="D2619" t="inlineStr"/>
      <c r="E2619" t="inlineStr">
        <is>
          <t>Hawthorn Architects Group</t>
        </is>
      </c>
      <c r="F2619" t="inlineStr">
        <is>
          <t>Accounts Receivable (A/R)</t>
        </is>
      </c>
      <c r="G2619" s="9" t="n">
        <v>-2593.23</v>
      </c>
      <c r="H2619" t="inlineStr"/>
      <c r="I2619" t="inlineStr">
        <is>
          <t>Payment INV-4307</t>
        </is>
      </c>
      <c r="J2619" t="inlineStr"/>
      <c r="K2619" t="str">
        <f>INDEX('Account Map'!$E$5:$E$90,MATCH(F2619,'Account Map'!$A$5:$A$90,0))</f>
        <v>610</v>
      </c>
    </row>
    <row r="2620">
      <c r="A2620" t="n">
        <v>981</v>
      </c>
      <c r="B2620" s="10" t="n">
        <v>46265</v>
      </c>
      <c r="C2620" t="inlineStr">
        <is>
          <t>Bill Payment (Cheque)</t>
        </is>
      </c>
      <c r="D2620" t="inlineStr"/>
      <c r="E2620" t="inlineStr">
        <is>
          <t>Felder Machinery Pty Ltd</t>
        </is>
      </c>
      <c r="F2620" t="inlineStr">
        <is>
          <t>Accounts Payable (A/P)</t>
        </is>
      </c>
      <c r="G2620" s="9" t="n">
        <v>451.53</v>
      </c>
      <c r="H2620" t="inlineStr"/>
      <c r="I2620" t="inlineStr">
        <is>
          <t>Payment B00200</t>
        </is>
      </c>
      <c r="J2620" t="inlineStr"/>
      <c r="K2620" t="str">
        <f>INDEX('Account Map'!$E$5:$E$90,MATCH(F2620,'Account Map'!$A$5:$A$90,0))</f>
        <v>800</v>
      </c>
    </row>
    <row r="2621">
      <c r="A2621" t="n">
        <v>981</v>
      </c>
      <c r="B2621" s="10" t="n">
        <v>46265</v>
      </c>
      <c r="C2621" t="inlineStr">
        <is>
          <t>Bill Payment (Cheque)</t>
        </is>
      </c>
      <c r="D2621" t="inlineStr"/>
      <c r="E2621" t="inlineStr">
        <is>
          <t>Felder Machinery Pty Ltd</t>
        </is>
      </c>
      <c r="F2621" t="inlineStr">
        <is>
          <t>ANZ Business Cheque</t>
        </is>
      </c>
      <c r="G2621" s="9" t="n">
        <v>-451.53</v>
      </c>
      <c r="H2621" t="inlineStr"/>
      <c r="I2621" t="inlineStr">
        <is>
          <t>Payment B00200</t>
        </is>
      </c>
      <c r="J2621" t="inlineStr">
        <is>
          <t>R</t>
        </is>
      </c>
      <c r="K2621" t="str">
        <f>INDEX('Account Map'!$E$5:$E$90,MATCH(F2621,'Account Map'!$A$5:$A$90,0))</f>
        <v>090</v>
      </c>
    </row>
    <row r="2622">
      <c r="A2622" t="n">
        <v>982</v>
      </c>
      <c r="B2622" s="10" t="n">
        <v>46265</v>
      </c>
      <c r="C2622" t="inlineStr">
        <is>
          <t>Bill Payment (Cheque)</t>
        </is>
      </c>
      <c r="D2622" t="inlineStr"/>
      <c r="E2622" t="inlineStr">
        <is>
          <t>BP Australia Pty Ltd</t>
        </is>
      </c>
      <c r="F2622" t="inlineStr">
        <is>
          <t>Accounts Payable (A/P)</t>
        </is>
      </c>
      <c r="G2622" s="9" t="n">
        <v>1003.37</v>
      </c>
      <c r="H2622" t="inlineStr"/>
      <c r="I2622" t="inlineStr">
        <is>
          <t>Payment B00212</t>
        </is>
      </c>
      <c r="J2622" t="inlineStr"/>
      <c r="K2622" t="str">
        <f>INDEX('Account Map'!$E$5:$E$90,MATCH(F2622,'Account Map'!$A$5:$A$90,0))</f>
        <v>800</v>
      </c>
    </row>
    <row r="2623">
      <c r="A2623" t="n">
        <v>982</v>
      </c>
      <c r="B2623" s="10" t="n">
        <v>46265</v>
      </c>
      <c r="C2623" t="inlineStr">
        <is>
          <t>Bill Payment (Cheque)</t>
        </is>
      </c>
      <c r="D2623" t="inlineStr"/>
      <c r="E2623" t="inlineStr">
        <is>
          <t>BP Australia Pty Ltd</t>
        </is>
      </c>
      <c r="F2623" t="inlineStr">
        <is>
          <t>ANZ Business Cheque</t>
        </is>
      </c>
      <c r="G2623" s="9" t="n">
        <v>-1003.37</v>
      </c>
      <c r="H2623" t="inlineStr"/>
      <c r="I2623" t="inlineStr">
        <is>
          <t>Payment B00212</t>
        </is>
      </c>
      <c r="J2623" t="inlineStr">
        <is>
          <t>R</t>
        </is>
      </c>
      <c r="K2623" t="str">
        <f>INDEX('Account Map'!$E$5:$E$90,MATCH(F2623,'Account Map'!$A$5:$A$90,0))</f>
        <v>090</v>
      </c>
    </row>
    <row r="2624">
      <c r="A2624" t="n">
        <v>983</v>
      </c>
      <c r="B2624" s="10" t="n">
        <v>46265</v>
      </c>
      <c r="C2624" t="inlineStr">
        <is>
          <t>Bill Payment (Cheque)</t>
        </is>
      </c>
      <c r="D2624" t="inlineStr"/>
      <c r="E2624" t="inlineStr">
        <is>
          <t>Xpress Cleaning Pty Ltd</t>
        </is>
      </c>
      <c r="F2624" t="inlineStr">
        <is>
          <t>Accounts Payable (A/P)</t>
        </is>
      </c>
      <c r="G2624" s="9" t="n">
        <v>1042.27</v>
      </c>
      <c r="H2624" t="inlineStr"/>
      <c r="I2624" t="inlineStr">
        <is>
          <t>Payment B00244</t>
        </is>
      </c>
      <c r="J2624" t="inlineStr"/>
      <c r="K2624" t="str">
        <f>INDEX('Account Map'!$E$5:$E$90,MATCH(F2624,'Account Map'!$A$5:$A$90,0))</f>
        <v>800</v>
      </c>
    </row>
    <row r="2625">
      <c r="A2625" t="n">
        <v>983</v>
      </c>
      <c r="B2625" s="10" t="n">
        <v>46265</v>
      </c>
      <c r="C2625" t="inlineStr">
        <is>
          <t>Bill Payment (Cheque)</t>
        </is>
      </c>
      <c r="D2625" t="inlineStr"/>
      <c r="E2625" t="inlineStr">
        <is>
          <t>Xpress Cleaning Pty Ltd</t>
        </is>
      </c>
      <c r="F2625" t="inlineStr">
        <is>
          <t>ANZ Business Cheque</t>
        </is>
      </c>
      <c r="G2625" s="9" t="n">
        <v>-1042.27</v>
      </c>
      <c r="H2625" t="inlineStr"/>
      <c r="I2625" t="inlineStr">
        <is>
          <t>Payment B00244</t>
        </is>
      </c>
      <c r="J2625" t="inlineStr">
        <is>
          <t>R</t>
        </is>
      </c>
      <c r="K2625" t="str">
        <f>INDEX('Account Map'!$E$5:$E$90,MATCH(F2625,'Account Map'!$A$5:$A$90,0))</f>
        <v>090</v>
      </c>
    </row>
    <row r="2626">
      <c r="A2626" t="n">
        <v>984</v>
      </c>
      <c r="B2626" s="10" t="n">
        <v>46265</v>
      </c>
      <c r="C2626" t="inlineStr">
        <is>
          <t>Bill Payment (Cheque)</t>
        </is>
      </c>
      <c r="D2626" t="inlineStr"/>
      <c r="E2626" t="inlineStr">
        <is>
          <t>Australia Post Pty Ltd</t>
        </is>
      </c>
      <c r="F2626" t="inlineStr">
        <is>
          <t>Accounts Payable (A/P)</t>
        </is>
      </c>
      <c r="G2626" s="9" t="n">
        <v>1370.01</v>
      </c>
      <c r="H2626" t="inlineStr"/>
      <c r="I2626" t="inlineStr">
        <is>
          <t>Payment B00294</t>
        </is>
      </c>
      <c r="J2626" t="inlineStr"/>
      <c r="K2626" t="str">
        <f>INDEX('Account Map'!$E$5:$E$90,MATCH(F2626,'Account Map'!$A$5:$A$90,0))</f>
        <v>800</v>
      </c>
    </row>
    <row r="2627">
      <c r="A2627" t="n">
        <v>984</v>
      </c>
      <c r="B2627" s="10" t="n">
        <v>46265</v>
      </c>
      <c r="C2627" t="inlineStr">
        <is>
          <t>Bill Payment (Cheque)</t>
        </is>
      </c>
      <c r="D2627" t="inlineStr"/>
      <c r="E2627" t="inlineStr">
        <is>
          <t>Australia Post Pty Ltd</t>
        </is>
      </c>
      <c r="F2627" t="inlineStr">
        <is>
          <t>ANZ Business Cheque</t>
        </is>
      </c>
      <c r="G2627" s="9" t="n">
        <v>-1370.01</v>
      </c>
      <c r="H2627" t="inlineStr"/>
      <c r="I2627" t="inlineStr">
        <is>
          <t>Payment B00294</t>
        </is>
      </c>
      <c r="J2627" t="inlineStr">
        <is>
          <t>R</t>
        </is>
      </c>
      <c r="K2627" t="str">
        <f>INDEX('Account Map'!$E$5:$E$90,MATCH(F2627,'Account Map'!$A$5:$A$90,0))</f>
        <v>090</v>
      </c>
    </row>
    <row r="2628">
      <c r="A2628" t="n">
        <v>985</v>
      </c>
      <c r="B2628" s="10" t="n">
        <v>46266</v>
      </c>
      <c r="C2628" t="inlineStr">
        <is>
          <t>Invoice</t>
        </is>
      </c>
      <c r="D2628" t="inlineStr">
        <is>
          <t>INV-4362</t>
        </is>
      </c>
      <c r="E2628" t="inlineStr">
        <is>
          <t>Elm Salon Pty Ltd</t>
        </is>
      </c>
      <c r="F2628" t="inlineStr">
        <is>
          <t>Accounts Receivable (A/R)</t>
        </is>
      </c>
      <c r="G2628" s="9" t="n">
        <v>1157.76</v>
      </c>
      <c r="H2628" t="inlineStr"/>
      <c r="I2628" t="inlineStr"/>
      <c r="J2628" t="inlineStr"/>
      <c r="K2628" t="str">
        <f>INDEX('Account Map'!$E$5:$E$90,MATCH(F2628,'Account Map'!$A$5:$A$90,0))</f>
        <v>610</v>
      </c>
    </row>
    <row r="2629">
      <c r="A2629" t="n">
        <v>985</v>
      </c>
      <c r="B2629" s="10" t="n">
        <v>46266</v>
      </c>
      <c r="C2629" t="inlineStr">
        <is>
          <t>Invoice</t>
        </is>
      </c>
      <c r="D2629" t="inlineStr">
        <is>
          <t>INV-4362</t>
        </is>
      </c>
      <c r="E2629" t="inlineStr">
        <is>
          <t>Elm Salon Pty Ltd</t>
        </is>
      </c>
      <c r="F2629" t="inlineStr">
        <is>
          <t>Joinery sales</t>
        </is>
      </c>
      <c r="G2629" s="9" t="n">
        <v>-1052.51</v>
      </c>
      <c r="H2629" t="inlineStr">
        <is>
          <t>GST</t>
        </is>
      </c>
      <c r="I2629" t="inlineStr"/>
      <c r="J2629" t="inlineStr"/>
      <c r="K2629" t="str">
        <f>INDEX('Account Map'!$E$5:$E$90,MATCH(F2629,'Account Map'!$A$5:$A$90,0))</f>
        <v>200</v>
      </c>
    </row>
    <row r="2630">
      <c r="A2630" t="n">
        <v>985</v>
      </c>
      <c r="B2630" s="10" t="n">
        <v>46266</v>
      </c>
      <c r="C2630" t="inlineStr">
        <is>
          <t>Invoice</t>
        </is>
      </c>
      <c r="D2630" t="inlineStr">
        <is>
          <t>INV-4362</t>
        </is>
      </c>
      <c r="E2630" t="inlineStr">
        <is>
          <t>Elm Salon Pty Ltd</t>
        </is>
      </c>
      <c r="F2630" t="inlineStr">
        <is>
          <t>GST Payable</t>
        </is>
      </c>
      <c r="G2630" s="9" t="n">
        <v>-105.25</v>
      </c>
      <c r="H2630" t="inlineStr"/>
      <c r="I2630" t="inlineStr"/>
      <c r="J2630" t="inlineStr"/>
      <c r="K2630" t="str">
        <f>INDEX('Account Map'!$E$5:$E$90,MATCH(F2630,'Account Map'!$A$5:$A$90,0))</f>
        <v>820</v>
      </c>
    </row>
    <row r="2631">
      <c r="A2631" t="n">
        <v>986</v>
      </c>
      <c r="B2631" s="10" t="n">
        <v>46266</v>
      </c>
      <c r="C2631" t="inlineStr">
        <is>
          <t>Invoice</t>
        </is>
      </c>
      <c r="D2631" t="inlineStr">
        <is>
          <t>INV-4363</t>
        </is>
      </c>
      <c r="E2631" t="inlineStr">
        <is>
          <t>Docklands Interiors</t>
        </is>
      </c>
      <c r="F2631" t="inlineStr">
        <is>
          <t>Accounts Receivable (A/R)</t>
        </is>
      </c>
      <c r="G2631" s="9" t="n">
        <v>7632.54</v>
      </c>
      <c r="H2631" t="inlineStr"/>
      <c r="I2631" t="inlineStr"/>
      <c r="J2631" t="inlineStr"/>
      <c r="K2631" t="str">
        <f>INDEX('Account Map'!$E$5:$E$90,MATCH(F2631,'Account Map'!$A$5:$A$90,0))</f>
        <v>610</v>
      </c>
    </row>
    <row r="2632">
      <c r="A2632" t="n">
        <v>986</v>
      </c>
      <c r="B2632" s="10" t="n">
        <v>46266</v>
      </c>
      <c r="C2632" t="inlineStr">
        <is>
          <t>Invoice</t>
        </is>
      </c>
      <c r="D2632" t="inlineStr">
        <is>
          <t>INV-4363</t>
        </is>
      </c>
      <c r="E2632" t="inlineStr">
        <is>
          <t>Docklands Interiors</t>
        </is>
      </c>
      <c r="F2632" t="inlineStr">
        <is>
          <t>Joinery sales</t>
        </is>
      </c>
      <c r="G2632" s="9" t="n">
        <v>-5841.77</v>
      </c>
      <c r="H2632" t="inlineStr">
        <is>
          <t>GST</t>
        </is>
      </c>
      <c r="I2632" t="inlineStr"/>
      <c r="J2632" t="inlineStr"/>
      <c r="K2632" t="str">
        <f>INDEX('Account Map'!$E$5:$E$90,MATCH(F2632,'Account Map'!$A$5:$A$90,0))</f>
        <v>200</v>
      </c>
    </row>
    <row r="2633">
      <c r="A2633" t="n">
        <v>986</v>
      </c>
      <c r="B2633" s="10" t="n">
        <v>46266</v>
      </c>
      <c r="C2633" t="inlineStr">
        <is>
          <t>Invoice</t>
        </is>
      </c>
      <c r="D2633" t="inlineStr">
        <is>
          <t>INV-4363</t>
        </is>
      </c>
      <c r="E2633" t="inlineStr">
        <is>
          <t>Docklands Interiors</t>
        </is>
      </c>
      <c r="F2633" t="inlineStr">
        <is>
          <t>Shopfitting contracts</t>
        </is>
      </c>
      <c r="G2633" s="9" t="n">
        <v>-1096.9</v>
      </c>
      <c r="H2633" t="inlineStr">
        <is>
          <t>GST</t>
        </is>
      </c>
      <c r="I2633" t="inlineStr"/>
      <c r="J2633" t="inlineStr"/>
      <c r="K2633" t="str">
        <f>INDEX('Account Map'!$E$5:$E$90,MATCH(F2633,'Account Map'!$A$5:$A$90,0))</f>
        <v>201</v>
      </c>
    </row>
    <row r="2634">
      <c r="A2634" t="n">
        <v>986</v>
      </c>
      <c r="B2634" s="10" t="n">
        <v>46266</v>
      </c>
      <c r="C2634" t="inlineStr">
        <is>
          <t>Invoice</t>
        </is>
      </c>
      <c r="D2634" t="inlineStr">
        <is>
          <t>INV-4363</t>
        </is>
      </c>
      <c r="E2634" t="inlineStr">
        <is>
          <t>Docklands Interiors</t>
        </is>
      </c>
      <c r="F2634" t="inlineStr">
        <is>
          <t>GST Payable</t>
        </is>
      </c>
      <c r="G2634" s="9" t="n">
        <v>-693.87</v>
      </c>
      <c r="H2634" t="inlineStr"/>
      <c r="I2634" t="inlineStr"/>
      <c r="J2634" t="inlineStr"/>
      <c r="K2634" t="str">
        <f>INDEX('Account Map'!$E$5:$E$90,MATCH(F2634,'Account Map'!$A$5:$A$90,0))</f>
        <v>820</v>
      </c>
    </row>
    <row r="2635">
      <c r="A2635" t="n">
        <v>987</v>
      </c>
      <c r="B2635" s="10" t="n">
        <v>46266</v>
      </c>
      <c r="C2635" t="inlineStr">
        <is>
          <t>Bill</t>
        </is>
      </c>
      <c r="D2635" t="inlineStr">
        <is>
          <t>B00411</t>
        </is>
      </c>
      <c r="E2635" t="inlineStr">
        <is>
          <t>Camberwell Machinery Pty Ltd</t>
        </is>
      </c>
      <c r="F2635" t="inlineStr">
        <is>
          <t>Repairs &amp; maintenance</t>
        </is>
      </c>
      <c r="G2635" s="9" t="n">
        <v>621.42</v>
      </c>
      <c r="H2635" t="inlineStr">
        <is>
          <t>GST</t>
        </is>
      </c>
      <c r="I2635" t="inlineStr"/>
      <c r="J2635" t="inlineStr"/>
      <c r="K2635" t="str">
        <f>INDEX('Account Map'!$E$5:$E$90,MATCH(F2635,'Account Map'!$A$5:$A$90,0))</f>
        <v>473</v>
      </c>
    </row>
    <row r="2636">
      <c r="A2636" t="n">
        <v>987</v>
      </c>
      <c r="B2636" s="10" t="n">
        <v>46266</v>
      </c>
      <c r="C2636" t="inlineStr">
        <is>
          <t>Bill</t>
        </is>
      </c>
      <c r="D2636" t="inlineStr">
        <is>
          <t>B00411</t>
        </is>
      </c>
      <c r="E2636" t="inlineStr">
        <is>
          <t>Camberwell Machinery Pty Ltd</t>
        </is>
      </c>
      <c r="F2636" t="inlineStr">
        <is>
          <t>GST Payable</t>
        </is>
      </c>
      <c r="G2636" s="9" t="n">
        <v>62.14</v>
      </c>
      <c r="H2636" t="inlineStr"/>
      <c r="I2636" t="inlineStr"/>
      <c r="J2636" t="inlineStr"/>
      <c r="K2636" t="str">
        <f>INDEX('Account Map'!$E$5:$E$90,MATCH(F2636,'Account Map'!$A$5:$A$90,0))</f>
        <v>820</v>
      </c>
    </row>
    <row r="2637">
      <c r="A2637" t="n">
        <v>987</v>
      </c>
      <c r="B2637" s="10" t="n">
        <v>46266</v>
      </c>
      <c r="C2637" t="inlineStr">
        <is>
          <t>Bill</t>
        </is>
      </c>
      <c r="D2637" t="inlineStr">
        <is>
          <t>B00411</t>
        </is>
      </c>
      <c r="E2637" t="inlineStr">
        <is>
          <t>Camberwell Machinery Pty Ltd</t>
        </is>
      </c>
      <c r="F2637" t="inlineStr">
        <is>
          <t>Accounts Payable (A/P)</t>
        </is>
      </c>
      <c r="G2637" s="9" t="n">
        <v>-683.5599999999999</v>
      </c>
      <c r="H2637" t="inlineStr"/>
      <c r="I2637" t="inlineStr"/>
      <c r="J2637" t="inlineStr"/>
      <c r="K2637" t="str">
        <f>INDEX('Account Map'!$E$5:$E$90,MATCH(F2637,'Account Map'!$A$5:$A$90,0))</f>
        <v>800</v>
      </c>
    </row>
    <row r="2638">
      <c r="A2638" t="n">
        <v>988</v>
      </c>
      <c r="B2638" s="10" t="n">
        <v>46266</v>
      </c>
      <c r="C2638" t="inlineStr">
        <is>
          <t>Bill</t>
        </is>
      </c>
      <c r="D2638" t="inlineStr">
        <is>
          <t>B00412</t>
        </is>
      </c>
      <c r="E2638" t="inlineStr">
        <is>
          <t>Adobe Systems</t>
        </is>
      </c>
      <c r="F2638" t="inlineStr">
        <is>
          <t>Software</t>
        </is>
      </c>
      <c r="G2638" s="9" t="n">
        <v>694.62</v>
      </c>
      <c r="H2638" t="inlineStr">
        <is>
          <t>GST</t>
        </is>
      </c>
      <c r="I2638" t="inlineStr"/>
      <c r="J2638" t="inlineStr"/>
      <c r="K2638" t="str">
        <f>INDEX('Account Map'!$E$5:$E$90,MATCH(F2638,'Account Map'!$A$5:$A$90,0))</f>
        <v>485</v>
      </c>
    </row>
    <row r="2639">
      <c r="A2639" t="n">
        <v>988</v>
      </c>
      <c r="B2639" s="10" t="n">
        <v>46266</v>
      </c>
      <c r="C2639" t="inlineStr">
        <is>
          <t>Bill</t>
        </is>
      </c>
      <c r="D2639" t="inlineStr">
        <is>
          <t>B00412</t>
        </is>
      </c>
      <c r="E2639" t="inlineStr">
        <is>
          <t>Adobe Systems</t>
        </is>
      </c>
      <c r="F2639" t="inlineStr">
        <is>
          <t>GST Payable</t>
        </is>
      </c>
      <c r="G2639" s="9" t="n">
        <v>69.45999999999999</v>
      </c>
      <c r="H2639" t="inlineStr"/>
      <c r="I2639" t="inlineStr"/>
      <c r="J2639" t="inlineStr"/>
      <c r="K2639" t="str">
        <f>INDEX('Account Map'!$E$5:$E$90,MATCH(F2639,'Account Map'!$A$5:$A$90,0))</f>
        <v>820</v>
      </c>
    </row>
    <row r="2640">
      <c r="A2640" t="n">
        <v>988</v>
      </c>
      <c r="B2640" s="10" t="n">
        <v>46266</v>
      </c>
      <c r="C2640" t="inlineStr">
        <is>
          <t>Bill</t>
        </is>
      </c>
      <c r="D2640" t="inlineStr">
        <is>
          <t>B00412</t>
        </is>
      </c>
      <c r="E2640" t="inlineStr">
        <is>
          <t>Adobe Systems</t>
        </is>
      </c>
      <c r="F2640" t="inlineStr">
        <is>
          <t>Accounts Payable (A/P)</t>
        </is>
      </c>
      <c r="G2640" s="9" t="n">
        <v>-764.08</v>
      </c>
      <c r="H2640" t="inlineStr"/>
      <c r="I2640" t="inlineStr"/>
      <c r="J2640" t="inlineStr"/>
      <c r="K2640" t="str">
        <f>INDEX('Account Map'!$E$5:$E$90,MATCH(F2640,'Account Map'!$A$5:$A$90,0))</f>
        <v>800</v>
      </c>
    </row>
    <row r="2641">
      <c r="A2641" t="n">
        <v>989</v>
      </c>
      <c r="B2641" s="10" t="n">
        <v>46266</v>
      </c>
      <c r="C2641" t="inlineStr">
        <is>
          <t>Bill</t>
        </is>
      </c>
      <c r="D2641" t="inlineStr">
        <is>
          <t>B00413</t>
        </is>
      </c>
      <c r="E2641" t="inlineStr">
        <is>
          <t>Albert Hardware Pty Ltd</t>
        </is>
      </c>
      <c r="F2641" t="inlineStr">
        <is>
          <t>Freight &amp; cartage</t>
        </is>
      </c>
      <c r="G2641" s="9" t="n">
        <v>768.53</v>
      </c>
      <c r="H2641" t="inlineStr">
        <is>
          <t>GST</t>
        </is>
      </c>
      <c r="I2641" t="inlineStr"/>
      <c r="J2641" t="inlineStr"/>
      <c r="K2641" t="str">
        <f>INDEX('Account Map'!$E$5:$E$90,MATCH(F2641,'Account Map'!$A$5:$A$90,0))</f>
        <v>314</v>
      </c>
    </row>
    <row r="2642">
      <c r="A2642" t="n">
        <v>989</v>
      </c>
      <c r="B2642" s="10" t="n">
        <v>46266</v>
      </c>
      <c r="C2642" t="inlineStr">
        <is>
          <t>Bill</t>
        </is>
      </c>
      <c r="D2642" t="inlineStr">
        <is>
          <t>B00413</t>
        </is>
      </c>
      <c r="E2642" t="inlineStr">
        <is>
          <t>Albert Hardware Pty Ltd</t>
        </is>
      </c>
      <c r="F2642" t="inlineStr">
        <is>
          <t>GST Payable</t>
        </is>
      </c>
      <c r="G2642" s="9" t="n">
        <v>76.84999999999999</v>
      </c>
      <c r="H2642" t="inlineStr"/>
      <c r="I2642" t="inlineStr"/>
      <c r="J2642" t="inlineStr"/>
      <c r="K2642" t="str">
        <f>INDEX('Account Map'!$E$5:$E$90,MATCH(F2642,'Account Map'!$A$5:$A$90,0))</f>
        <v>820</v>
      </c>
    </row>
    <row r="2643">
      <c r="A2643" t="n">
        <v>989</v>
      </c>
      <c r="B2643" s="10" t="n">
        <v>46266</v>
      </c>
      <c r="C2643" t="inlineStr">
        <is>
          <t>Bill</t>
        </is>
      </c>
      <c r="D2643" t="inlineStr">
        <is>
          <t>B00413</t>
        </is>
      </c>
      <c r="E2643" t="inlineStr">
        <is>
          <t>Albert Hardware Pty Ltd</t>
        </is>
      </c>
      <c r="F2643" t="inlineStr">
        <is>
          <t>Accounts Payable (A/P)</t>
        </is>
      </c>
      <c r="G2643" s="9" t="n">
        <v>-845.38</v>
      </c>
      <c r="H2643" t="inlineStr"/>
      <c r="I2643" t="inlineStr"/>
      <c r="J2643" t="inlineStr"/>
      <c r="K2643" t="str">
        <f>INDEX('Account Map'!$E$5:$E$90,MATCH(F2643,'Account Map'!$A$5:$A$90,0))</f>
        <v>800</v>
      </c>
    </row>
    <row r="2644">
      <c r="A2644" t="n">
        <v>990</v>
      </c>
      <c r="B2644" s="10" t="n">
        <v>46266</v>
      </c>
      <c r="C2644" t="inlineStr">
        <is>
          <t>Bill</t>
        </is>
      </c>
      <c r="D2644" t="inlineStr">
        <is>
          <t>B00414</t>
        </is>
      </c>
      <c r="E2644" t="inlineStr">
        <is>
          <t>Hawthorn Fixings Pty Ltd</t>
        </is>
      </c>
      <c r="F2644" t="inlineStr">
        <is>
          <t>Timber &amp; board</t>
        </is>
      </c>
      <c r="G2644" s="9" t="n">
        <v>3249.62</v>
      </c>
      <c r="H2644" t="inlineStr">
        <is>
          <t>GST</t>
        </is>
      </c>
      <c r="I2644" t="inlineStr"/>
      <c r="J2644" t="inlineStr"/>
      <c r="K2644" t="str">
        <f>INDEX('Account Map'!$E$5:$E$90,MATCH(F2644,'Account Map'!$A$5:$A$90,0))</f>
        <v>310</v>
      </c>
    </row>
    <row r="2645">
      <c r="A2645" t="n">
        <v>990</v>
      </c>
      <c r="B2645" s="10" t="n">
        <v>46266</v>
      </c>
      <c r="C2645" t="inlineStr">
        <is>
          <t>Bill</t>
        </is>
      </c>
      <c r="D2645" t="inlineStr">
        <is>
          <t>B00414</t>
        </is>
      </c>
      <c r="E2645" t="inlineStr">
        <is>
          <t>Hawthorn Fixings Pty Ltd</t>
        </is>
      </c>
      <c r="F2645" t="inlineStr">
        <is>
          <t>GST Payable</t>
        </is>
      </c>
      <c r="G2645" s="9" t="n">
        <v>324.96</v>
      </c>
      <c r="H2645" t="inlineStr"/>
      <c r="I2645" t="inlineStr"/>
      <c r="J2645" t="inlineStr"/>
      <c r="K2645" t="str">
        <f>INDEX('Account Map'!$E$5:$E$90,MATCH(F2645,'Account Map'!$A$5:$A$90,0))</f>
        <v>820</v>
      </c>
    </row>
    <row r="2646">
      <c r="A2646" t="n">
        <v>990</v>
      </c>
      <c r="B2646" s="10" t="n">
        <v>46266</v>
      </c>
      <c r="C2646" t="inlineStr">
        <is>
          <t>Bill</t>
        </is>
      </c>
      <c r="D2646" t="inlineStr">
        <is>
          <t>B00414</t>
        </is>
      </c>
      <c r="E2646" t="inlineStr">
        <is>
          <t>Hawthorn Fixings Pty Ltd</t>
        </is>
      </c>
      <c r="F2646" t="inlineStr">
        <is>
          <t>Accounts Payable (A/P)</t>
        </is>
      </c>
      <c r="G2646" s="9" t="n">
        <v>-3574.58</v>
      </c>
      <c r="H2646" t="inlineStr"/>
      <c r="I2646" t="inlineStr"/>
      <c r="J2646" t="inlineStr"/>
      <c r="K2646" t="str">
        <f>INDEX('Account Map'!$E$5:$E$90,MATCH(F2646,'Account Map'!$A$5:$A$90,0))</f>
        <v>800</v>
      </c>
    </row>
    <row r="2647">
      <c r="A2647" t="n">
        <v>991</v>
      </c>
      <c r="B2647" s="10" t="n">
        <v>46266</v>
      </c>
      <c r="C2647" t="inlineStr">
        <is>
          <t>Bill</t>
        </is>
      </c>
      <c r="D2647" t="inlineStr">
        <is>
          <t>B00415</t>
        </is>
      </c>
      <c r="E2647" t="inlineStr">
        <is>
          <t>Aussie Broadband</t>
        </is>
      </c>
      <c r="F2647" t="inlineStr">
        <is>
          <t>Internet</t>
        </is>
      </c>
      <c r="G2647" s="9" t="n">
        <v>401.92</v>
      </c>
      <c r="H2647" t="inlineStr">
        <is>
          <t>GST</t>
        </is>
      </c>
      <c r="I2647" t="inlineStr"/>
      <c r="J2647" t="inlineStr"/>
      <c r="K2647" t="str">
        <f>INDEX('Account Map'!$E$5:$E$90,MATCH(F2647,'Account Map'!$A$5:$A$90,0))</f>
        <v>489</v>
      </c>
    </row>
    <row r="2648">
      <c r="A2648" t="n">
        <v>991</v>
      </c>
      <c r="B2648" s="10" t="n">
        <v>46266</v>
      </c>
      <c r="C2648" t="inlineStr">
        <is>
          <t>Bill</t>
        </is>
      </c>
      <c r="D2648" t="inlineStr">
        <is>
          <t>B00415</t>
        </is>
      </c>
      <c r="E2648" t="inlineStr">
        <is>
          <t>Aussie Broadband</t>
        </is>
      </c>
      <c r="F2648" t="inlineStr">
        <is>
          <t>GST Payable</t>
        </is>
      </c>
      <c r="G2648" s="9" t="n">
        <v>40.19</v>
      </c>
      <c r="H2648" t="inlineStr"/>
      <c r="I2648" t="inlineStr"/>
      <c r="J2648" t="inlineStr"/>
      <c r="K2648" t="str">
        <f>INDEX('Account Map'!$E$5:$E$90,MATCH(F2648,'Account Map'!$A$5:$A$90,0))</f>
        <v>820</v>
      </c>
    </row>
    <row r="2649">
      <c r="A2649" t="n">
        <v>991</v>
      </c>
      <c r="B2649" s="10" t="n">
        <v>46266</v>
      </c>
      <c r="C2649" t="inlineStr">
        <is>
          <t>Bill</t>
        </is>
      </c>
      <c r="D2649" t="inlineStr">
        <is>
          <t>B00415</t>
        </is>
      </c>
      <c r="E2649" t="inlineStr">
        <is>
          <t>Aussie Broadband</t>
        </is>
      </c>
      <c r="F2649" t="inlineStr">
        <is>
          <t>Accounts Payable (A/P)</t>
        </is>
      </c>
      <c r="G2649" s="9" t="n">
        <v>-442.11</v>
      </c>
      <c r="H2649" t="inlineStr"/>
      <c r="I2649" t="inlineStr"/>
      <c r="J2649" t="inlineStr"/>
      <c r="K2649" t="str">
        <f>INDEX('Account Map'!$E$5:$E$90,MATCH(F2649,'Account Map'!$A$5:$A$90,0))</f>
        <v>800</v>
      </c>
    </row>
    <row r="2650">
      <c r="A2650" t="n">
        <v>992</v>
      </c>
      <c r="B2650" s="10" t="n">
        <v>46266</v>
      </c>
      <c r="C2650" t="inlineStr">
        <is>
          <t>Bill</t>
        </is>
      </c>
      <c r="D2650" t="inlineStr">
        <is>
          <t>B00416</t>
        </is>
      </c>
      <c r="E2650" t="inlineStr">
        <is>
          <t>Harbour Panel Pty Ltd</t>
        </is>
      </c>
      <c r="F2650" t="inlineStr">
        <is>
          <t>Subcontractors</t>
        </is>
      </c>
      <c r="G2650" s="9" t="n">
        <v>1415.95</v>
      </c>
      <c r="H2650" t="inlineStr">
        <is>
          <t>GST</t>
        </is>
      </c>
      <c r="I2650" t="inlineStr"/>
      <c r="J2650" t="inlineStr"/>
      <c r="K2650" t="str">
        <f>INDEX('Account Map'!$E$5:$E$90,MATCH(F2650,'Account Map'!$A$5:$A$90,0))</f>
        <v>313</v>
      </c>
    </row>
    <row r="2651">
      <c r="A2651" t="n">
        <v>992</v>
      </c>
      <c r="B2651" s="10" t="n">
        <v>46266</v>
      </c>
      <c r="C2651" t="inlineStr">
        <is>
          <t>Bill</t>
        </is>
      </c>
      <c r="D2651" t="inlineStr">
        <is>
          <t>B00416</t>
        </is>
      </c>
      <c r="E2651" t="inlineStr">
        <is>
          <t>Harbour Panel Pty Ltd</t>
        </is>
      </c>
      <c r="F2651" t="inlineStr">
        <is>
          <t>GST Payable</t>
        </is>
      </c>
      <c r="G2651" s="9" t="n">
        <v>141.6</v>
      </c>
      <c r="H2651" t="inlineStr"/>
      <c r="I2651" t="inlineStr"/>
      <c r="J2651" t="inlineStr"/>
      <c r="K2651" t="str">
        <f>INDEX('Account Map'!$E$5:$E$90,MATCH(F2651,'Account Map'!$A$5:$A$90,0))</f>
        <v>820</v>
      </c>
    </row>
    <row r="2652">
      <c r="A2652" t="n">
        <v>992</v>
      </c>
      <c r="B2652" s="10" t="n">
        <v>46266</v>
      </c>
      <c r="C2652" t="inlineStr">
        <is>
          <t>Bill</t>
        </is>
      </c>
      <c r="D2652" t="inlineStr">
        <is>
          <t>B00416</t>
        </is>
      </c>
      <c r="E2652" t="inlineStr">
        <is>
          <t>Harbour Panel Pty Ltd</t>
        </is>
      </c>
      <c r="F2652" t="inlineStr">
        <is>
          <t>Accounts Payable (A/P)</t>
        </is>
      </c>
      <c r="G2652" s="9" t="n">
        <v>-1557.55</v>
      </c>
      <c r="H2652" t="inlineStr"/>
      <c r="I2652" t="inlineStr"/>
      <c r="J2652" t="inlineStr"/>
      <c r="K2652" t="str">
        <f>INDEX('Account Map'!$E$5:$E$90,MATCH(F2652,'Account Map'!$A$5:$A$90,0))</f>
        <v>800</v>
      </c>
    </row>
    <row r="2653">
      <c r="A2653" t="n">
        <v>993</v>
      </c>
      <c r="B2653" s="10" t="n">
        <v>46266</v>
      </c>
      <c r="C2653" t="inlineStr">
        <is>
          <t>Expense</t>
        </is>
      </c>
      <c r="D2653" t="inlineStr"/>
      <c r="E2653" t="inlineStr">
        <is>
          <t>Google Ads</t>
        </is>
      </c>
      <c r="F2653" t="inlineStr">
        <is>
          <t>Office expenses</t>
        </is>
      </c>
      <c r="G2653" s="9" t="n">
        <v>410.22</v>
      </c>
      <c r="H2653" t="inlineStr">
        <is>
          <t>GST</t>
        </is>
      </c>
      <c r="I2653" t="inlineStr"/>
      <c r="J2653" t="inlineStr"/>
      <c r="K2653" t="str">
        <f>INDEX('Account Map'!$E$5:$E$90,MATCH(F2653,'Account Map'!$A$5:$A$90,0))</f>
        <v>453</v>
      </c>
    </row>
    <row r="2654">
      <c r="A2654" t="n">
        <v>993</v>
      </c>
      <c r="B2654" s="10" t="n">
        <v>46266</v>
      </c>
      <c r="C2654" t="inlineStr">
        <is>
          <t>Expense</t>
        </is>
      </c>
      <c r="D2654" t="inlineStr"/>
      <c r="E2654" t="inlineStr">
        <is>
          <t>Google Ads</t>
        </is>
      </c>
      <c r="F2654" t="inlineStr">
        <is>
          <t>GST Payable</t>
        </is>
      </c>
      <c r="G2654" s="9" t="n">
        <v>41.02</v>
      </c>
      <c r="H2654" t="inlineStr"/>
      <c r="I2654" t="inlineStr"/>
      <c r="J2654" t="inlineStr"/>
      <c r="K2654" t="str">
        <f>INDEX('Account Map'!$E$5:$E$90,MATCH(F2654,'Account Map'!$A$5:$A$90,0))</f>
        <v>820</v>
      </c>
    </row>
    <row r="2655">
      <c r="A2655" t="n">
        <v>993</v>
      </c>
      <c r="B2655" s="10" t="n">
        <v>46266</v>
      </c>
      <c r="C2655" t="inlineStr">
        <is>
          <t>Expense</t>
        </is>
      </c>
      <c r="D2655" t="inlineStr"/>
      <c r="E2655" t="inlineStr">
        <is>
          <t>Google Ads</t>
        </is>
      </c>
      <c r="F2655" t="inlineStr">
        <is>
          <t>ANZ Business Visa</t>
        </is>
      </c>
      <c r="G2655" s="9" t="n">
        <v>-451.24</v>
      </c>
      <c r="H2655" t="inlineStr"/>
      <c r="I2655" t="inlineStr"/>
      <c r="J2655" t="inlineStr">
        <is>
          <t>R</t>
        </is>
      </c>
      <c r="K2655" t="str">
        <f>INDEX('Account Map'!$E$5:$E$90,MATCH(F2655,'Account Map'!$A$5:$A$90,0))</f>
        <v>092</v>
      </c>
    </row>
    <row r="2656">
      <c r="A2656" t="n">
        <v>994</v>
      </c>
      <c r="B2656" s="10" t="n">
        <v>46266</v>
      </c>
      <c r="C2656" t="inlineStr">
        <is>
          <t>Expense</t>
        </is>
      </c>
      <c r="D2656" t="inlineStr"/>
      <c r="E2656" t="inlineStr">
        <is>
          <t>Australia Post</t>
        </is>
      </c>
      <c r="F2656" t="inlineStr">
        <is>
          <t>General expenses</t>
        </is>
      </c>
      <c r="G2656" s="9" t="n">
        <v>453.17</v>
      </c>
      <c r="H2656" t="inlineStr">
        <is>
          <t>GST</t>
        </is>
      </c>
      <c r="I2656" t="inlineStr"/>
      <c r="J2656" t="inlineStr"/>
      <c r="K2656" t="str">
        <f>INDEX('Account Map'!$E$5:$E$90,MATCH(F2656,'Account Map'!$A$5:$A$90,0))</f>
        <v>429</v>
      </c>
    </row>
    <row r="2657">
      <c r="A2657" t="n">
        <v>994</v>
      </c>
      <c r="B2657" s="10" t="n">
        <v>46266</v>
      </c>
      <c r="C2657" t="inlineStr">
        <is>
          <t>Expense</t>
        </is>
      </c>
      <c r="D2657" t="inlineStr"/>
      <c r="E2657" t="inlineStr">
        <is>
          <t>Australia Post</t>
        </is>
      </c>
      <c r="F2657" t="inlineStr">
        <is>
          <t>GST Payable</t>
        </is>
      </c>
      <c r="G2657" s="9" t="n">
        <v>45.32</v>
      </c>
      <c r="H2657" t="inlineStr"/>
      <c r="I2657" t="inlineStr"/>
      <c r="J2657" t="inlineStr"/>
      <c r="K2657" t="str">
        <f>INDEX('Account Map'!$E$5:$E$90,MATCH(F2657,'Account Map'!$A$5:$A$90,0))</f>
        <v>820</v>
      </c>
    </row>
    <row r="2658">
      <c r="A2658" t="n">
        <v>994</v>
      </c>
      <c r="B2658" s="10" t="n">
        <v>46266</v>
      </c>
      <c r="C2658" t="inlineStr">
        <is>
          <t>Expense</t>
        </is>
      </c>
      <c r="D2658" t="inlineStr"/>
      <c r="E2658" t="inlineStr">
        <is>
          <t>Australia Post</t>
        </is>
      </c>
      <c r="F2658" t="inlineStr">
        <is>
          <t>ANZ Business Visa</t>
        </is>
      </c>
      <c r="G2658" s="9" t="n">
        <v>-498.49</v>
      </c>
      <c r="H2658" t="inlineStr"/>
      <c r="I2658" t="inlineStr"/>
      <c r="J2658" t="inlineStr">
        <is>
          <t>R</t>
        </is>
      </c>
      <c r="K2658" t="str">
        <f>INDEX('Account Map'!$E$5:$E$90,MATCH(F2658,'Account Map'!$A$5:$A$90,0))</f>
        <v>092</v>
      </c>
    </row>
    <row r="2659">
      <c r="A2659" t="n">
        <v>995</v>
      </c>
      <c r="B2659" s="10" t="n">
        <v>46266</v>
      </c>
      <c r="C2659" t="inlineStr">
        <is>
          <t>Expense</t>
        </is>
      </c>
      <c r="D2659" t="inlineStr"/>
      <c r="E2659" t="inlineStr">
        <is>
          <t>Officeworks</t>
        </is>
      </c>
      <c r="F2659" t="inlineStr">
        <is>
          <t>General expenses</t>
        </is>
      </c>
      <c r="G2659" s="9" t="n">
        <v>224.31</v>
      </c>
      <c r="H2659" t="inlineStr">
        <is>
          <t>GST</t>
        </is>
      </c>
      <c r="I2659" t="inlineStr"/>
      <c r="J2659" t="inlineStr"/>
      <c r="K2659" t="str">
        <f>INDEX('Account Map'!$E$5:$E$90,MATCH(F2659,'Account Map'!$A$5:$A$90,0))</f>
        <v>429</v>
      </c>
    </row>
    <row r="2660">
      <c r="A2660" t="n">
        <v>995</v>
      </c>
      <c r="B2660" s="10" t="n">
        <v>46266</v>
      </c>
      <c r="C2660" t="inlineStr">
        <is>
          <t>Expense</t>
        </is>
      </c>
      <c r="D2660" t="inlineStr"/>
      <c r="E2660" t="inlineStr">
        <is>
          <t>Officeworks</t>
        </is>
      </c>
      <c r="F2660" t="inlineStr">
        <is>
          <t>GST Payable</t>
        </is>
      </c>
      <c r="G2660" s="9" t="n">
        <v>22.43</v>
      </c>
      <c r="H2660" t="inlineStr"/>
      <c r="I2660" t="inlineStr"/>
      <c r="J2660" t="inlineStr"/>
      <c r="K2660" t="str">
        <f>INDEX('Account Map'!$E$5:$E$90,MATCH(F2660,'Account Map'!$A$5:$A$90,0))</f>
        <v>820</v>
      </c>
    </row>
    <row r="2661">
      <c r="A2661" t="n">
        <v>995</v>
      </c>
      <c r="B2661" s="10" t="n">
        <v>46266</v>
      </c>
      <c r="C2661" t="inlineStr">
        <is>
          <t>Expense</t>
        </is>
      </c>
      <c r="D2661" t="inlineStr"/>
      <c r="E2661" t="inlineStr">
        <is>
          <t>Officeworks</t>
        </is>
      </c>
      <c r="F2661" t="inlineStr">
        <is>
          <t>ANZ Business Visa</t>
        </is>
      </c>
      <c r="G2661" s="9" t="n">
        <v>-246.74</v>
      </c>
      <c r="H2661" t="inlineStr"/>
      <c r="I2661" t="inlineStr"/>
      <c r="J2661" t="inlineStr">
        <is>
          <t>R</t>
        </is>
      </c>
      <c r="K2661" t="str">
        <f>INDEX('Account Map'!$E$5:$E$90,MATCH(F2661,'Account Map'!$A$5:$A$90,0))</f>
        <v>092</v>
      </c>
    </row>
    <row r="2662">
      <c r="A2662" t="n">
        <v>996</v>
      </c>
      <c r="B2662" s="10" t="n">
        <v>46266</v>
      </c>
      <c r="C2662" t="inlineStr">
        <is>
          <t>Payment</t>
        </is>
      </c>
      <c r="D2662" t="inlineStr"/>
      <c r="E2662" t="inlineStr">
        <is>
          <t>Lygon Eyewear Pty Ltd</t>
        </is>
      </c>
      <c r="F2662" t="inlineStr">
        <is>
          <t>Undeposited Funds</t>
        </is>
      </c>
      <c r="G2662" s="9" t="n">
        <v>1645.6</v>
      </c>
      <c r="H2662" t="inlineStr"/>
      <c r="I2662" t="inlineStr">
        <is>
          <t>Payment INV-4318</t>
        </is>
      </c>
      <c r="J2662" t="inlineStr"/>
      <c r="K2662" t="str">
        <f>INDEX('Account Map'!$E$5:$E$90,MATCH(F2662,'Account Map'!$A$5:$A$90,0))</f>
        <v>615</v>
      </c>
    </row>
    <row r="2663">
      <c r="A2663" t="n">
        <v>996</v>
      </c>
      <c r="B2663" s="10" t="n">
        <v>46266</v>
      </c>
      <c r="C2663" t="inlineStr">
        <is>
          <t>Payment</t>
        </is>
      </c>
      <c r="D2663" t="inlineStr"/>
      <c r="E2663" t="inlineStr">
        <is>
          <t>Lygon Eyewear Pty Ltd</t>
        </is>
      </c>
      <c r="F2663" t="inlineStr">
        <is>
          <t>Accounts Receivable (A/R)</t>
        </is>
      </c>
      <c r="G2663" s="9" t="n">
        <v>-1645.6</v>
      </c>
      <c r="H2663" t="inlineStr"/>
      <c r="I2663" t="inlineStr">
        <is>
          <t>Payment INV-4318</t>
        </is>
      </c>
      <c r="J2663" t="inlineStr"/>
      <c r="K2663" t="str">
        <f>INDEX('Account Map'!$E$5:$E$90,MATCH(F2663,'Account Map'!$A$5:$A$90,0))</f>
        <v>610</v>
      </c>
    </row>
    <row r="2664">
      <c r="A2664" t="n">
        <v>997</v>
      </c>
      <c r="B2664" s="10" t="n">
        <v>46266</v>
      </c>
      <c r="C2664" t="inlineStr">
        <is>
          <t>Bill Payment (Cheque)</t>
        </is>
      </c>
      <c r="D2664" t="inlineStr"/>
      <c r="E2664" t="inlineStr">
        <is>
          <t>Metro Steel Fab Pty Ltd</t>
        </is>
      </c>
      <c r="F2664" t="inlineStr">
        <is>
          <t>Accounts Payable (A/P)</t>
        </is>
      </c>
      <c r="G2664" s="9" t="n">
        <v>1281.39</v>
      </c>
      <c r="H2664" t="inlineStr"/>
      <c r="I2664" t="inlineStr">
        <is>
          <t>Payment B00257</t>
        </is>
      </c>
      <c r="J2664" t="inlineStr"/>
      <c r="K2664" t="str">
        <f>INDEX('Account Map'!$E$5:$E$90,MATCH(F2664,'Account Map'!$A$5:$A$90,0))</f>
        <v>800</v>
      </c>
    </row>
    <row r="2665">
      <c r="A2665" t="n">
        <v>997</v>
      </c>
      <c r="B2665" s="10" t="n">
        <v>46266</v>
      </c>
      <c r="C2665" t="inlineStr">
        <is>
          <t>Bill Payment (Cheque)</t>
        </is>
      </c>
      <c r="D2665" t="inlineStr"/>
      <c r="E2665" t="inlineStr">
        <is>
          <t>Metro Steel Fab Pty Ltd</t>
        </is>
      </c>
      <c r="F2665" t="inlineStr">
        <is>
          <t>ANZ Business Cheque</t>
        </is>
      </c>
      <c r="G2665" s="9" t="n">
        <v>-1281.39</v>
      </c>
      <c r="H2665" t="inlineStr"/>
      <c r="I2665" t="inlineStr">
        <is>
          <t>Payment B00257</t>
        </is>
      </c>
      <c r="J2665" t="inlineStr">
        <is>
          <t>R</t>
        </is>
      </c>
      <c r="K2665" t="str">
        <f>INDEX('Account Map'!$E$5:$E$90,MATCH(F2665,'Account Map'!$A$5:$A$90,0))</f>
        <v>090</v>
      </c>
    </row>
    <row r="2666">
      <c r="A2666" t="n">
        <v>998</v>
      </c>
      <c r="B2666" s="10" t="n">
        <v>46266</v>
      </c>
      <c r="C2666" t="inlineStr">
        <is>
          <t>Bill Payment (Cheque)</t>
        </is>
      </c>
      <c r="D2666" t="inlineStr"/>
      <c r="E2666" t="inlineStr">
        <is>
          <t>Coates Hire Pty Ltd</t>
        </is>
      </c>
      <c r="F2666" t="inlineStr">
        <is>
          <t>Accounts Payable (A/P)</t>
        </is>
      </c>
      <c r="G2666" s="9" t="n">
        <v>1527.37</v>
      </c>
      <c r="H2666" t="inlineStr"/>
      <c r="I2666" t="inlineStr">
        <is>
          <t>Payment B00262</t>
        </is>
      </c>
      <c r="J2666" t="inlineStr"/>
      <c r="K2666" t="str">
        <f>INDEX('Account Map'!$E$5:$E$90,MATCH(F2666,'Account Map'!$A$5:$A$90,0))</f>
        <v>800</v>
      </c>
    </row>
    <row r="2667">
      <c r="A2667" t="n">
        <v>998</v>
      </c>
      <c r="B2667" s="10" t="n">
        <v>46266</v>
      </c>
      <c r="C2667" t="inlineStr">
        <is>
          <t>Bill Payment (Cheque)</t>
        </is>
      </c>
      <c r="D2667" t="inlineStr"/>
      <c r="E2667" t="inlineStr">
        <is>
          <t>Coates Hire Pty Ltd</t>
        </is>
      </c>
      <c r="F2667" t="inlineStr">
        <is>
          <t>ANZ Business Cheque</t>
        </is>
      </c>
      <c r="G2667" s="9" t="n">
        <v>-1527.37</v>
      </c>
      <c r="H2667" t="inlineStr"/>
      <c r="I2667" t="inlineStr">
        <is>
          <t>Payment B00262</t>
        </is>
      </c>
      <c r="J2667" t="inlineStr">
        <is>
          <t>R</t>
        </is>
      </c>
      <c r="K2667" t="str">
        <f>INDEX('Account Map'!$E$5:$E$90,MATCH(F2667,'Account Map'!$A$5:$A$90,0))</f>
        <v>090</v>
      </c>
    </row>
    <row r="2668">
      <c r="A2668" t="n">
        <v>999</v>
      </c>
      <c r="B2668" s="10" t="n">
        <v>46266</v>
      </c>
      <c r="C2668" t="inlineStr">
        <is>
          <t>Bill Payment (Cheque)</t>
        </is>
      </c>
      <c r="D2668" t="inlineStr"/>
      <c r="E2668" t="inlineStr">
        <is>
          <t>Clifton Machinery Pty Ltd</t>
        </is>
      </c>
      <c r="F2668" t="inlineStr">
        <is>
          <t>Accounts Payable (A/P)</t>
        </is>
      </c>
      <c r="G2668" s="9" t="n">
        <v>1429.6</v>
      </c>
      <c r="H2668" t="inlineStr"/>
      <c r="I2668" t="inlineStr">
        <is>
          <t>Payment B00263</t>
        </is>
      </c>
      <c r="J2668" t="inlineStr"/>
      <c r="K2668" t="str">
        <f>INDEX('Account Map'!$E$5:$E$90,MATCH(F2668,'Account Map'!$A$5:$A$90,0))</f>
        <v>800</v>
      </c>
    </row>
    <row r="2669">
      <c r="A2669" t="n">
        <v>999</v>
      </c>
      <c r="B2669" s="10" t="n">
        <v>46266</v>
      </c>
      <c r="C2669" t="inlineStr">
        <is>
          <t>Bill Payment (Cheque)</t>
        </is>
      </c>
      <c r="D2669" t="inlineStr"/>
      <c r="E2669" t="inlineStr">
        <is>
          <t>Clifton Machinery Pty Ltd</t>
        </is>
      </c>
      <c r="F2669" t="inlineStr">
        <is>
          <t>ANZ Business Cheque</t>
        </is>
      </c>
      <c r="G2669" s="9" t="n">
        <v>-1429.6</v>
      </c>
      <c r="H2669" t="inlineStr"/>
      <c r="I2669" t="inlineStr">
        <is>
          <t>Payment B00263</t>
        </is>
      </c>
      <c r="J2669" t="inlineStr">
        <is>
          <t>R</t>
        </is>
      </c>
      <c r="K2669" t="str">
        <f>INDEX('Account Map'!$E$5:$E$90,MATCH(F2669,'Account Map'!$A$5:$A$90,0))</f>
        <v>090</v>
      </c>
    </row>
    <row r="2670">
      <c r="A2670" t="n">
        <v>1000</v>
      </c>
      <c r="B2670" s="10" t="n">
        <v>46266</v>
      </c>
      <c r="C2670" t="inlineStr">
        <is>
          <t>Bill Payment (Cheque)</t>
        </is>
      </c>
      <c r="D2670" t="inlineStr"/>
      <c r="E2670" t="inlineStr">
        <is>
          <t>Bunnings Trade Pty Ltd</t>
        </is>
      </c>
      <c r="F2670" t="inlineStr">
        <is>
          <t>Accounts Payable (A/P)</t>
        </is>
      </c>
      <c r="G2670" s="9" t="n">
        <v>758.42</v>
      </c>
      <c r="H2670" t="inlineStr"/>
      <c r="I2670" t="inlineStr">
        <is>
          <t>Payment B00269</t>
        </is>
      </c>
      <c r="J2670" t="inlineStr"/>
      <c r="K2670" t="str">
        <f>INDEX('Account Map'!$E$5:$E$90,MATCH(F2670,'Account Map'!$A$5:$A$90,0))</f>
        <v>800</v>
      </c>
    </row>
    <row r="2671">
      <c r="A2671" t="n">
        <v>1000</v>
      </c>
      <c r="B2671" s="10" t="n">
        <v>46266</v>
      </c>
      <c r="C2671" t="inlineStr">
        <is>
          <t>Bill Payment (Cheque)</t>
        </is>
      </c>
      <c r="D2671" t="inlineStr"/>
      <c r="E2671" t="inlineStr">
        <is>
          <t>Bunnings Trade Pty Ltd</t>
        </is>
      </c>
      <c r="F2671" t="inlineStr">
        <is>
          <t>ANZ Business Cheque</t>
        </is>
      </c>
      <c r="G2671" s="9" t="n">
        <v>-758.42</v>
      </c>
      <c r="H2671" t="inlineStr"/>
      <c r="I2671" t="inlineStr">
        <is>
          <t>Payment B00269</t>
        </is>
      </c>
      <c r="J2671" t="inlineStr">
        <is>
          <t>R</t>
        </is>
      </c>
      <c r="K2671" t="str">
        <f>INDEX('Account Map'!$E$5:$E$90,MATCH(F2671,'Account Map'!$A$5:$A$90,0))</f>
        <v>090</v>
      </c>
    </row>
    <row r="2672">
      <c r="A2672" t="n">
        <v>1001</v>
      </c>
      <c r="B2672" s="10" t="n">
        <v>46266</v>
      </c>
      <c r="C2672" t="inlineStr">
        <is>
          <t>Bill Payment (Cheque)</t>
        </is>
      </c>
      <c r="D2672" t="inlineStr"/>
      <c r="E2672" t="inlineStr">
        <is>
          <t>Prahran Adhesives Pty Ltd</t>
        </is>
      </c>
      <c r="F2672" t="inlineStr">
        <is>
          <t>Accounts Payable (A/P)</t>
        </is>
      </c>
      <c r="G2672" s="9" t="n">
        <v>2534.54</v>
      </c>
      <c r="H2672" t="inlineStr"/>
      <c r="I2672" t="inlineStr">
        <is>
          <t>Payment B00280</t>
        </is>
      </c>
      <c r="J2672" t="inlineStr"/>
      <c r="K2672" t="str">
        <f>INDEX('Account Map'!$E$5:$E$90,MATCH(F2672,'Account Map'!$A$5:$A$90,0))</f>
        <v>800</v>
      </c>
    </row>
    <row r="2673">
      <c r="A2673" t="n">
        <v>1001</v>
      </c>
      <c r="B2673" s="10" t="n">
        <v>46266</v>
      </c>
      <c r="C2673" t="inlineStr">
        <is>
          <t>Bill Payment (Cheque)</t>
        </is>
      </c>
      <c r="D2673" t="inlineStr"/>
      <c r="E2673" t="inlineStr">
        <is>
          <t>Prahran Adhesives Pty Ltd</t>
        </is>
      </c>
      <c r="F2673" t="inlineStr">
        <is>
          <t>ANZ Business Cheque</t>
        </is>
      </c>
      <c r="G2673" s="9" t="n">
        <v>-2534.54</v>
      </c>
      <c r="H2673" t="inlineStr"/>
      <c r="I2673" t="inlineStr">
        <is>
          <t>Payment B00280</t>
        </is>
      </c>
      <c r="J2673" t="inlineStr">
        <is>
          <t>R</t>
        </is>
      </c>
      <c r="K2673" t="str">
        <f>INDEX('Account Map'!$E$5:$E$90,MATCH(F2673,'Account Map'!$A$5:$A$90,0))</f>
        <v>090</v>
      </c>
    </row>
    <row r="2674">
      <c r="A2674" t="n">
        <v>1002</v>
      </c>
      <c r="B2674" s="10" t="n">
        <v>46266</v>
      </c>
      <c r="C2674" t="inlineStr">
        <is>
          <t>Bill Payment (Cheque)</t>
        </is>
      </c>
      <c r="D2674" t="inlineStr"/>
      <c r="E2674" t="inlineStr">
        <is>
          <t>Sydney Road Machinery Pty Ltd</t>
        </is>
      </c>
      <c r="F2674" t="inlineStr">
        <is>
          <t>Accounts Payable (A/P)</t>
        </is>
      </c>
      <c r="G2674" s="9" t="n">
        <v>214.04</v>
      </c>
      <c r="H2674" t="inlineStr"/>
      <c r="I2674" t="inlineStr">
        <is>
          <t>Payment B00306</t>
        </is>
      </c>
      <c r="J2674" t="inlineStr"/>
      <c r="K2674" t="str">
        <f>INDEX('Account Map'!$E$5:$E$90,MATCH(F2674,'Account Map'!$A$5:$A$90,0))</f>
        <v>800</v>
      </c>
    </row>
    <row r="2675">
      <c r="A2675" t="n">
        <v>1002</v>
      </c>
      <c r="B2675" s="10" t="n">
        <v>46266</v>
      </c>
      <c r="C2675" t="inlineStr">
        <is>
          <t>Bill Payment (Cheque)</t>
        </is>
      </c>
      <c r="D2675" t="inlineStr"/>
      <c r="E2675" t="inlineStr">
        <is>
          <t>Sydney Road Machinery Pty Ltd</t>
        </is>
      </c>
      <c r="F2675" t="inlineStr">
        <is>
          <t>ANZ Business Cheque</t>
        </is>
      </c>
      <c r="G2675" s="9" t="n">
        <v>-214.04</v>
      </c>
      <c r="H2675" t="inlineStr"/>
      <c r="I2675" t="inlineStr">
        <is>
          <t>Payment B00306</t>
        </is>
      </c>
      <c r="J2675" t="inlineStr">
        <is>
          <t>R</t>
        </is>
      </c>
      <c r="K2675" t="str">
        <f>INDEX('Account Map'!$E$5:$E$90,MATCH(F2675,'Account Map'!$A$5:$A$90,0))</f>
        <v>090</v>
      </c>
    </row>
    <row r="2676">
      <c r="A2676" t="n">
        <v>1003</v>
      </c>
      <c r="B2676" s="10" t="n">
        <v>46266</v>
      </c>
      <c r="C2676" t="inlineStr">
        <is>
          <t>Bill Payment (Cheque)</t>
        </is>
      </c>
      <c r="D2676" t="inlineStr"/>
      <c r="E2676" t="inlineStr">
        <is>
          <t>Sydney Road Steel Pty Ltd</t>
        </is>
      </c>
      <c r="F2676" t="inlineStr">
        <is>
          <t>Accounts Payable (A/P)</t>
        </is>
      </c>
      <c r="G2676" s="9" t="n">
        <v>3402.51</v>
      </c>
      <c r="H2676" t="inlineStr"/>
      <c r="I2676" t="inlineStr">
        <is>
          <t>Payment B00314</t>
        </is>
      </c>
      <c r="J2676" t="inlineStr"/>
      <c r="K2676" t="str">
        <f>INDEX('Account Map'!$E$5:$E$90,MATCH(F2676,'Account Map'!$A$5:$A$90,0))</f>
        <v>800</v>
      </c>
    </row>
    <row r="2677">
      <c r="A2677" t="n">
        <v>1003</v>
      </c>
      <c r="B2677" s="10" t="n">
        <v>46266</v>
      </c>
      <c r="C2677" t="inlineStr">
        <is>
          <t>Bill Payment (Cheque)</t>
        </is>
      </c>
      <c r="D2677" t="inlineStr"/>
      <c r="E2677" t="inlineStr">
        <is>
          <t>Sydney Road Steel Pty Ltd</t>
        </is>
      </c>
      <c r="F2677" t="inlineStr">
        <is>
          <t>ANZ Business Cheque</t>
        </is>
      </c>
      <c r="G2677" s="9" t="n">
        <v>-3402.51</v>
      </c>
      <c r="H2677" t="inlineStr"/>
      <c r="I2677" t="inlineStr">
        <is>
          <t>Payment B00314</t>
        </is>
      </c>
      <c r="J2677" t="inlineStr">
        <is>
          <t>R</t>
        </is>
      </c>
      <c r="K2677" t="str">
        <f>INDEX('Account Map'!$E$5:$E$90,MATCH(F2677,'Account Map'!$A$5:$A$90,0))</f>
        <v>090</v>
      </c>
    </row>
    <row r="2678">
      <c r="A2678" t="n">
        <v>1004</v>
      </c>
      <c r="B2678" s="10" t="n">
        <v>46266</v>
      </c>
      <c r="C2678" t="inlineStr">
        <is>
          <t>Deposit</t>
        </is>
      </c>
      <c r="D2678" t="inlineStr"/>
      <c r="E2678" t="inlineStr"/>
      <c r="F2678" t="inlineStr">
        <is>
          <t>ANZ Business Cheque</t>
        </is>
      </c>
      <c r="G2678" s="9" t="n">
        <v>24390.08</v>
      </c>
      <c r="H2678" t="inlineStr"/>
      <c r="I2678" t="inlineStr">
        <is>
          <t>Deposit of 6 payments</t>
        </is>
      </c>
      <c r="J2678" t="inlineStr">
        <is>
          <t>R</t>
        </is>
      </c>
      <c r="K2678" t="str">
        <f>INDEX('Account Map'!$E$5:$E$90,MATCH(F2678,'Account Map'!$A$5:$A$90,0))</f>
        <v>090</v>
      </c>
    </row>
    <row r="2679">
      <c r="A2679" t="n">
        <v>1004</v>
      </c>
      <c r="B2679" s="10" t="n">
        <v>46266</v>
      </c>
      <c r="C2679" t="inlineStr">
        <is>
          <t>Deposit</t>
        </is>
      </c>
      <c r="D2679" t="inlineStr"/>
      <c r="E2679" t="inlineStr"/>
      <c r="F2679" t="inlineStr">
        <is>
          <t>Undeposited Funds</t>
        </is>
      </c>
      <c r="G2679" s="9" t="n">
        <v>-24390.08</v>
      </c>
      <c r="H2679" t="inlineStr"/>
      <c r="I2679" t="inlineStr">
        <is>
          <t>Deposit of 6 payments</t>
        </is>
      </c>
      <c r="J2679" t="inlineStr"/>
      <c r="K2679" t="str">
        <f>INDEX('Account Map'!$E$5:$E$90,MATCH(F2679,'Account Map'!$A$5:$A$90,0))</f>
        <v>615</v>
      </c>
    </row>
    <row r="2680">
      <c r="A2680" t="n">
        <v>1005</v>
      </c>
      <c r="B2680" s="10" t="n">
        <v>46266</v>
      </c>
      <c r="C2680" t="inlineStr">
        <is>
          <t>Transfer</t>
        </is>
      </c>
      <c r="D2680" t="inlineStr"/>
      <c r="E2680" t="inlineStr"/>
      <c r="F2680" t="inlineStr">
        <is>
          <t>ANZ Business Visa</t>
        </is>
      </c>
      <c r="G2680" s="9" t="n">
        <v>7230.14</v>
      </c>
      <c r="H2680" t="inlineStr"/>
      <c r="I2680" t="inlineStr"/>
      <c r="J2680" t="inlineStr">
        <is>
          <t>R</t>
        </is>
      </c>
      <c r="K2680" t="str">
        <f>INDEX('Account Map'!$E$5:$E$90,MATCH(F2680,'Account Map'!$A$5:$A$90,0))</f>
        <v>092</v>
      </c>
    </row>
    <row r="2681">
      <c r="A2681" t="n">
        <v>1005</v>
      </c>
      <c r="B2681" s="10" t="n">
        <v>46266</v>
      </c>
      <c r="C2681" t="inlineStr">
        <is>
          <t>Transfer</t>
        </is>
      </c>
      <c r="D2681" t="inlineStr"/>
      <c r="E2681" t="inlineStr"/>
      <c r="F2681" t="inlineStr">
        <is>
          <t>ANZ Business Cheque</t>
        </is>
      </c>
      <c r="G2681" s="9" t="n">
        <v>-7230.14</v>
      </c>
      <c r="H2681" t="inlineStr"/>
      <c r="I2681" t="inlineStr"/>
      <c r="J2681" t="inlineStr">
        <is>
          <t>R</t>
        </is>
      </c>
      <c r="K2681" t="str">
        <f>INDEX('Account Map'!$E$5:$E$90,MATCH(F2681,'Account Map'!$A$5:$A$90,0))</f>
        <v>090</v>
      </c>
    </row>
    <row r="2682">
      <c r="A2682" t="n">
        <v>1006</v>
      </c>
      <c r="B2682" s="10" t="n">
        <v>46267</v>
      </c>
      <c r="C2682" t="inlineStr">
        <is>
          <t>Invoice</t>
        </is>
      </c>
      <c r="D2682" t="inlineStr">
        <is>
          <t>INV-4364</t>
        </is>
      </c>
      <c r="E2682" t="inlineStr">
        <is>
          <t>Southern Architects Pty Ltd</t>
        </is>
      </c>
      <c r="F2682" t="inlineStr">
        <is>
          <t>Accounts Receivable (A/R)</t>
        </is>
      </c>
      <c r="G2682" s="9" t="n">
        <v>9593.969999999999</v>
      </c>
      <c r="H2682" t="inlineStr"/>
      <c r="I2682" t="inlineStr"/>
      <c r="J2682" t="inlineStr"/>
      <c r="K2682" t="str">
        <f>INDEX('Account Map'!$E$5:$E$90,MATCH(F2682,'Account Map'!$A$5:$A$90,0))</f>
        <v>610</v>
      </c>
    </row>
    <row r="2683">
      <c r="A2683" t="n">
        <v>1006</v>
      </c>
      <c r="B2683" s="10" t="n">
        <v>46267</v>
      </c>
      <c r="C2683" t="inlineStr">
        <is>
          <t>Invoice</t>
        </is>
      </c>
      <c r="D2683" t="inlineStr">
        <is>
          <t>INV-4364</t>
        </is>
      </c>
      <c r="E2683" t="inlineStr">
        <is>
          <t>Southern Architects Pty Ltd</t>
        </is>
      </c>
      <c r="F2683" t="inlineStr">
        <is>
          <t>Design &amp; drafting fees</t>
        </is>
      </c>
      <c r="G2683" s="9" t="n">
        <v>-370.62</v>
      </c>
      <c r="H2683" t="inlineStr">
        <is>
          <t>GST</t>
        </is>
      </c>
      <c r="I2683" t="inlineStr"/>
      <c r="J2683" t="inlineStr"/>
      <c r="K2683" t="str">
        <f>INDEX('Account Map'!$E$5:$E$90,MATCH(F2683,'Account Map'!$A$5:$A$90,0))</f>
        <v>203</v>
      </c>
    </row>
    <row r="2684">
      <c r="A2684" t="n">
        <v>1006</v>
      </c>
      <c r="B2684" s="10" t="n">
        <v>46267</v>
      </c>
      <c r="C2684" t="inlineStr">
        <is>
          <t>Invoice</t>
        </is>
      </c>
      <c r="D2684" t="inlineStr">
        <is>
          <t>INV-4364</t>
        </is>
      </c>
      <c r="E2684" t="inlineStr">
        <is>
          <t>Southern Architects Pty Ltd</t>
        </is>
      </c>
      <c r="F2684" t="inlineStr">
        <is>
          <t>Shopfitting contracts</t>
        </is>
      </c>
      <c r="G2684" s="9" t="n">
        <v>-8351.17</v>
      </c>
      <c r="H2684" t="inlineStr">
        <is>
          <t>GST</t>
        </is>
      </c>
      <c r="I2684" t="inlineStr"/>
      <c r="J2684" t="inlineStr"/>
      <c r="K2684" t="str">
        <f>INDEX('Account Map'!$E$5:$E$90,MATCH(F2684,'Account Map'!$A$5:$A$90,0))</f>
        <v>201</v>
      </c>
    </row>
    <row r="2685">
      <c r="A2685" t="n">
        <v>1006</v>
      </c>
      <c r="B2685" s="10" t="n">
        <v>46267</v>
      </c>
      <c r="C2685" t="inlineStr">
        <is>
          <t>Invoice</t>
        </is>
      </c>
      <c r="D2685" t="inlineStr">
        <is>
          <t>INV-4364</t>
        </is>
      </c>
      <c r="E2685" t="inlineStr">
        <is>
          <t>Southern Architects Pty Ltd</t>
        </is>
      </c>
      <c r="F2685" t="inlineStr">
        <is>
          <t>GST Payable</t>
        </is>
      </c>
      <c r="G2685" s="9" t="n">
        <v>-872.1799999999999</v>
      </c>
      <c r="H2685" t="inlineStr"/>
      <c r="I2685" t="inlineStr"/>
      <c r="J2685" t="inlineStr"/>
      <c r="K2685" t="str">
        <f>INDEX('Account Map'!$E$5:$E$90,MATCH(F2685,'Account Map'!$A$5:$A$90,0))</f>
        <v>820</v>
      </c>
    </row>
    <row r="2686">
      <c r="A2686" t="n">
        <v>1007</v>
      </c>
      <c r="B2686" s="10" t="n">
        <v>46267</v>
      </c>
      <c r="C2686" t="inlineStr">
        <is>
          <t>Invoice</t>
        </is>
      </c>
      <c r="D2686" t="inlineStr">
        <is>
          <t>INV-4365</t>
        </is>
      </c>
      <c r="E2686" t="inlineStr">
        <is>
          <t>High St Fitness Pty Ltd</t>
        </is>
      </c>
      <c r="F2686" t="inlineStr">
        <is>
          <t>Accounts Receivable (A/R)</t>
        </is>
      </c>
      <c r="G2686" s="9" t="n">
        <v>1452</v>
      </c>
      <c r="H2686" t="inlineStr"/>
      <c r="I2686" t="inlineStr"/>
      <c r="J2686" t="inlineStr"/>
      <c r="K2686" t="str">
        <f>INDEX('Account Map'!$E$5:$E$90,MATCH(F2686,'Account Map'!$A$5:$A$90,0))</f>
        <v>610</v>
      </c>
    </row>
    <row r="2687">
      <c r="A2687" t="n">
        <v>1007</v>
      </c>
      <c r="B2687" s="10" t="n">
        <v>46267</v>
      </c>
      <c r="C2687" t="inlineStr">
        <is>
          <t>Invoice</t>
        </is>
      </c>
      <c r="D2687" t="inlineStr">
        <is>
          <t>INV-4365</t>
        </is>
      </c>
      <c r="E2687" t="inlineStr">
        <is>
          <t>High St Fitness Pty Ltd</t>
        </is>
      </c>
      <c r="F2687" t="inlineStr">
        <is>
          <t>Installation labour</t>
        </is>
      </c>
      <c r="G2687" s="9" t="n">
        <v>-1320</v>
      </c>
      <c r="H2687" t="inlineStr">
        <is>
          <t>GST</t>
        </is>
      </c>
      <c r="I2687" t="inlineStr"/>
      <c r="J2687" t="inlineStr"/>
      <c r="K2687" t="str">
        <f>INDEX('Account Map'!$E$5:$E$90,MATCH(F2687,'Account Map'!$A$5:$A$90,0))</f>
        <v>202</v>
      </c>
    </row>
    <row r="2688">
      <c r="A2688" t="n">
        <v>1007</v>
      </c>
      <c r="B2688" s="10" t="n">
        <v>46267</v>
      </c>
      <c r="C2688" t="inlineStr">
        <is>
          <t>Invoice</t>
        </is>
      </c>
      <c r="D2688" t="inlineStr">
        <is>
          <t>INV-4365</t>
        </is>
      </c>
      <c r="E2688" t="inlineStr">
        <is>
          <t>High St Fitness Pty Ltd</t>
        </is>
      </c>
      <c r="F2688" t="inlineStr">
        <is>
          <t>GST Payable</t>
        </is>
      </c>
      <c r="G2688" s="9" t="n">
        <v>-132</v>
      </c>
      <c r="H2688" t="inlineStr"/>
      <c r="I2688" t="inlineStr"/>
      <c r="J2688" t="inlineStr"/>
      <c r="K2688" t="str">
        <f>INDEX('Account Map'!$E$5:$E$90,MATCH(F2688,'Account Map'!$A$5:$A$90,0))</f>
        <v>820</v>
      </c>
    </row>
    <row r="2689">
      <c r="A2689" t="n">
        <v>1008</v>
      </c>
      <c r="B2689" s="10" t="n">
        <v>46267</v>
      </c>
      <c r="C2689" t="inlineStr">
        <is>
          <t>Bill</t>
        </is>
      </c>
      <c r="D2689" t="inlineStr">
        <is>
          <t>B00417</t>
        </is>
      </c>
      <c r="E2689" t="inlineStr">
        <is>
          <t>AGL Energy Pty Ltd</t>
        </is>
      </c>
      <c r="F2689" t="inlineStr">
        <is>
          <t>Electricity &amp; gas</t>
        </is>
      </c>
      <c r="G2689" s="9" t="n">
        <v>1323.47</v>
      </c>
      <c r="H2689" t="inlineStr">
        <is>
          <t>GST</t>
        </is>
      </c>
      <c r="I2689" t="inlineStr"/>
      <c r="J2689" t="inlineStr"/>
      <c r="K2689" t="str">
        <f>INDEX('Account Map'!$E$5:$E$90,MATCH(F2689,'Account Map'!$A$5:$A$90,0))</f>
        <v>445</v>
      </c>
    </row>
    <row r="2690">
      <c r="A2690" t="n">
        <v>1008</v>
      </c>
      <c r="B2690" s="10" t="n">
        <v>46267</v>
      </c>
      <c r="C2690" t="inlineStr">
        <is>
          <t>Bill</t>
        </is>
      </c>
      <c r="D2690" t="inlineStr">
        <is>
          <t>B00417</t>
        </is>
      </c>
      <c r="E2690" t="inlineStr">
        <is>
          <t>AGL Energy Pty Ltd</t>
        </is>
      </c>
      <c r="F2690" t="inlineStr">
        <is>
          <t>GST Payable</t>
        </is>
      </c>
      <c r="G2690" s="9" t="n">
        <v>132.35</v>
      </c>
      <c r="H2690" t="inlineStr"/>
      <c r="I2690" t="inlineStr"/>
      <c r="J2690" t="inlineStr"/>
      <c r="K2690" t="str">
        <f>INDEX('Account Map'!$E$5:$E$90,MATCH(F2690,'Account Map'!$A$5:$A$90,0))</f>
        <v>820</v>
      </c>
    </row>
    <row r="2691">
      <c r="A2691" t="n">
        <v>1008</v>
      </c>
      <c r="B2691" s="10" t="n">
        <v>46267</v>
      </c>
      <c r="C2691" t="inlineStr">
        <is>
          <t>Bill</t>
        </is>
      </c>
      <c r="D2691" t="inlineStr">
        <is>
          <t>B00417</t>
        </is>
      </c>
      <c r="E2691" t="inlineStr">
        <is>
          <t>AGL Energy Pty Ltd</t>
        </is>
      </c>
      <c r="F2691" t="inlineStr">
        <is>
          <t>Accounts Payable (A/P)</t>
        </is>
      </c>
      <c r="G2691" s="9" t="n">
        <v>-1455.82</v>
      </c>
      <c r="H2691" t="inlineStr"/>
      <c r="I2691" t="inlineStr"/>
      <c r="J2691" t="inlineStr"/>
      <c r="K2691" t="str">
        <f>INDEX('Account Map'!$E$5:$E$90,MATCH(F2691,'Account Map'!$A$5:$A$90,0))</f>
        <v>800</v>
      </c>
    </row>
    <row r="2692">
      <c r="A2692" t="n">
        <v>1009</v>
      </c>
      <c r="B2692" s="10" t="n">
        <v>46267</v>
      </c>
      <c r="C2692" t="inlineStr">
        <is>
          <t>Bill</t>
        </is>
      </c>
      <c r="D2692" t="inlineStr">
        <is>
          <t>B00418</t>
        </is>
      </c>
      <c r="E2692" t="inlineStr">
        <is>
          <t>Redgum Signs Pty Ltd</t>
        </is>
      </c>
      <c r="F2692" t="inlineStr">
        <is>
          <t>Timber &amp; board</t>
        </is>
      </c>
      <c r="G2692" s="9" t="n">
        <v>921.25</v>
      </c>
      <c r="H2692" t="inlineStr">
        <is>
          <t>GST</t>
        </is>
      </c>
      <c r="I2692" t="inlineStr"/>
      <c r="J2692" t="inlineStr"/>
      <c r="K2692" t="str">
        <f>INDEX('Account Map'!$E$5:$E$90,MATCH(F2692,'Account Map'!$A$5:$A$90,0))</f>
        <v>310</v>
      </c>
    </row>
    <row r="2693">
      <c r="A2693" t="n">
        <v>1009</v>
      </c>
      <c r="B2693" s="10" t="n">
        <v>46267</v>
      </c>
      <c r="C2693" t="inlineStr">
        <is>
          <t>Bill</t>
        </is>
      </c>
      <c r="D2693" t="inlineStr">
        <is>
          <t>B00418</t>
        </is>
      </c>
      <c r="E2693" t="inlineStr">
        <is>
          <t>Redgum Signs Pty Ltd</t>
        </is>
      </c>
      <c r="F2693" t="inlineStr">
        <is>
          <t>GST Payable</t>
        </is>
      </c>
      <c r="G2693" s="9" t="n">
        <v>92.13</v>
      </c>
      <c r="H2693" t="inlineStr"/>
      <c r="I2693" t="inlineStr"/>
      <c r="J2693" t="inlineStr"/>
      <c r="K2693" t="str">
        <f>INDEX('Account Map'!$E$5:$E$90,MATCH(F2693,'Account Map'!$A$5:$A$90,0))</f>
        <v>820</v>
      </c>
    </row>
    <row r="2694">
      <c r="A2694" t="n">
        <v>1009</v>
      </c>
      <c r="B2694" s="10" t="n">
        <v>46267</v>
      </c>
      <c r="C2694" t="inlineStr">
        <is>
          <t>Bill</t>
        </is>
      </c>
      <c r="D2694" t="inlineStr">
        <is>
          <t>B00418</t>
        </is>
      </c>
      <c r="E2694" t="inlineStr">
        <is>
          <t>Redgum Signs Pty Ltd</t>
        </is>
      </c>
      <c r="F2694" t="inlineStr">
        <is>
          <t>Accounts Payable (A/P)</t>
        </is>
      </c>
      <c r="G2694" s="9" t="n">
        <v>-1013.38</v>
      </c>
      <c r="H2694" t="inlineStr"/>
      <c r="I2694" t="inlineStr"/>
      <c r="J2694" t="inlineStr"/>
      <c r="K2694" t="str">
        <f>INDEX('Account Map'!$E$5:$E$90,MATCH(F2694,'Account Map'!$A$5:$A$90,0))</f>
        <v>800</v>
      </c>
    </row>
    <row r="2695">
      <c r="A2695" t="n">
        <v>1010</v>
      </c>
      <c r="B2695" s="10" t="n">
        <v>46267</v>
      </c>
      <c r="C2695" t="inlineStr">
        <is>
          <t>Bill</t>
        </is>
      </c>
      <c r="D2695" t="inlineStr">
        <is>
          <t>B00419</t>
        </is>
      </c>
      <c r="E2695" t="inlineStr">
        <is>
          <t>Northside Fixings Pty Ltd</t>
        </is>
      </c>
      <c r="F2695" t="inlineStr">
        <is>
          <t>Timber &amp; board</t>
        </is>
      </c>
      <c r="G2695" s="9" t="n">
        <v>1343.22</v>
      </c>
      <c r="H2695" t="inlineStr">
        <is>
          <t>GST</t>
        </is>
      </c>
      <c r="I2695" t="inlineStr"/>
      <c r="J2695" t="inlineStr"/>
      <c r="K2695" t="str">
        <f>INDEX('Account Map'!$E$5:$E$90,MATCH(F2695,'Account Map'!$A$5:$A$90,0))</f>
        <v>310</v>
      </c>
    </row>
    <row r="2696">
      <c r="A2696" t="n">
        <v>1010</v>
      </c>
      <c r="B2696" s="10" t="n">
        <v>46267</v>
      </c>
      <c r="C2696" t="inlineStr">
        <is>
          <t>Bill</t>
        </is>
      </c>
      <c r="D2696" t="inlineStr">
        <is>
          <t>B00419</t>
        </is>
      </c>
      <c r="E2696" t="inlineStr">
        <is>
          <t>Northside Fixings Pty Ltd</t>
        </is>
      </c>
      <c r="F2696" t="inlineStr">
        <is>
          <t>GST Payable</t>
        </is>
      </c>
      <c r="G2696" s="9" t="n">
        <v>134.32</v>
      </c>
      <c r="H2696" t="inlineStr"/>
      <c r="I2696" t="inlineStr"/>
      <c r="J2696" t="inlineStr"/>
      <c r="K2696" t="str">
        <f>INDEX('Account Map'!$E$5:$E$90,MATCH(F2696,'Account Map'!$A$5:$A$90,0))</f>
        <v>820</v>
      </c>
    </row>
    <row r="2697">
      <c r="A2697" t="n">
        <v>1010</v>
      </c>
      <c r="B2697" s="10" t="n">
        <v>46267</v>
      </c>
      <c r="C2697" t="inlineStr">
        <is>
          <t>Bill</t>
        </is>
      </c>
      <c r="D2697" t="inlineStr">
        <is>
          <t>B00419</t>
        </is>
      </c>
      <c r="E2697" t="inlineStr">
        <is>
          <t>Northside Fixings Pty Ltd</t>
        </is>
      </c>
      <c r="F2697" t="inlineStr">
        <is>
          <t>Accounts Payable (A/P)</t>
        </is>
      </c>
      <c r="G2697" s="9" t="n">
        <v>-1477.54</v>
      </c>
      <c r="H2697" t="inlineStr"/>
      <c r="I2697" t="inlineStr"/>
      <c r="J2697" t="inlineStr"/>
      <c r="K2697" t="str">
        <f>INDEX('Account Map'!$E$5:$E$90,MATCH(F2697,'Account Map'!$A$5:$A$90,0))</f>
        <v>800</v>
      </c>
    </row>
    <row r="2698">
      <c r="A2698" t="n">
        <v>1011</v>
      </c>
      <c r="B2698" s="10" t="n">
        <v>46267</v>
      </c>
      <c r="C2698" t="inlineStr">
        <is>
          <t>Bill</t>
        </is>
      </c>
      <c r="D2698" t="inlineStr">
        <is>
          <t>B00420</t>
        </is>
      </c>
      <c r="E2698" t="inlineStr">
        <is>
          <t>Google Ads</t>
        </is>
      </c>
      <c r="F2698" t="inlineStr">
        <is>
          <t>Advertising</t>
        </is>
      </c>
      <c r="G2698" s="9" t="n">
        <v>849.6</v>
      </c>
      <c r="H2698" t="inlineStr">
        <is>
          <t>GST</t>
        </is>
      </c>
      <c r="I2698" t="inlineStr"/>
      <c r="J2698" t="inlineStr"/>
      <c r="K2698" t="str">
        <f>INDEX('Account Map'!$E$5:$E$90,MATCH(F2698,'Account Map'!$A$5:$A$90,0))</f>
        <v>400</v>
      </c>
    </row>
    <row r="2699">
      <c r="A2699" t="n">
        <v>1011</v>
      </c>
      <c r="B2699" s="10" t="n">
        <v>46267</v>
      </c>
      <c r="C2699" t="inlineStr">
        <is>
          <t>Bill</t>
        </is>
      </c>
      <c r="D2699" t="inlineStr">
        <is>
          <t>B00420</t>
        </is>
      </c>
      <c r="E2699" t="inlineStr">
        <is>
          <t>Google Ads</t>
        </is>
      </c>
      <c r="F2699" t="inlineStr">
        <is>
          <t>GST Payable</t>
        </is>
      </c>
      <c r="G2699" s="9" t="n">
        <v>84.95999999999999</v>
      </c>
      <c r="H2699" t="inlineStr"/>
      <c r="I2699" t="inlineStr"/>
      <c r="J2699" t="inlineStr"/>
      <c r="K2699" t="str">
        <f>INDEX('Account Map'!$E$5:$E$90,MATCH(F2699,'Account Map'!$A$5:$A$90,0))</f>
        <v>820</v>
      </c>
    </row>
    <row r="2700">
      <c r="A2700" t="n">
        <v>1011</v>
      </c>
      <c r="B2700" s="10" t="n">
        <v>46267</v>
      </c>
      <c r="C2700" t="inlineStr">
        <is>
          <t>Bill</t>
        </is>
      </c>
      <c r="D2700" t="inlineStr">
        <is>
          <t>B00420</t>
        </is>
      </c>
      <c r="E2700" t="inlineStr">
        <is>
          <t>Google Ads</t>
        </is>
      </c>
      <c r="F2700" t="inlineStr">
        <is>
          <t>Accounts Payable (A/P)</t>
        </is>
      </c>
      <c r="G2700" s="9" t="n">
        <v>-934.5599999999999</v>
      </c>
      <c r="H2700" t="inlineStr"/>
      <c r="I2700" t="inlineStr"/>
      <c r="J2700" t="inlineStr"/>
      <c r="K2700" t="str">
        <f>INDEX('Account Map'!$E$5:$E$90,MATCH(F2700,'Account Map'!$A$5:$A$90,0))</f>
        <v>800</v>
      </c>
    </row>
    <row r="2701">
      <c r="A2701" t="n">
        <v>1012</v>
      </c>
      <c r="B2701" s="10" t="n">
        <v>46267</v>
      </c>
      <c r="C2701" t="inlineStr">
        <is>
          <t>Bill</t>
        </is>
      </c>
      <c r="D2701" t="inlineStr">
        <is>
          <t>B00421</t>
        </is>
      </c>
      <c r="E2701" t="inlineStr">
        <is>
          <t>Caesarstone Fabricators</t>
        </is>
      </c>
      <c r="F2701" t="inlineStr">
        <is>
          <t>Benchtops (outsourced)</t>
        </is>
      </c>
      <c r="G2701" s="9" t="n">
        <v>1864.07</v>
      </c>
      <c r="H2701" t="inlineStr">
        <is>
          <t>GST</t>
        </is>
      </c>
      <c r="I2701" t="inlineStr"/>
      <c r="J2701" t="inlineStr"/>
      <c r="K2701" t="str">
        <f>INDEX('Account Map'!$E$5:$E$90,MATCH(F2701,'Account Map'!$A$5:$A$90,0))</f>
        <v>312</v>
      </c>
    </row>
    <row r="2702">
      <c r="A2702" t="n">
        <v>1012</v>
      </c>
      <c r="B2702" s="10" t="n">
        <v>46267</v>
      </c>
      <c r="C2702" t="inlineStr">
        <is>
          <t>Bill</t>
        </is>
      </c>
      <c r="D2702" t="inlineStr">
        <is>
          <t>B00421</t>
        </is>
      </c>
      <c r="E2702" t="inlineStr">
        <is>
          <t>Caesarstone Fabricators</t>
        </is>
      </c>
      <c r="F2702" t="inlineStr">
        <is>
          <t>GST Payable</t>
        </is>
      </c>
      <c r="G2702" s="9" t="n">
        <v>186.41</v>
      </c>
      <c r="H2702" t="inlineStr"/>
      <c r="I2702" t="inlineStr"/>
      <c r="J2702" t="inlineStr"/>
      <c r="K2702" t="str">
        <f>INDEX('Account Map'!$E$5:$E$90,MATCH(F2702,'Account Map'!$A$5:$A$90,0))</f>
        <v>820</v>
      </c>
    </row>
    <row r="2703">
      <c r="A2703" t="n">
        <v>1012</v>
      </c>
      <c r="B2703" s="10" t="n">
        <v>46267</v>
      </c>
      <c r="C2703" t="inlineStr">
        <is>
          <t>Bill</t>
        </is>
      </c>
      <c r="D2703" t="inlineStr">
        <is>
          <t>B00421</t>
        </is>
      </c>
      <c r="E2703" t="inlineStr">
        <is>
          <t>Caesarstone Fabricators</t>
        </is>
      </c>
      <c r="F2703" t="inlineStr">
        <is>
          <t>Accounts Payable (A/P)</t>
        </is>
      </c>
      <c r="G2703" s="9" t="n">
        <v>-2050.48</v>
      </c>
      <c r="H2703" t="inlineStr"/>
      <c r="I2703" t="inlineStr"/>
      <c r="J2703" t="inlineStr"/>
      <c r="K2703" t="str">
        <f>INDEX('Account Map'!$E$5:$E$90,MATCH(F2703,'Account Map'!$A$5:$A$90,0))</f>
        <v>800</v>
      </c>
    </row>
    <row r="2704">
      <c r="A2704" t="n">
        <v>1013</v>
      </c>
      <c r="B2704" s="10" t="n">
        <v>46267</v>
      </c>
      <c r="C2704" t="inlineStr">
        <is>
          <t>Bill</t>
        </is>
      </c>
      <c r="D2704" t="inlineStr">
        <is>
          <t>B00422</t>
        </is>
      </c>
      <c r="E2704" t="inlineStr">
        <is>
          <t>Couriers Please Pty Ltd</t>
        </is>
      </c>
      <c r="F2704" t="inlineStr">
        <is>
          <t>Freight &amp; cartage</t>
        </is>
      </c>
      <c r="G2704" s="9" t="n">
        <v>1372.09</v>
      </c>
      <c r="H2704" t="inlineStr">
        <is>
          <t>GST</t>
        </is>
      </c>
      <c r="I2704" t="inlineStr"/>
      <c r="J2704" t="inlineStr"/>
      <c r="K2704" t="str">
        <f>INDEX('Account Map'!$E$5:$E$90,MATCH(F2704,'Account Map'!$A$5:$A$90,0))</f>
        <v>314</v>
      </c>
    </row>
    <row r="2705">
      <c r="A2705" t="n">
        <v>1013</v>
      </c>
      <c r="B2705" s="10" t="n">
        <v>46267</v>
      </c>
      <c r="C2705" t="inlineStr">
        <is>
          <t>Bill</t>
        </is>
      </c>
      <c r="D2705" t="inlineStr">
        <is>
          <t>B00422</t>
        </is>
      </c>
      <c r="E2705" t="inlineStr">
        <is>
          <t>Couriers Please Pty Ltd</t>
        </is>
      </c>
      <c r="F2705" t="inlineStr">
        <is>
          <t>GST Payable</t>
        </is>
      </c>
      <c r="G2705" s="9" t="n">
        <v>137.21</v>
      </c>
      <c r="H2705" t="inlineStr"/>
      <c r="I2705" t="inlineStr"/>
      <c r="J2705" t="inlineStr"/>
      <c r="K2705" t="str">
        <f>INDEX('Account Map'!$E$5:$E$90,MATCH(F2705,'Account Map'!$A$5:$A$90,0))</f>
        <v>820</v>
      </c>
    </row>
    <row r="2706">
      <c r="A2706" t="n">
        <v>1013</v>
      </c>
      <c r="B2706" s="10" t="n">
        <v>46267</v>
      </c>
      <c r="C2706" t="inlineStr">
        <is>
          <t>Bill</t>
        </is>
      </c>
      <c r="D2706" t="inlineStr">
        <is>
          <t>B00422</t>
        </is>
      </c>
      <c r="E2706" t="inlineStr">
        <is>
          <t>Couriers Please Pty Ltd</t>
        </is>
      </c>
      <c r="F2706" t="inlineStr">
        <is>
          <t>Accounts Payable (A/P)</t>
        </is>
      </c>
      <c r="G2706" s="9" t="n">
        <v>-1509.3</v>
      </c>
      <c r="H2706" t="inlineStr"/>
      <c r="I2706" t="inlineStr"/>
      <c r="J2706" t="inlineStr"/>
      <c r="K2706" t="str">
        <f>INDEX('Account Map'!$E$5:$E$90,MATCH(F2706,'Account Map'!$A$5:$A$90,0))</f>
        <v>800</v>
      </c>
    </row>
    <row r="2707">
      <c r="A2707" t="n">
        <v>1014</v>
      </c>
      <c r="B2707" s="10" t="n">
        <v>46267</v>
      </c>
      <c r="C2707" t="inlineStr">
        <is>
          <t>Bill</t>
        </is>
      </c>
      <c r="D2707" t="inlineStr">
        <is>
          <t>B00423</t>
        </is>
      </c>
      <c r="E2707" t="inlineStr">
        <is>
          <t>Redgum Signs Pty Ltd</t>
        </is>
      </c>
      <c r="F2707" t="inlineStr">
        <is>
          <t>Timber &amp; board</t>
        </is>
      </c>
      <c r="G2707" s="9" t="n">
        <v>3070.13</v>
      </c>
      <c r="H2707" t="inlineStr">
        <is>
          <t>GST</t>
        </is>
      </c>
      <c r="I2707" t="inlineStr"/>
      <c r="J2707" t="inlineStr"/>
      <c r="K2707" t="str">
        <f>INDEX('Account Map'!$E$5:$E$90,MATCH(F2707,'Account Map'!$A$5:$A$90,0))</f>
        <v>310</v>
      </c>
    </row>
    <row r="2708">
      <c r="A2708" t="n">
        <v>1014</v>
      </c>
      <c r="B2708" s="10" t="n">
        <v>46267</v>
      </c>
      <c r="C2708" t="inlineStr">
        <is>
          <t>Bill</t>
        </is>
      </c>
      <c r="D2708" t="inlineStr">
        <is>
          <t>B00423</t>
        </is>
      </c>
      <c r="E2708" t="inlineStr">
        <is>
          <t>Redgum Signs Pty Ltd</t>
        </is>
      </c>
      <c r="F2708" t="inlineStr">
        <is>
          <t>GST Payable</t>
        </is>
      </c>
      <c r="G2708" s="9" t="n">
        <v>307.01</v>
      </c>
      <c r="H2708" t="inlineStr"/>
      <c r="I2708" t="inlineStr"/>
      <c r="J2708" t="inlineStr"/>
      <c r="K2708" t="str">
        <f>INDEX('Account Map'!$E$5:$E$90,MATCH(F2708,'Account Map'!$A$5:$A$90,0))</f>
        <v>820</v>
      </c>
    </row>
    <row r="2709">
      <c r="A2709" t="n">
        <v>1014</v>
      </c>
      <c r="B2709" s="10" t="n">
        <v>46267</v>
      </c>
      <c r="C2709" t="inlineStr">
        <is>
          <t>Bill</t>
        </is>
      </c>
      <c r="D2709" t="inlineStr">
        <is>
          <t>B00423</t>
        </is>
      </c>
      <c r="E2709" t="inlineStr">
        <is>
          <t>Redgum Signs Pty Ltd</t>
        </is>
      </c>
      <c r="F2709" t="inlineStr">
        <is>
          <t>Accounts Payable (A/P)</t>
        </is>
      </c>
      <c r="G2709" s="9" t="n">
        <v>-3377.14</v>
      </c>
      <c r="H2709" t="inlineStr"/>
      <c r="I2709" t="inlineStr"/>
      <c r="J2709" t="inlineStr"/>
      <c r="K2709" t="str">
        <f>INDEX('Account Map'!$E$5:$E$90,MATCH(F2709,'Account Map'!$A$5:$A$90,0))</f>
        <v>800</v>
      </c>
    </row>
    <row r="2710">
      <c r="A2710" t="n">
        <v>1015</v>
      </c>
      <c r="B2710" s="10" t="n">
        <v>46267</v>
      </c>
      <c r="C2710" t="inlineStr">
        <is>
          <t>Bill</t>
        </is>
      </c>
      <c r="D2710" t="inlineStr">
        <is>
          <t>B00424</t>
        </is>
      </c>
      <c r="E2710" t="inlineStr">
        <is>
          <t>Harbour Panel Pty Ltd</t>
        </is>
      </c>
      <c r="F2710" t="inlineStr">
        <is>
          <t>Subcontractors</t>
        </is>
      </c>
      <c r="G2710" s="9" t="n">
        <v>882.03</v>
      </c>
      <c r="H2710" t="inlineStr">
        <is>
          <t>GST</t>
        </is>
      </c>
      <c r="I2710" t="inlineStr"/>
      <c r="J2710" t="inlineStr"/>
      <c r="K2710" t="str">
        <f>INDEX('Account Map'!$E$5:$E$90,MATCH(F2710,'Account Map'!$A$5:$A$90,0))</f>
        <v>313</v>
      </c>
    </row>
    <row r="2711">
      <c r="A2711" t="n">
        <v>1015</v>
      </c>
      <c r="B2711" s="10" t="n">
        <v>46267</v>
      </c>
      <c r="C2711" t="inlineStr">
        <is>
          <t>Bill</t>
        </is>
      </c>
      <c r="D2711" t="inlineStr">
        <is>
          <t>B00424</t>
        </is>
      </c>
      <c r="E2711" t="inlineStr">
        <is>
          <t>Harbour Panel Pty Ltd</t>
        </is>
      </c>
      <c r="F2711" t="inlineStr">
        <is>
          <t>GST Payable</t>
        </is>
      </c>
      <c r="G2711" s="9" t="n">
        <v>88.2</v>
      </c>
      <c r="H2711" t="inlineStr"/>
      <c r="I2711" t="inlineStr"/>
      <c r="J2711" t="inlineStr"/>
      <c r="K2711" t="str">
        <f>INDEX('Account Map'!$E$5:$E$90,MATCH(F2711,'Account Map'!$A$5:$A$90,0))</f>
        <v>820</v>
      </c>
    </row>
    <row r="2712">
      <c r="A2712" t="n">
        <v>1015</v>
      </c>
      <c r="B2712" s="10" t="n">
        <v>46267</v>
      </c>
      <c r="C2712" t="inlineStr">
        <is>
          <t>Bill</t>
        </is>
      </c>
      <c r="D2712" t="inlineStr">
        <is>
          <t>B00424</t>
        </is>
      </c>
      <c r="E2712" t="inlineStr">
        <is>
          <t>Harbour Panel Pty Ltd</t>
        </is>
      </c>
      <c r="F2712" t="inlineStr">
        <is>
          <t>Accounts Payable (A/P)</t>
        </is>
      </c>
      <c r="G2712" s="9" t="n">
        <v>-970.23</v>
      </c>
      <c r="H2712" t="inlineStr"/>
      <c r="I2712" t="inlineStr"/>
      <c r="J2712" t="inlineStr"/>
      <c r="K2712" t="str">
        <f>INDEX('Account Map'!$E$5:$E$90,MATCH(F2712,'Account Map'!$A$5:$A$90,0))</f>
        <v>800</v>
      </c>
    </row>
    <row r="2713">
      <c r="A2713" t="n">
        <v>1016</v>
      </c>
      <c r="B2713" s="10" t="n">
        <v>46267</v>
      </c>
      <c r="C2713" t="inlineStr">
        <is>
          <t>Bill</t>
        </is>
      </c>
      <c r="D2713" t="inlineStr">
        <is>
          <t>B00425</t>
        </is>
      </c>
      <c r="E2713" t="inlineStr">
        <is>
          <t>Glenferrie Lighting Pty Ltd</t>
        </is>
      </c>
      <c r="F2713" t="inlineStr">
        <is>
          <t>Freight &amp; cartage</t>
        </is>
      </c>
      <c r="G2713" s="9" t="n">
        <v>1299.62</v>
      </c>
      <c r="H2713" t="inlineStr">
        <is>
          <t>GST</t>
        </is>
      </c>
      <c r="I2713" t="inlineStr"/>
      <c r="J2713" t="inlineStr"/>
      <c r="K2713" t="str">
        <f>INDEX('Account Map'!$E$5:$E$90,MATCH(F2713,'Account Map'!$A$5:$A$90,0))</f>
        <v>314</v>
      </c>
    </row>
    <row r="2714">
      <c r="A2714" t="n">
        <v>1016</v>
      </c>
      <c r="B2714" s="10" t="n">
        <v>46267</v>
      </c>
      <c r="C2714" t="inlineStr">
        <is>
          <t>Bill</t>
        </is>
      </c>
      <c r="D2714" t="inlineStr">
        <is>
          <t>B00425</t>
        </is>
      </c>
      <c r="E2714" t="inlineStr">
        <is>
          <t>Glenferrie Lighting Pty Ltd</t>
        </is>
      </c>
      <c r="F2714" t="inlineStr">
        <is>
          <t>GST Payable</t>
        </is>
      </c>
      <c r="G2714" s="9" t="n">
        <v>129.96</v>
      </c>
      <c r="H2714" t="inlineStr"/>
      <c r="I2714" t="inlineStr"/>
      <c r="J2714" t="inlineStr"/>
      <c r="K2714" t="str">
        <f>INDEX('Account Map'!$E$5:$E$90,MATCH(F2714,'Account Map'!$A$5:$A$90,0))</f>
        <v>820</v>
      </c>
    </row>
    <row r="2715">
      <c r="A2715" t="n">
        <v>1016</v>
      </c>
      <c r="B2715" s="10" t="n">
        <v>46267</v>
      </c>
      <c r="C2715" t="inlineStr">
        <is>
          <t>Bill</t>
        </is>
      </c>
      <c r="D2715" t="inlineStr">
        <is>
          <t>B00425</t>
        </is>
      </c>
      <c r="E2715" t="inlineStr">
        <is>
          <t>Glenferrie Lighting Pty Ltd</t>
        </is>
      </c>
      <c r="F2715" t="inlineStr">
        <is>
          <t>Accounts Payable (A/P)</t>
        </is>
      </c>
      <c r="G2715" s="9" t="n">
        <v>-1429.58</v>
      </c>
      <c r="H2715" t="inlineStr"/>
      <c r="I2715" t="inlineStr"/>
      <c r="J2715" t="inlineStr"/>
      <c r="K2715" t="str">
        <f>INDEX('Account Map'!$E$5:$E$90,MATCH(F2715,'Account Map'!$A$5:$A$90,0))</f>
        <v>800</v>
      </c>
    </row>
    <row r="2716">
      <c r="A2716" t="n">
        <v>1017</v>
      </c>
      <c r="B2716" s="10" t="n">
        <v>46267</v>
      </c>
      <c r="C2716" t="inlineStr">
        <is>
          <t>Expense</t>
        </is>
      </c>
      <c r="D2716" t="inlineStr"/>
      <c r="E2716" t="inlineStr">
        <is>
          <t>Australia Post</t>
        </is>
      </c>
      <c r="F2716" t="inlineStr">
        <is>
          <t>Software</t>
        </is>
      </c>
      <c r="G2716" s="9" t="n">
        <v>437.63</v>
      </c>
      <c r="H2716" t="inlineStr">
        <is>
          <t>GST</t>
        </is>
      </c>
      <c r="I2716" t="inlineStr"/>
      <c r="J2716" t="inlineStr"/>
      <c r="K2716" t="str">
        <f>INDEX('Account Map'!$E$5:$E$90,MATCH(F2716,'Account Map'!$A$5:$A$90,0))</f>
        <v>485</v>
      </c>
    </row>
    <row r="2717">
      <c r="A2717" t="n">
        <v>1017</v>
      </c>
      <c r="B2717" s="10" t="n">
        <v>46267</v>
      </c>
      <c r="C2717" t="inlineStr">
        <is>
          <t>Expense</t>
        </is>
      </c>
      <c r="D2717" t="inlineStr"/>
      <c r="E2717" t="inlineStr">
        <is>
          <t>Australia Post</t>
        </is>
      </c>
      <c r="F2717" t="inlineStr">
        <is>
          <t>GST Payable</t>
        </is>
      </c>
      <c r="G2717" s="9" t="n">
        <v>43.76</v>
      </c>
      <c r="H2717" t="inlineStr"/>
      <c r="I2717" t="inlineStr"/>
      <c r="J2717" t="inlineStr"/>
      <c r="K2717" t="str">
        <f>INDEX('Account Map'!$E$5:$E$90,MATCH(F2717,'Account Map'!$A$5:$A$90,0))</f>
        <v>820</v>
      </c>
    </row>
    <row r="2718">
      <c r="A2718" t="n">
        <v>1017</v>
      </c>
      <c r="B2718" s="10" t="n">
        <v>46267</v>
      </c>
      <c r="C2718" t="inlineStr">
        <is>
          <t>Expense</t>
        </is>
      </c>
      <c r="D2718" t="inlineStr"/>
      <c r="E2718" t="inlineStr">
        <is>
          <t>Australia Post</t>
        </is>
      </c>
      <c r="F2718" t="inlineStr">
        <is>
          <t>ANZ Business Visa</t>
        </is>
      </c>
      <c r="G2718" s="9" t="n">
        <v>-481.39</v>
      </c>
      <c r="H2718" t="inlineStr"/>
      <c r="I2718" t="inlineStr"/>
      <c r="J2718" t="inlineStr">
        <is>
          <t>R</t>
        </is>
      </c>
      <c r="K2718" t="str">
        <f>INDEX('Account Map'!$E$5:$E$90,MATCH(F2718,'Account Map'!$A$5:$A$90,0))</f>
        <v>092</v>
      </c>
    </row>
    <row r="2719">
      <c r="A2719" t="n">
        <v>1018</v>
      </c>
      <c r="B2719" s="10" t="n">
        <v>46267</v>
      </c>
      <c r="C2719" t="inlineStr">
        <is>
          <t>Expense</t>
        </is>
      </c>
      <c r="D2719" t="inlineStr"/>
      <c r="E2719" t="inlineStr">
        <is>
          <t>Australia Post</t>
        </is>
      </c>
      <c r="F2719" t="inlineStr">
        <is>
          <t>General expenses</t>
        </is>
      </c>
      <c r="G2719" s="9" t="n">
        <v>294.53</v>
      </c>
      <c r="H2719" t="inlineStr">
        <is>
          <t>GST</t>
        </is>
      </c>
      <c r="I2719" t="inlineStr"/>
      <c r="J2719" t="inlineStr"/>
      <c r="K2719" t="str">
        <f>INDEX('Account Map'!$E$5:$E$90,MATCH(F2719,'Account Map'!$A$5:$A$90,0))</f>
        <v>429</v>
      </c>
    </row>
    <row r="2720">
      <c r="A2720" t="n">
        <v>1018</v>
      </c>
      <c r="B2720" s="10" t="n">
        <v>46267</v>
      </c>
      <c r="C2720" t="inlineStr">
        <is>
          <t>Expense</t>
        </is>
      </c>
      <c r="D2720" t="inlineStr"/>
      <c r="E2720" t="inlineStr">
        <is>
          <t>Australia Post</t>
        </is>
      </c>
      <c r="F2720" t="inlineStr">
        <is>
          <t>GST Payable</t>
        </is>
      </c>
      <c r="G2720" s="9" t="n">
        <v>29.45</v>
      </c>
      <c r="H2720" t="inlineStr"/>
      <c r="I2720" t="inlineStr"/>
      <c r="J2720" t="inlineStr"/>
      <c r="K2720" t="str">
        <f>INDEX('Account Map'!$E$5:$E$90,MATCH(F2720,'Account Map'!$A$5:$A$90,0))</f>
        <v>820</v>
      </c>
    </row>
    <row r="2721">
      <c r="A2721" t="n">
        <v>1018</v>
      </c>
      <c r="B2721" s="10" t="n">
        <v>46267</v>
      </c>
      <c r="C2721" t="inlineStr">
        <is>
          <t>Expense</t>
        </is>
      </c>
      <c r="D2721" t="inlineStr"/>
      <c r="E2721" t="inlineStr">
        <is>
          <t>Australia Post</t>
        </is>
      </c>
      <c r="F2721" t="inlineStr">
        <is>
          <t>ANZ Business Visa</t>
        </is>
      </c>
      <c r="G2721" s="9" t="n">
        <v>-323.98</v>
      </c>
      <c r="H2721" t="inlineStr"/>
      <c r="I2721" t="inlineStr"/>
      <c r="J2721" t="inlineStr">
        <is>
          <t>R</t>
        </is>
      </c>
      <c r="K2721" t="str">
        <f>INDEX('Account Map'!$E$5:$E$90,MATCH(F2721,'Account Map'!$A$5:$A$90,0))</f>
        <v>092</v>
      </c>
    </row>
    <row r="2722">
      <c r="A2722" t="n">
        <v>1019</v>
      </c>
      <c r="B2722" s="10" t="n">
        <v>46267</v>
      </c>
      <c r="C2722" t="inlineStr">
        <is>
          <t>Payment</t>
        </is>
      </c>
      <c r="D2722" t="inlineStr"/>
      <c r="E2722" t="inlineStr">
        <is>
          <t>Malvern Accountants</t>
        </is>
      </c>
      <c r="F2722" t="inlineStr">
        <is>
          <t>ANZ Business Cheque</t>
        </is>
      </c>
      <c r="G2722" s="9" t="n">
        <v>2635.28</v>
      </c>
      <c r="H2722" t="inlineStr"/>
      <c r="I2722" t="inlineStr">
        <is>
          <t>Payment INV-4319</t>
        </is>
      </c>
      <c r="J2722" t="inlineStr">
        <is>
          <t>R</t>
        </is>
      </c>
      <c r="K2722" t="str">
        <f>INDEX('Account Map'!$E$5:$E$90,MATCH(F2722,'Account Map'!$A$5:$A$90,0))</f>
        <v>090</v>
      </c>
    </row>
    <row r="2723">
      <c r="A2723" t="n">
        <v>1019</v>
      </c>
      <c r="B2723" s="10" t="n">
        <v>46267</v>
      </c>
      <c r="C2723" t="inlineStr">
        <is>
          <t>Payment</t>
        </is>
      </c>
      <c r="D2723" t="inlineStr"/>
      <c r="E2723" t="inlineStr">
        <is>
          <t>Malvern Accountants</t>
        </is>
      </c>
      <c r="F2723" t="inlineStr">
        <is>
          <t>Accounts Receivable (A/R)</t>
        </is>
      </c>
      <c r="G2723" s="9" t="n">
        <v>-2635.28</v>
      </c>
      <c r="H2723" t="inlineStr"/>
      <c r="I2723" t="inlineStr">
        <is>
          <t>Payment INV-4319</t>
        </is>
      </c>
      <c r="J2723" t="inlineStr"/>
      <c r="K2723" t="str">
        <f>INDEX('Account Map'!$E$5:$E$90,MATCH(F2723,'Account Map'!$A$5:$A$90,0))</f>
        <v>610</v>
      </c>
    </row>
    <row r="2724">
      <c r="A2724" t="n">
        <v>1020</v>
      </c>
      <c r="B2724" s="10" t="n">
        <v>46267</v>
      </c>
      <c r="C2724" t="inlineStr">
        <is>
          <t>Payment</t>
        </is>
      </c>
      <c r="D2724" t="inlineStr"/>
      <c r="E2724" t="inlineStr">
        <is>
          <t>Smith St Cafe Pty Ltd</t>
        </is>
      </c>
      <c r="F2724" t="inlineStr">
        <is>
          <t>Undeposited Funds</t>
        </is>
      </c>
      <c r="G2724" s="9" t="n">
        <v>15150.15</v>
      </c>
      <c r="H2724" t="inlineStr"/>
      <c r="I2724" t="inlineStr">
        <is>
          <t>Payment INV-4329</t>
        </is>
      </c>
      <c r="J2724" t="inlineStr"/>
      <c r="K2724" t="str">
        <f>INDEX('Account Map'!$E$5:$E$90,MATCH(F2724,'Account Map'!$A$5:$A$90,0))</f>
        <v>615</v>
      </c>
    </row>
    <row r="2725">
      <c r="A2725" t="n">
        <v>1020</v>
      </c>
      <c r="B2725" s="10" t="n">
        <v>46267</v>
      </c>
      <c r="C2725" t="inlineStr">
        <is>
          <t>Payment</t>
        </is>
      </c>
      <c r="D2725" t="inlineStr"/>
      <c r="E2725" t="inlineStr">
        <is>
          <t>Smith St Cafe Pty Ltd</t>
        </is>
      </c>
      <c r="F2725" t="inlineStr">
        <is>
          <t>Accounts Receivable (A/R)</t>
        </is>
      </c>
      <c r="G2725" s="9" t="n">
        <v>-15150.15</v>
      </c>
      <c r="H2725" t="inlineStr"/>
      <c r="I2725" t="inlineStr">
        <is>
          <t>Payment INV-4329</t>
        </is>
      </c>
      <c r="J2725" t="inlineStr"/>
      <c r="K2725" t="str">
        <f>INDEX('Account Map'!$E$5:$E$90,MATCH(F2725,'Account Map'!$A$5:$A$90,0))</f>
        <v>610</v>
      </c>
    </row>
    <row r="2726">
      <c r="A2726" t="n">
        <v>1021</v>
      </c>
      <c r="B2726" s="10" t="n">
        <v>46267</v>
      </c>
      <c r="C2726" t="inlineStr">
        <is>
          <t>Payment</t>
        </is>
      </c>
      <c r="D2726" t="inlineStr"/>
      <c r="E2726" t="inlineStr">
        <is>
          <t>Wattle Florist</t>
        </is>
      </c>
      <c r="F2726" t="inlineStr">
        <is>
          <t>Undeposited Funds</t>
        </is>
      </c>
      <c r="G2726" s="9" t="n">
        <v>8206.92</v>
      </c>
      <c r="H2726" t="inlineStr"/>
      <c r="I2726" t="inlineStr">
        <is>
          <t>Payment INV-4332</t>
        </is>
      </c>
      <c r="J2726" t="inlineStr"/>
      <c r="K2726" t="str">
        <f>INDEX('Account Map'!$E$5:$E$90,MATCH(F2726,'Account Map'!$A$5:$A$90,0))</f>
        <v>615</v>
      </c>
    </row>
    <row r="2727">
      <c r="A2727" t="n">
        <v>1021</v>
      </c>
      <c r="B2727" s="10" t="n">
        <v>46267</v>
      </c>
      <c r="C2727" t="inlineStr">
        <is>
          <t>Payment</t>
        </is>
      </c>
      <c r="D2727" t="inlineStr"/>
      <c r="E2727" t="inlineStr">
        <is>
          <t>Wattle Florist</t>
        </is>
      </c>
      <c r="F2727" t="inlineStr">
        <is>
          <t>Accounts Receivable (A/R)</t>
        </is>
      </c>
      <c r="G2727" s="9" t="n">
        <v>-8206.92</v>
      </c>
      <c r="H2727" t="inlineStr"/>
      <c r="I2727" t="inlineStr">
        <is>
          <t>Payment INV-4332</t>
        </is>
      </c>
      <c r="J2727" t="inlineStr"/>
      <c r="K2727" t="str">
        <f>INDEX('Account Map'!$E$5:$E$90,MATCH(F2727,'Account Map'!$A$5:$A$90,0))</f>
        <v>610</v>
      </c>
    </row>
    <row r="2728">
      <c r="A2728" t="n">
        <v>1022</v>
      </c>
      <c r="B2728" s="10" t="n">
        <v>46267</v>
      </c>
      <c r="C2728" t="inlineStr">
        <is>
          <t>Bill Payment (Cheque)</t>
        </is>
      </c>
      <c r="D2728" t="inlineStr"/>
      <c r="E2728" t="inlineStr">
        <is>
          <t>Northside Lighting Pty Ltd</t>
        </is>
      </c>
      <c r="F2728" t="inlineStr">
        <is>
          <t>Accounts Payable (A/P)</t>
        </is>
      </c>
      <c r="G2728" s="9" t="n">
        <v>1360.88</v>
      </c>
      <c r="H2728" t="inlineStr"/>
      <c r="I2728" t="inlineStr">
        <is>
          <t>Payment B00238</t>
        </is>
      </c>
      <c r="J2728" t="inlineStr"/>
      <c r="K2728" t="str">
        <f>INDEX('Account Map'!$E$5:$E$90,MATCH(F2728,'Account Map'!$A$5:$A$90,0))</f>
        <v>800</v>
      </c>
    </row>
    <row r="2729">
      <c r="A2729" t="n">
        <v>1022</v>
      </c>
      <c r="B2729" s="10" t="n">
        <v>46267</v>
      </c>
      <c r="C2729" t="inlineStr">
        <is>
          <t>Bill Payment (Cheque)</t>
        </is>
      </c>
      <c r="D2729" t="inlineStr"/>
      <c r="E2729" t="inlineStr">
        <is>
          <t>Northside Lighting Pty Ltd</t>
        </is>
      </c>
      <c r="F2729" t="inlineStr">
        <is>
          <t>ANZ Business Cheque</t>
        </is>
      </c>
      <c r="G2729" s="9" t="n">
        <v>-1360.88</v>
      </c>
      <c r="H2729" t="inlineStr"/>
      <c r="I2729" t="inlineStr">
        <is>
          <t>Payment B00238</t>
        </is>
      </c>
      <c r="J2729" t="inlineStr">
        <is>
          <t>R</t>
        </is>
      </c>
      <c r="K2729" t="str">
        <f>INDEX('Account Map'!$E$5:$E$90,MATCH(F2729,'Account Map'!$A$5:$A$90,0))</f>
        <v>090</v>
      </c>
    </row>
    <row r="2730">
      <c r="A2730" t="n">
        <v>1023</v>
      </c>
      <c r="B2730" s="10" t="n">
        <v>46267</v>
      </c>
      <c r="C2730" t="inlineStr">
        <is>
          <t>Bill Payment (Cheque)</t>
        </is>
      </c>
      <c r="D2730" t="inlineStr"/>
      <c r="E2730" t="inlineStr">
        <is>
          <t>AGL Energy Pty Ltd</t>
        </is>
      </c>
      <c r="F2730" t="inlineStr">
        <is>
          <t>Accounts Payable (A/P)</t>
        </is>
      </c>
      <c r="G2730" s="9" t="n">
        <v>591.38</v>
      </c>
      <c r="H2730" t="inlineStr"/>
      <c r="I2730" t="inlineStr">
        <is>
          <t>Payment B00251</t>
        </is>
      </c>
      <c r="J2730" t="inlineStr"/>
      <c r="K2730" t="str">
        <f>INDEX('Account Map'!$E$5:$E$90,MATCH(F2730,'Account Map'!$A$5:$A$90,0))</f>
        <v>800</v>
      </c>
    </row>
    <row r="2731">
      <c r="A2731" t="n">
        <v>1023</v>
      </c>
      <c r="B2731" s="10" t="n">
        <v>46267</v>
      </c>
      <c r="C2731" t="inlineStr">
        <is>
          <t>Bill Payment (Cheque)</t>
        </is>
      </c>
      <c r="D2731" t="inlineStr"/>
      <c r="E2731" t="inlineStr">
        <is>
          <t>AGL Energy Pty Ltd</t>
        </is>
      </c>
      <c r="F2731" t="inlineStr">
        <is>
          <t>ANZ Business Cheque</t>
        </is>
      </c>
      <c r="G2731" s="9" t="n">
        <v>-591.38</v>
      </c>
      <c r="H2731" t="inlineStr"/>
      <c r="I2731" t="inlineStr">
        <is>
          <t>Payment B00251</t>
        </is>
      </c>
      <c r="J2731" t="inlineStr">
        <is>
          <t>R</t>
        </is>
      </c>
      <c r="K2731" t="str">
        <f>INDEX('Account Map'!$E$5:$E$90,MATCH(F2731,'Account Map'!$A$5:$A$90,0))</f>
        <v>090</v>
      </c>
    </row>
    <row r="2732">
      <c r="A2732" t="n">
        <v>1024</v>
      </c>
      <c r="B2732" s="10" t="n">
        <v>46267</v>
      </c>
      <c r="C2732" t="inlineStr">
        <is>
          <t>Bill Payment (Cheque)</t>
        </is>
      </c>
      <c r="D2732" t="inlineStr"/>
      <c r="E2732" t="inlineStr">
        <is>
          <t>Kmart</t>
        </is>
      </c>
      <c r="F2732" t="inlineStr">
        <is>
          <t>Accounts Payable (A/P)</t>
        </is>
      </c>
      <c r="G2732" s="9" t="n">
        <v>778.3200000000001</v>
      </c>
      <c r="H2732" t="inlineStr"/>
      <c r="I2732" t="inlineStr">
        <is>
          <t>Payment B00278</t>
        </is>
      </c>
      <c r="J2732" t="inlineStr"/>
      <c r="K2732" t="str">
        <f>INDEX('Account Map'!$E$5:$E$90,MATCH(F2732,'Account Map'!$A$5:$A$90,0))</f>
        <v>800</v>
      </c>
    </row>
    <row r="2733">
      <c r="A2733" t="n">
        <v>1024</v>
      </c>
      <c r="B2733" s="10" t="n">
        <v>46267</v>
      </c>
      <c r="C2733" t="inlineStr">
        <is>
          <t>Bill Payment (Cheque)</t>
        </is>
      </c>
      <c r="D2733" t="inlineStr"/>
      <c r="E2733" t="inlineStr">
        <is>
          <t>Kmart</t>
        </is>
      </c>
      <c r="F2733" t="inlineStr">
        <is>
          <t>ANZ Business Cheque</t>
        </is>
      </c>
      <c r="G2733" s="9" t="n">
        <v>-778.3200000000001</v>
      </c>
      <c r="H2733" t="inlineStr"/>
      <c r="I2733" t="inlineStr">
        <is>
          <t>Payment B00278</t>
        </is>
      </c>
      <c r="J2733" t="inlineStr">
        <is>
          <t>R</t>
        </is>
      </c>
      <c r="K2733" t="str">
        <f>INDEX('Account Map'!$E$5:$E$90,MATCH(F2733,'Account Map'!$A$5:$A$90,0))</f>
        <v>090</v>
      </c>
    </row>
    <row r="2734">
      <c r="A2734" t="n">
        <v>1025</v>
      </c>
      <c r="B2734" s="10" t="n">
        <v>46267</v>
      </c>
      <c r="C2734" t="inlineStr">
        <is>
          <t>Bill Payment (Cheque)</t>
        </is>
      </c>
      <c r="D2734" t="inlineStr"/>
      <c r="E2734" t="inlineStr">
        <is>
          <t>Optus Business</t>
        </is>
      </c>
      <c r="F2734" t="inlineStr">
        <is>
          <t>Accounts Payable (A/P)</t>
        </is>
      </c>
      <c r="G2734" s="9" t="n">
        <v>886.74</v>
      </c>
      <c r="H2734" t="inlineStr"/>
      <c r="I2734" t="inlineStr">
        <is>
          <t>Payment B00317</t>
        </is>
      </c>
      <c r="J2734" t="inlineStr"/>
      <c r="K2734" t="str">
        <f>INDEX('Account Map'!$E$5:$E$90,MATCH(F2734,'Account Map'!$A$5:$A$90,0))</f>
        <v>800</v>
      </c>
    </row>
    <row r="2735">
      <c r="A2735" t="n">
        <v>1025</v>
      </c>
      <c r="B2735" s="10" t="n">
        <v>46267</v>
      </c>
      <c r="C2735" t="inlineStr">
        <is>
          <t>Bill Payment (Cheque)</t>
        </is>
      </c>
      <c r="D2735" t="inlineStr"/>
      <c r="E2735" t="inlineStr">
        <is>
          <t>Optus Business</t>
        </is>
      </c>
      <c r="F2735" t="inlineStr">
        <is>
          <t>ANZ Business Cheque</t>
        </is>
      </c>
      <c r="G2735" s="9" t="n">
        <v>-886.74</v>
      </c>
      <c r="H2735" t="inlineStr"/>
      <c r="I2735" t="inlineStr">
        <is>
          <t>Payment B00317</t>
        </is>
      </c>
      <c r="J2735" t="inlineStr">
        <is>
          <t>R</t>
        </is>
      </c>
      <c r="K2735" t="str">
        <f>INDEX('Account Map'!$E$5:$E$90,MATCH(F2735,'Account Map'!$A$5:$A$90,0))</f>
        <v>090</v>
      </c>
    </row>
    <row r="2736">
      <c r="A2736" t="n">
        <v>1026</v>
      </c>
      <c r="B2736" s="10" t="n">
        <v>46267</v>
      </c>
      <c r="C2736" t="inlineStr">
        <is>
          <t>Bill Payment (Cheque)</t>
        </is>
      </c>
      <c r="D2736" t="inlineStr"/>
      <c r="E2736" t="inlineStr">
        <is>
          <t>BP Australia Pty Ltd</t>
        </is>
      </c>
      <c r="F2736" t="inlineStr">
        <is>
          <t>Accounts Payable (A/P)</t>
        </is>
      </c>
      <c r="G2736" s="9" t="n">
        <v>1340.04</v>
      </c>
      <c r="H2736" t="inlineStr"/>
      <c r="I2736" t="inlineStr">
        <is>
          <t>Payment B00325</t>
        </is>
      </c>
      <c r="J2736" t="inlineStr"/>
      <c r="K2736" t="str">
        <f>INDEX('Account Map'!$E$5:$E$90,MATCH(F2736,'Account Map'!$A$5:$A$90,0))</f>
        <v>800</v>
      </c>
    </row>
    <row r="2737">
      <c r="A2737" t="n">
        <v>1026</v>
      </c>
      <c r="B2737" s="10" t="n">
        <v>46267</v>
      </c>
      <c r="C2737" t="inlineStr">
        <is>
          <t>Bill Payment (Cheque)</t>
        </is>
      </c>
      <c r="D2737" t="inlineStr"/>
      <c r="E2737" t="inlineStr">
        <is>
          <t>BP Australia Pty Ltd</t>
        </is>
      </c>
      <c r="F2737" t="inlineStr">
        <is>
          <t>ANZ Business Cheque</t>
        </is>
      </c>
      <c r="G2737" s="9" t="n">
        <v>-1340.04</v>
      </c>
      <c r="H2737" t="inlineStr"/>
      <c r="I2737" t="inlineStr">
        <is>
          <t>Payment B00325</t>
        </is>
      </c>
      <c r="J2737" t="inlineStr">
        <is>
          <t>R</t>
        </is>
      </c>
      <c r="K2737" t="str">
        <f>INDEX('Account Map'!$E$5:$E$90,MATCH(F2737,'Account Map'!$A$5:$A$90,0))</f>
        <v>090</v>
      </c>
    </row>
    <row r="2738">
      <c r="A2738" t="n">
        <v>1027</v>
      </c>
      <c r="B2738" s="10" t="n">
        <v>46268</v>
      </c>
      <c r="C2738" t="inlineStr">
        <is>
          <t>Invoice</t>
        </is>
      </c>
      <c r="D2738" t="inlineStr">
        <is>
          <t>INV-4366</t>
        </is>
      </c>
      <c r="E2738" t="inlineStr">
        <is>
          <t>Richmond Vet Clinic Pty Ltd</t>
        </is>
      </c>
      <c r="F2738" t="inlineStr">
        <is>
          <t>Accounts Receivable (A/R)</t>
        </is>
      </c>
      <c r="G2738" s="9" t="n">
        <v>3252.28</v>
      </c>
      <c r="H2738" t="inlineStr"/>
      <c r="I2738" t="inlineStr"/>
      <c r="J2738" t="inlineStr"/>
      <c r="K2738" t="str">
        <f>INDEX('Account Map'!$E$5:$E$90,MATCH(F2738,'Account Map'!$A$5:$A$90,0))</f>
        <v>610</v>
      </c>
    </row>
    <row r="2739">
      <c r="A2739" t="n">
        <v>1027</v>
      </c>
      <c r="B2739" s="10" t="n">
        <v>46268</v>
      </c>
      <c r="C2739" t="inlineStr">
        <is>
          <t>Invoice</t>
        </is>
      </c>
      <c r="D2739" t="inlineStr">
        <is>
          <t>INV-4366</t>
        </is>
      </c>
      <c r="E2739" t="inlineStr">
        <is>
          <t>Richmond Vet Clinic Pty Ltd</t>
        </is>
      </c>
      <c r="F2739" t="inlineStr">
        <is>
          <t>Joinery sales</t>
        </is>
      </c>
      <c r="G2739" s="9" t="n">
        <v>-1724.62</v>
      </c>
      <c r="H2739" t="inlineStr">
        <is>
          <t>GST</t>
        </is>
      </c>
      <c r="I2739" t="inlineStr"/>
      <c r="J2739" t="inlineStr"/>
      <c r="K2739" t="str">
        <f>INDEX('Account Map'!$E$5:$E$90,MATCH(F2739,'Account Map'!$A$5:$A$90,0))</f>
        <v>200</v>
      </c>
    </row>
    <row r="2740">
      <c r="A2740" t="n">
        <v>1027</v>
      </c>
      <c r="B2740" s="10" t="n">
        <v>46268</v>
      </c>
      <c r="C2740" t="inlineStr">
        <is>
          <t>Invoice</t>
        </is>
      </c>
      <c r="D2740" t="inlineStr">
        <is>
          <t>INV-4366</t>
        </is>
      </c>
      <c r="E2740" t="inlineStr">
        <is>
          <t>Richmond Vet Clinic Pty Ltd</t>
        </is>
      </c>
      <c r="F2740" t="inlineStr">
        <is>
          <t>Installation labour</t>
        </is>
      </c>
      <c r="G2740" s="9" t="n">
        <v>-1232</v>
      </c>
      <c r="H2740" t="inlineStr">
        <is>
          <t>GST</t>
        </is>
      </c>
      <c r="I2740" t="inlineStr"/>
      <c r="J2740" t="inlineStr"/>
      <c r="K2740" t="str">
        <f>INDEX('Account Map'!$E$5:$E$90,MATCH(F2740,'Account Map'!$A$5:$A$90,0))</f>
        <v>202</v>
      </c>
    </row>
    <row r="2741">
      <c r="A2741" t="n">
        <v>1027</v>
      </c>
      <c r="B2741" s="10" t="n">
        <v>46268</v>
      </c>
      <c r="C2741" t="inlineStr">
        <is>
          <t>Invoice</t>
        </is>
      </c>
      <c r="D2741" t="inlineStr">
        <is>
          <t>INV-4366</t>
        </is>
      </c>
      <c r="E2741" t="inlineStr">
        <is>
          <t>Richmond Vet Clinic Pty Ltd</t>
        </is>
      </c>
      <c r="F2741" t="inlineStr">
        <is>
          <t>GST Payable</t>
        </is>
      </c>
      <c r="G2741" s="9" t="n">
        <v>-295.66</v>
      </c>
      <c r="H2741" t="inlineStr"/>
      <c r="I2741" t="inlineStr"/>
      <c r="J2741" t="inlineStr"/>
      <c r="K2741" t="str">
        <f>INDEX('Account Map'!$E$5:$E$90,MATCH(F2741,'Account Map'!$A$5:$A$90,0))</f>
        <v>820</v>
      </c>
    </row>
    <row r="2742">
      <c r="A2742" t="n">
        <v>1028</v>
      </c>
      <c r="B2742" s="10" t="n">
        <v>46268</v>
      </c>
      <c r="C2742" t="inlineStr">
        <is>
          <t>Invoice</t>
        </is>
      </c>
      <c r="D2742" t="inlineStr">
        <is>
          <t>INV-4367</t>
        </is>
      </c>
      <c r="E2742" t="inlineStr">
        <is>
          <t>Redgum Dental Group</t>
        </is>
      </c>
      <c r="F2742" t="inlineStr">
        <is>
          <t>Accounts Receivable (A/R)</t>
        </is>
      </c>
      <c r="G2742" s="9" t="n">
        <v>11469.74</v>
      </c>
      <c r="H2742" t="inlineStr"/>
      <c r="I2742" t="inlineStr"/>
      <c r="J2742" t="inlineStr"/>
      <c r="K2742" t="str">
        <f>INDEX('Account Map'!$E$5:$E$90,MATCH(F2742,'Account Map'!$A$5:$A$90,0))</f>
        <v>610</v>
      </c>
    </row>
    <row r="2743">
      <c r="A2743" t="n">
        <v>1028</v>
      </c>
      <c r="B2743" s="10" t="n">
        <v>46268</v>
      </c>
      <c r="C2743" t="inlineStr">
        <is>
          <t>Invoice</t>
        </is>
      </c>
      <c r="D2743" t="inlineStr">
        <is>
          <t>INV-4367</t>
        </is>
      </c>
      <c r="E2743" t="inlineStr">
        <is>
          <t>Redgum Dental Group</t>
        </is>
      </c>
      <c r="F2743" t="inlineStr">
        <is>
          <t>Shopfitting contracts</t>
        </is>
      </c>
      <c r="G2743" s="9" t="n">
        <v>-10427.04</v>
      </c>
      <c r="H2743" t="inlineStr">
        <is>
          <t>GST</t>
        </is>
      </c>
      <c r="I2743" t="inlineStr"/>
      <c r="J2743" t="inlineStr"/>
      <c r="K2743" t="str">
        <f>INDEX('Account Map'!$E$5:$E$90,MATCH(F2743,'Account Map'!$A$5:$A$90,0))</f>
        <v>201</v>
      </c>
    </row>
    <row r="2744">
      <c r="A2744" t="n">
        <v>1028</v>
      </c>
      <c r="B2744" s="10" t="n">
        <v>46268</v>
      </c>
      <c r="C2744" t="inlineStr">
        <is>
          <t>Invoice</t>
        </is>
      </c>
      <c r="D2744" t="inlineStr">
        <is>
          <t>INV-4367</t>
        </is>
      </c>
      <c r="E2744" t="inlineStr">
        <is>
          <t>Redgum Dental Group</t>
        </is>
      </c>
      <c r="F2744" t="inlineStr">
        <is>
          <t>GST Payable</t>
        </is>
      </c>
      <c r="G2744" s="9" t="n">
        <v>-1042.7</v>
      </c>
      <c r="H2744" t="inlineStr"/>
      <c r="I2744" t="inlineStr"/>
      <c r="J2744" t="inlineStr"/>
      <c r="K2744" t="str">
        <f>INDEX('Account Map'!$E$5:$E$90,MATCH(F2744,'Account Map'!$A$5:$A$90,0))</f>
        <v>820</v>
      </c>
    </row>
    <row r="2745">
      <c r="A2745" t="n">
        <v>1029</v>
      </c>
      <c r="B2745" s="10" t="n">
        <v>46268</v>
      </c>
      <c r="C2745" t="inlineStr">
        <is>
          <t>Invoice</t>
        </is>
      </c>
      <c r="D2745" t="inlineStr">
        <is>
          <t>INV-4368</t>
        </is>
      </c>
      <c r="E2745" t="inlineStr">
        <is>
          <t>Lygon Eyewear Pty Ltd</t>
        </is>
      </c>
      <c r="F2745" t="inlineStr">
        <is>
          <t>Accounts Receivable (A/R)</t>
        </is>
      </c>
      <c r="G2745" s="9" t="n">
        <v>1042.77</v>
      </c>
      <c r="H2745" t="inlineStr"/>
      <c r="I2745" t="inlineStr"/>
      <c r="J2745" t="inlineStr"/>
      <c r="K2745" t="str">
        <f>INDEX('Account Map'!$E$5:$E$90,MATCH(F2745,'Account Map'!$A$5:$A$90,0))</f>
        <v>610</v>
      </c>
    </row>
    <row r="2746">
      <c r="A2746" t="n">
        <v>1029</v>
      </c>
      <c r="B2746" s="10" t="n">
        <v>46268</v>
      </c>
      <c r="C2746" t="inlineStr">
        <is>
          <t>Invoice</t>
        </is>
      </c>
      <c r="D2746" t="inlineStr">
        <is>
          <t>INV-4368</t>
        </is>
      </c>
      <c r="E2746" t="inlineStr">
        <is>
          <t>Lygon Eyewear Pty Ltd</t>
        </is>
      </c>
      <c r="F2746" t="inlineStr">
        <is>
          <t>Design &amp; drafting fees</t>
        </is>
      </c>
      <c r="G2746" s="9" t="n">
        <v>-947.97</v>
      </c>
      <c r="H2746" t="inlineStr">
        <is>
          <t>GST</t>
        </is>
      </c>
      <c r="I2746" t="inlineStr"/>
      <c r="J2746" t="inlineStr"/>
      <c r="K2746" t="str">
        <f>INDEX('Account Map'!$E$5:$E$90,MATCH(F2746,'Account Map'!$A$5:$A$90,0))</f>
        <v>203</v>
      </c>
    </row>
    <row r="2747">
      <c r="A2747" t="n">
        <v>1029</v>
      </c>
      <c r="B2747" s="10" t="n">
        <v>46268</v>
      </c>
      <c r="C2747" t="inlineStr">
        <is>
          <t>Invoice</t>
        </is>
      </c>
      <c r="D2747" t="inlineStr">
        <is>
          <t>INV-4368</t>
        </is>
      </c>
      <c r="E2747" t="inlineStr">
        <is>
          <t>Lygon Eyewear Pty Ltd</t>
        </is>
      </c>
      <c r="F2747" t="inlineStr">
        <is>
          <t>GST Payable</t>
        </is>
      </c>
      <c r="G2747" s="9" t="n">
        <v>-94.8</v>
      </c>
      <c r="H2747" t="inlineStr"/>
      <c r="I2747" t="inlineStr"/>
      <c r="J2747" t="inlineStr"/>
      <c r="K2747" t="str">
        <f>INDEX('Account Map'!$E$5:$E$90,MATCH(F2747,'Account Map'!$A$5:$A$90,0))</f>
        <v>820</v>
      </c>
    </row>
    <row r="2748">
      <c r="A2748" t="n">
        <v>1030</v>
      </c>
      <c r="B2748" s="10" t="n">
        <v>46268</v>
      </c>
      <c r="C2748" t="inlineStr">
        <is>
          <t>Invoice</t>
        </is>
      </c>
      <c r="D2748" t="inlineStr">
        <is>
          <t>INV-4369</t>
        </is>
      </c>
      <c r="E2748" t="inlineStr">
        <is>
          <t>Hawthorn Interiors Pty Ltd</t>
        </is>
      </c>
      <c r="F2748" t="inlineStr">
        <is>
          <t>Accounts Receivable (A/R)</t>
        </is>
      </c>
      <c r="G2748" s="9" t="n">
        <v>2698.93</v>
      </c>
      <c r="H2748" t="inlineStr"/>
      <c r="I2748" t="inlineStr"/>
      <c r="J2748" t="inlineStr"/>
      <c r="K2748" t="str">
        <f>INDEX('Account Map'!$E$5:$E$90,MATCH(F2748,'Account Map'!$A$5:$A$90,0))</f>
        <v>610</v>
      </c>
    </row>
    <row r="2749">
      <c r="A2749" t="n">
        <v>1030</v>
      </c>
      <c r="B2749" s="10" t="n">
        <v>46268</v>
      </c>
      <c r="C2749" t="inlineStr">
        <is>
          <t>Invoice</t>
        </is>
      </c>
      <c r="D2749" t="inlineStr">
        <is>
          <t>INV-4369</t>
        </is>
      </c>
      <c r="E2749" t="inlineStr">
        <is>
          <t>Hawthorn Interiors Pty Ltd</t>
        </is>
      </c>
      <c r="F2749" t="inlineStr">
        <is>
          <t>Shopfitting contracts</t>
        </is>
      </c>
      <c r="G2749" s="9" t="n">
        <v>-2453.57</v>
      </c>
      <c r="H2749" t="inlineStr">
        <is>
          <t>GST</t>
        </is>
      </c>
      <c r="I2749" t="inlineStr"/>
      <c r="J2749" t="inlineStr"/>
      <c r="K2749" t="str">
        <f>INDEX('Account Map'!$E$5:$E$90,MATCH(F2749,'Account Map'!$A$5:$A$90,0))</f>
        <v>201</v>
      </c>
    </row>
    <row r="2750">
      <c r="A2750" t="n">
        <v>1030</v>
      </c>
      <c r="B2750" s="10" t="n">
        <v>46268</v>
      </c>
      <c r="C2750" t="inlineStr">
        <is>
          <t>Invoice</t>
        </is>
      </c>
      <c r="D2750" t="inlineStr">
        <is>
          <t>INV-4369</t>
        </is>
      </c>
      <c r="E2750" t="inlineStr">
        <is>
          <t>Hawthorn Interiors Pty Ltd</t>
        </is>
      </c>
      <c r="F2750" t="inlineStr">
        <is>
          <t>GST Payable</t>
        </is>
      </c>
      <c r="G2750" s="9" t="n">
        <v>-245.36</v>
      </c>
      <c r="H2750" t="inlineStr"/>
      <c r="I2750" t="inlineStr"/>
      <c r="J2750" t="inlineStr"/>
      <c r="K2750" t="str">
        <f>INDEX('Account Map'!$E$5:$E$90,MATCH(F2750,'Account Map'!$A$5:$A$90,0))</f>
        <v>820</v>
      </c>
    </row>
    <row r="2751">
      <c r="A2751" t="n">
        <v>1031</v>
      </c>
      <c r="B2751" s="10" t="n">
        <v>46268</v>
      </c>
      <c r="C2751" t="inlineStr">
        <is>
          <t>Bill</t>
        </is>
      </c>
      <c r="D2751" t="inlineStr">
        <is>
          <t>B00426</t>
        </is>
      </c>
      <c r="E2751" t="inlineStr">
        <is>
          <t>TAFE Victoria Pty Ltd</t>
        </is>
      </c>
      <c r="F2751" t="inlineStr">
        <is>
          <t>Training</t>
        </is>
      </c>
      <c r="G2751" s="9" t="n">
        <v>525.1799999999999</v>
      </c>
      <c r="H2751" t="inlineStr">
        <is>
          <t>GST</t>
        </is>
      </c>
      <c r="I2751" t="inlineStr"/>
      <c r="J2751" t="inlineStr"/>
      <c r="K2751" t="str">
        <f>INDEX('Account Map'!$E$5:$E$90,MATCH(F2751,'Account Map'!$A$5:$A$90,0))</f>
        <v>481</v>
      </c>
    </row>
    <row r="2752">
      <c r="A2752" t="n">
        <v>1031</v>
      </c>
      <c r="B2752" s="10" t="n">
        <v>46268</v>
      </c>
      <c r="C2752" t="inlineStr">
        <is>
          <t>Bill</t>
        </is>
      </c>
      <c r="D2752" t="inlineStr">
        <is>
          <t>B00426</t>
        </is>
      </c>
      <c r="E2752" t="inlineStr">
        <is>
          <t>TAFE Victoria Pty Ltd</t>
        </is>
      </c>
      <c r="F2752" t="inlineStr">
        <is>
          <t>GST Payable</t>
        </is>
      </c>
      <c r="G2752" s="9" t="n">
        <v>52.52</v>
      </c>
      <c r="H2752" t="inlineStr"/>
      <c r="I2752" t="inlineStr"/>
      <c r="J2752" t="inlineStr"/>
      <c r="K2752" t="str">
        <f>INDEX('Account Map'!$E$5:$E$90,MATCH(F2752,'Account Map'!$A$5:$A$90,0))</f>
        <v>820</v>
      </c>
    </row>
    <row r="2753">
      <c r="A2753" t="n">
        <v>1031</v>
      </c>
      <c r="B2753" s="10" t="n">
        <v>46268</v>
      </c>
      <c r="C2753" t="inlineStr">
        <is>
          <t>Bill</t>
        </is>
      </c>
      <c r="D2753" t="inlineStr">
        <is>
          <t>B00426</t>
        </is>
      </c>
      <c r="E2753" t="inlineStr">
        <is>
          <t>TAFE Victoria Pty Ltd</t>
        </is>
      </c>
      <c r="F2753" t="inlineStr">
        <is>
          <t>Accounts Payable (A/P)</t>
        </is>
      </c>
      <c r="G2753" s="9" t="n">
        <v>-577.7</v>
      </c>
      <c r="H2753" t="inlineStr"/>
      <c r="I2753" t="inlineStr"/>
      <c r="J2753" t="inlineStr"/>
      <c r="K2753" t="str">
        <f>INDEX('Account Map'!$E$5:$E$90,MATCH(F2753,'Account Map'!$A$5:$A$90,0))</f>
        <v>800</v>
      </c>
    </row>
    <row r="2754">
      <c r="A2754" t="n">
        <v>1032</v>
      </c>
      <c r="B2754" s="10" t="n">
        <v>46268</v>
      </c>
      <c r="C2754" t="inlineStr">
        <is>
          <t>Bill</t>
        </is>
      </c>
      <c r="D2754" t="inlineStr">
        <is>
          <t>B00427</t>
        </is>
      </c>
      <c r="E2754" t="inlineStr">
        <is>
          <t>Carlton Machinery Pty Ltd</t>
        </is>
      </c>
      <c r="F2754" t="inlineStr">
        <is>
          <t>Timber &amp; board</t>
        </is>
      </c>
      <c r="G2754" s="9" t="n">
        <v>622.12</v>
      </c>
      <c r="H2754" t="inlineStr">
        <is>
          <t>GST</t>
        </is>
      </c>
      <c r="I2754" t="inlineStr"/>
      <c r="J2754" t="inlineStr"/>
      <c r="K2754" t="str">
        <f>INDEX('Account Map'!$E$5:$E$90,MATCH(F2754,'Account Map'!$A$5:$A$90,0))</f>
        <v>310</v>
      </c>
    </row>
    <row r="2755">
      <c r="A2755" t="n">
        <v>1032</v>
      </c>
      <c r="B2755" s="10" t="n">
        <v>46268</v>
      </c>
      <c r="C2755" t="inlineStr">
        <is>
          <t>Bill</t>
        </is>
      </c>
      <c r="D2755" t="inlineStr">
        <is>
          <t>B00427</t>
        </is>
      </c>
      <c r="E2755" t="inlineStr">
        <is>
          <t>Carlton Machinery Pty Ltd</t>
        </is>
      </c>
      <c r="F2755" t="inlineStr">
        <is>
          <t>GST Payable</t>
        </is>
      </c>
      <c r="G2755" s="9" t="n">
        <v>62.21</v>
      </c>
      <c r="H2755" t="inlineStr"/>
      <c r="I2755" t="inlineStr"/>
      <c r="J2755" t="inlineStr"/>
      <c r="K2755" t="str">
        <f>INDEX('Account Map'!$E$5:$E$90,MATCH(F2755,'Account Map'!$A$5:$A$90,0))</f>
        <v>820</v>
      </c>
    </row>
    <row r="2756">
      <c r="A2756" t="n">
        <v>1032</v>
      </c>
      <c r="B2756" s="10" t="n">
        <v>46268</v>
      </c>
      <c r="C2756" t="inlineStr">
        <is>
          <t>Bill</t>
        </is>
      </c>
      <c r="D2756" t="inlineStr">
        <is>
          <t>B00427</t>
        </is>
      </c>
      <c r="E2756" t="inlineStr">
        <is>
          <t>Carlton Machinery Pty Ltd</t>
        </is>
      </c>
      <c r="F2756" t="inlineStr">
        <is>
          <t>Accounts Payable (A/P)</t>
        </is>
      </c>
      <c r="G2756" s="9" t="n">
        <v>-684.33</v>
      </c>
      <c r="H2756" t="inlineStr"/>
      <c r="I2756" t="inlineStr"/>
      <c r="J2756" t="inlineStr"/>
      <c r="K2756" t="str">
        <f>INDEX('Account Map'!$E$5:$E$90,MATCH(F2756,'Account Map'!$A$5:$A$90,0))</f>
        <v>800</v>
      </c>
    </row>
    <row r="2757">
      <c r="A2757" t="n">
        <v>1033</v>
      </c>
      <c r="B2757" s="10" t="n">
        <v>46268</v>
      </c>
      <c r="C2757" t="inlineStr">
        <is>
          <t>Bill</t>
        </is>
      </c>
      <c r="D2757" t="inlineStr">
        <is>
          <t>B00428</t>
        </is>
      </c>
      <c r="E2757" t="inlineStr">
        <is>
          <t>Carlton Abrasives Pty Ltd</t>
        </is>
      </c>
      <c r="F2757" t="inlineStr">
        <is>
          <t>Freight &amp; cartage</t>
        </is>
      </c>
      <c r="G2757" s="9" t="n">
        <v>811.65</v>
      </c>
      <c r="H2757" t="inlineStr">
        <is>
          <t>GST</t>
        </is>
      </c>
      <c r="I2757" t="inlineStr"/>
      <c r="J2757" t="inlineStr"/>
      <c r="K2757" t="str">
        <f>INDEX('Account Map'!$E$5:$E$90,MATCH(F2757,'Account Map'!$A$5:$A$90,0))</f>
        <v>314</v>
      </c>
    </row>
    <row r="2758">
      <c r="A2758" t="n">
        <v>1033</v>
      </c>
      <c r="B2758" s="10" t="n">
        <v>46268</v>
      </c>
      <c r="C2758" t="inlineStr">
        <is>
          <t>Bill</t>
        </is>
      </c>
      <c r="D2758" t="inlineStr">
        <is>
          <t>B00428</t>
        </is>
      </c>
      <c r="E2758" t="inlineStr">
        <is>
          <t>Carlton Abrasives Pty Ltd</t>
        </is>
      </c>
      <c r="F2758" t="inlineStr">
        <is>
          <t>GST Payable</t>
        </is>
      </c>
      <c r="G2758" s="9" t="n">
        <v>81.17</v>
      </c>
      <c r="H2758" t="inlineStr"/>
      <c r="I2758" t="inlineStr"/>
      <c r="J2758" t="inlineStr"/>
      <c r="K2758" t="str">
        <f>INDEX('Account Map'!$E$5:$E$90,MATCH(F2758,'Account Map'!$A$5:$A$90,0))</f>
        <v>820</v>
      </c>
    </row>
    <row r="2759">
      <c r="A2759" t="n">
        <v>1033</v>
      </c>
      <c r="B2759" s="10" t="n">
        <v>46268</v>
      </c>
      <c r="C2759" t="inlineStr">
        <is>
          <t>Bill</t>
        </is>
      </c>
      <c r="D2759" t="inlineStr">
        <is>
          <t>B00428</t>
        </is>
      </c>
      <c r="E2759" t="inlineStr">
        <is>
          <t>Carlton Abrasives Pty Ltd</t>
        </is>
      </c>
      <c r="F2759" t="inlineStr">
        <is>
          <t>Accounts Payable (A/P)</t>
        </is>
      </c>
      <c r="G2759" s="9" t="n">
        <v>-892.8200000000001</v>
      </c>
      <c r="H2759" t="inlineStr"/>
      <c r="I2759" t="inlineStr"/>
      <c r="J2759" t="inlineStr"/>
      <c r="K2759" t="str">
        <f>INDEX('Account Map'!$E$5:$E$90,MATCH(F2759,'Account Map'!$A$5:$A$90,0))</f>
        <v>800</v>
      </c>
    </row>
    <row r="2760">
      <c r="A2760" t="n">
        <v>1034</v>
      </c>
      <c r="B2760" s="10" t="n">
        <v>46268</v>
      </c>
      <c r="C2760" t="inlineStr">
        <is>
          <t>Bill</t>
        </is>
      </c>
      <c r="D2760" t="inlineStr">
        <is>
          <t>B00429</t>
        </is>
      </c>
      <c r="E2760" t="inlineStr">
        <is>
          <t>Brunswick Steel Pty Ltd</t>
        </is>
      </c>
      <c r="F2760" t="inlineStr">
        <is>
          <t>Timber &amp; board</t>
        </is>
      </c>
      <c r="G2760" s="9" t="n">
        <v>697.4299999999999</v>
      </c>
      <c r="H2760" t="inlineStr">
        <is>
          <t>GST</t>
        </is>
      </c>
      <c r="I2760" t="inlineStr"/>
      <c r="J2760" t="inlineStr"/>
      <c r="K2760" t="str">
        <f>INDEX('Account Map'!$E$5:$E$90,MATCH(F2760,'Account Map'!$A$5:$A$90,0))</f>
        <v>310</v>
      </c>
    </row>
    <row r="2761">
      <c r="A2761" t="n">
        <v>1034</v>
      </c>
      <c r="B2761" s="10" t="n">
        <v>46268</v>
      </c>
      <c r="C2761" t="inlineStr">
        <is>
          <t>Bill</t>
        </is>
      </c>
      <c r="D2761" t="inlineStr">
        <is>
          <t>B00429</t>
        </is>
      </c>
      <c r="E2761" t="inlineStr">
        <is>
          <t>Brunswick Steel Pty Ltd</t>
        </is>
      </c>
      <c r="F2761" t="inlineStr">
        <is>
          <t>GST Payable</t>
        </is>
      </c>
      <c r="G2761" s="9" t="n">
        <v>69.73999999999999</v>
      </c>
      <c r="H2761" t="inlineStr"/>
      <c r="I2761" t="inlineStr"/>
      <c r="J2761" t="inlineStr"/>
      <c r="K2761" t="str">
        <f>INDEX('Account Map'!$E$5:$E$90,MATCH(F2761,'Account Map'!$A$5:$A$90,0))</f>
        <v>820</v>
      </c>
    </row>
    <row r="2762">
      <c r="A2762" t="n">
        <v>1034</v>
      </c>
      <c r="B2762" s="10" t="n">
        <v>46268</v>
      </c>
      <c r="C2762" t="inlineStr">
        <is>
          <t>Bill</t>
        </is>
      </c>
      <c r="D2762" t="inlineStr">
        <is>
          <t>B00429</t>
        </is>
      </c>
      <c r="E2762" t="inlineStr">
        <is>
          <t>Brunswick Steel Pty Ltd</t>
        </is>
      </c>
      <c r="F2762" t="inlineStr">
        <is>
          <t>Accounts Payable (A/P)</t>
        </is>
      </c>
      <c r="G2762" s="9" t="n">
        <v>-767.17</v>
      </c>
      <c r="H2762" t="inlineStr"/>
      <c r="I2762" t="inlineStr"/>
      <c r="J2762" t="inlineStr"/>
      <c r="K2762" t="str">
        <f>INDEX('Account Map'!$E$5:$E$90,MATCH(F2762,'Account Map'!$A$5:$A$90,0))</f>
        <v>800</v>
      </c>
    </row>
    <row r="2763">
      <c r="A2763" t="n">
        <v>1035</v>
      </c>
      <c r="B2763" s="10" t="n">
        <v>46268</v>
      </c>
      <c r="C2763" t="inlineStr">
        <is>
          <t>Bill</t>
        </is>
      </c>
      <c r="D2763" t="inlineStr">
        <is>
          <t>B00430</t>
        </is>
      </c>
      <c r="E2763" t="inlineStr">
        <is>
          <t>Docklands Fasteners Pty Ltd</t>
        </is>
      </c>
      <c r="F2763" t="inlineStr">
        <is>
          <t>Hardware &amp; fittings</t>
        </is>
      </c>
      <c r="G2763" s="9" t="n">
        <v>176.49</v>
      </c>
      <c r="H2763" t="inlineStr">
        <is>
          <t>GST</t>
        </is>
      </c>
      <c r="I2763" t="inlineStr"/>
      <c r="J2763" t="inlineStr"/>
      <c r="K2763" t="str">
        <f>INDEX('Account Map'!$E$5:$E$90,MATCH(F2763,'Account Map'!$A$5:$A$90,0))</f>
        <v>311</v>
      </c>
    </row>
    <row r="2764">
      <c r="A2764" t="n">
        <v>1035</v>
      </c>
      <c r="B2764" s="10" t="n">
        <v>46268</v>
      </c>
      <c r="C2764" t="inlineStr">
        <is>
          <t>Bill</t>
        </is>
      </c>
      <c r="D2764" t="inlineStr">
        <is>
          <t>B00430</t>
        </is>
      </c>
      <c r="E2764" t="inlineStr">
        <is>
          <t>Docklands Fasteners Pty Ltd</t>
        </is>
      </c>
      <c r="F2764" t="inlineStr">
        <is>
          <t>GST Payable</t>
        </is>
      </c>
      <c r="G2764" s="9" t="n">
        <v>17.65</v>
      </c>
      <c r="H2764" t="inlineStr"/>
      <c r="I2764" t="inlineStr"/>
      <c r="J2764" t="inlineStr"/>
      <c r="K2764" t="str">
        <f>INDEX('Account Map'!$E$5:$E$90,MATCH(F2764,'Account Map'!$A$5:$A$90,0))</f>
        <v>820</v>
      </c>
    </row>
    <row r="2765">
      <c r="A2765" t="n">
        <v>1035</v>
      </c>
      <c r="B2765" s="10" t="n">
        <v>46268</v>
      </c>
      <c r="C2765" t="inlineStr">
        <is>
          <t>Bill</t>
        </is>
      </c>
      <c r="D2765" t="inlineStr">
        <is>
          <t>B00430</t>
        </is>
      </c>
      <c r="E2765" t="inlineStr">
        <is>
          <t>Docklands Fasteners Pty Ltd</t>
        </is>
      </c>
      <c r="F2765" t="inlineStr">
        <is>
          <t>Accounts Payable (A/P)</t>
        </is>
      </c>
      <c r="G2765" s="9" t="n">
        <v>-194.14</v>
      </c>
      <c r="H2765" t="inlineStr"/>
      <c r="I2765" t="inlineStr"/>
      <c r="J2765" t="inlineStr"/>
      <c r="K2765" t="str">
        <f>INDEX('Account Map'!$E$5:$E$90,MATCH(F2765,'Account Map'!$A$5:$A$90,0))</f>
        <v>800</v>
      </c>
    </row>
    <row r="2766">
      <c r="A2766" t="n">
        <v>1036</v>
      </c>
      <c r="B2766" s="10" t="n">
        <v>46268</v>
      </c>
      <c r="C2766" t="inlineStr">
        <is>
          <t>Bill</t>
        </is>
      </c>
      <c r="D2766" t="inlineStr">
        <is>
          <t>B00431</t>
        </is>
      </c>
      <c r="E2766" t="inlineStr">
        <is>
          <t>Cleanaway Pty Ltd</t>
        </is>
      </c>
      <c r="F2766" t="inlineStr">
        <is>
          <t>Waste removal</t>
        </is>
      </c>
      <c r="G2766" s="9" t="n">
        <v>1267.99</v>
      </c>
      <c r="H2766" t="inlineStr">
        <is>
          <t>GST</t>
        </is>
      </c>
      <c r="I2766" t="inlineStr"/>
      <c r="J2766" t="inlineStr"/>
      <c r="K2766" t="str">
        <f>INDEX('Account Map'!$E$5:$E$90,MATCH(F2766,'Account Map'!$A$5:$A$90,0))</f>
        <v>494</v>
      </c>
    </row>
    <row r="2767">
      <c r="A2767" t="n">
        <v>1036</v>
      </c>
      <c r="B2767" s="10" t="n">
        <v>46268</v>
      </c>
      <c r="C2767" t="inlineStr">
        <is>
          <t>Bill</t>
        </is>
      </c>
      <c r="D2767" t="inlineStr">
        <is>
          <t>B00431</t>
        </is>
      </c>
      <c r="E2767" t="inlineStr">
        <is>
          <t>Cleanaway Pty Ltd</t>
        </is>
      </c>
      <c r="F2767" t="inlineStr">
        <is>
          <t>GST Payable</t>
        </is>
      </c>
      <c r="G2767" s="9" t="n">
        <v>126.8</v>
      </c>
      <c r="H2767" t="inlineStr"/>
      <c r="I2767" t="inlineStr"/>
      <c r="J2767" t="inlineStr"/>
      <c r="K2767" t="str">
        <f>INDEX('Account Map'!$E$5:$E$90,MATCH(F2767,'Account Map'!$A$5:$A$90,0))</f>
        <v>820</v>
      </c>
    </row>
    <row r="2768">
      <c r="A2768" t="n">
        <v>1036</v>
      </c>
      <c r="B2768" s="10" t="n">
        <v>46268</v>
      </c>
      <c r="C2768" t="inlineStr">
        <is>
          <t>Bill</t>
        </is>
      </c>
      <c r="D2768" t="inlineStr">
        <is>
          <t>B00431</t>
        </is>
      </c>
      <c r="E2768" t="inlineStr">
        <is>
          <t>Cleanaway Pty Ltd</t>
        </is>
      </c>
      <c r="F2768" t="inlineStr">
        <is>
          <t>Accounts Payable (A/P)</t>
        </is>
      </c>
      <c r="G2768" s="9" t="n">
        <v>-1394.79</v>
      </c>
      <c r="H2768" t="inlineStr"/>
      <c r="I2768" t="inlineStr"/>
      <c r="J2768" t="inlineStr"/>
      <c r="K2768" t="str">
        <f>INDEX('Account Map'!$E$5:$E$90,MATCH(F2768,'Account Map'!$A$5:$A$90,0))</f>
        <v>800</v>
      </c>
    </row>
    <row r="2769">
      <c r="A2769" t="n">
        <v>1037</v>
      </c>
      <c r="B2769" s="10" t="n">
        <v>46268</v>
      </c>
      <c r="C2769" t="inlineStr">
        <is>
          <t>Bill</t>
        </is>
      </c>
      <c r="D2769" t="inlineStr">
        <is>
          <t>B00432</t>
        </is>
      </c>
      <c r="E2769" t="inlineStr">
        <is>
          <t>Albert Signs Pty Ltd</t>
        </is>
      </c>
      <c r="F2769" t="inlineStr">
        <is>
          <t>Repairs &amp; maintenance</t>
        </is>
      </c>
      <c r="G2769" s="9" t="n">
        <v>779.28</v>
      </c>
      <c r="H2769" t="inlineStr">
        <is>
          <t>GST</t>
        </is>
      </c>
      <c r="I2769" t="inlineStr"/>
      <c r="J2769" t="inlineStr"/>
      <c r="K2769" t="str">
        <f>INDEX('Account Map'!$E$5:$E$90,MATCH(F2769,'Account Map'!$A$5:$A$90,0))</f>
        <v>473</v>
      </c>
    </row>
    <row r="2770">
      <c r="A2770" t="n">
        <v>1037</v>
      </c>
      <c r="B2770" s="10" t="n">
        <v>46268</v>
      </c>
      <c r="C2770" t="inlineStr">
        <is>
          <t>Bill</t>
        </is>
      </c>
      <c r="D2770" t="inlineStr">
        <is>
          <t>B00432</t>
        </is>
      </c>
      <c r="E2770" t="inlineStr">
        <is>
          <t>Albert Signs Pty Ltd</t>
        </is>
      </c>
      <c r="F2770" t="inlineStr">
        <is>
          <t>GST Payable</t>
        </is>
      </c>
      <c r="G2770" s="9" t="n">
        <v>77.93000000000001</v>
      </c>
      <c r="H2770" t="inlineStr"/>
      <c r="I2770" t="inlineStr"/>
      <c r="J2770" t="inlineStr"/>
      <c r="K2770" t="str">
        <f>INDEX('Account Map'!$E$5:$E$90,MATCH(F2770,'Account Map'!$A$5:$A$90,0))</f>
        <v>820</v>
      </c>
    </row>
    <row r="2771">
      <c r="A2771" t="n">
        <v>1037</v>
      </c>
      <c r="B2771" s="10" t="n">
        <v>46268</v>
      </c>
      <c r="C2771" t="inlineStr">
        <is>
          <t>Bill</t>
        </is>
      </c>
      <c r="D2771" t="inlineStr">
        <is>
          <t>B00432</t>
        </is>
      </c>
      <c r="E2771" t="inlineStr">
        <is>
          <t>Albert Signs Pty Ltd</t>
        </is>
      </c>
      <c r="F2771" t="inlineStr">
        <is>
          <t>Accounts Payable (A/P)</t>
        </is>
      </c>
      <c r="G2771" s="9" t="n">
        <v>-857.21</v>
      </c>
      <c r="H2771" t="inlineStr"/>
      <c r="I2771" t="inlineStr"/>
      <c r="J2771" t="inlineStr"/>
      <c r="K2771" t="str">
        <f>INDEX('Account Map'!$E$5:$E$90,MATCH(F2771,'Account Map'!$A$5:$A$90,0))</f>
        <v>800</v>
      </c>
    </row>
    <row r="2772">
      <c r="A2772" t="n">
        <v>1038</v>
      </c>
      <c r="B2772" s="10" t="n">
        <v>46268</v>
      </c>
      <c r="C2772" t="inlineStr">
        <is>
          <t>Bill</t>
        </is>
      </c>
      <c r="D2772" t="inlineStr">
        <is>
          <t>B00433</t>
        </is>
      </c>
      <c r="E2772" t="inlineStr">
        <is>
          <t>Sydney Road Steel Pty Ltd</t>
        </is>
      </c>
      <c r="F2772" t="inlineStr">
        <is>
          <t>Subcontractors</t>
        </is>
      </c>
      <c r="G2772" s="9" t="n">
        <v>2030.14</v>
      </c>
      <c r="H2772" t="inlineStr">
        <is>
          <t>GST</t>
        </is>
      </c>
      <c r="I2772" t="inlineStr"/>
      <c r="J2772" t="inlineStr"/>
      <c r="K2772" t="str">
        <f>INDEX('Account Map'!$E$5:$E$90,MATCH(F2772,'Account Map'!$A$5:$A$90,0))</f>
        <v>313</v>
      </c>
    </row>
    <row r="2773">
      <c r="A2773" t="n">
        <v>1038</v>
      </c>
      <c r="B2773" s="10" t="n">
        <v>46268</v>
      </c>
      <c r="C2773" t="inlineStr">
        <is>
          <t>Bill</t>
        </is>
      </c>
      <c r="D2773" t="inlineStr">
        <is>
          <t>B00433</t>
        </is>
      </c>
      <c r="E2773" t="inlineStr">
        <is>
          <t>Sydney Road Steel Pty Ltd</t>
        </is>
      </c>
      <c r="F2773" t="inlineStr">
        <is>
          <t>GST Payable</t>
        </is>
      </c>
      <c r="G2773" s="9" t="n">
        <v>203.01</v>
      </c>
      <c r="H2773" t="inlineStr"/>
      <c r="I2773" t="inlineStr"/>
      <c r="J2773" t="inlineStr"/>
      <c r="K2773" t="str">
        <f>INDEX('Account Map'!$E$5:$E$90,MATCH(F2773,'Account Map'!$A$5:$A$90,0))</f>
        <v>820</v>
      </c>
    </row>
    <row r="2774">
      <c r="A2774" t="n">
        <v>1038</v>
      </c>
      <c r="B2774" s="10" t="n">
        <v>46268</v>
      </c>
      <c r="C2774" t="inlineStr">
        <is>
          <t>Bill</t>
        </is>
      </c>
      <c r="D2774" t="inlineStr">
        <is>
          <t>B00433</t>
        </is>
      </c>
      <c r="E2774" t="inlineStr">
        <is>
          <t>Sydney Road Steel Pty Ltd</t>
        </is>
      </c>
      <c r="F2774" t="inlineStr">
        <is>
          <t>Accounts Payable (A/P)</t>
        </is>
      </c>
      <c r="G2774" s="9" t="n">
        <v>-2233.15</v>
      </c>
      <c r="H2774" t="inlineStr"/>
      <c r="I2774" t="inlineStr"/>
      <c r="J2774" t="inlineStr"/>
      <c r="K2774" t="str">
        <f>INDEX('Account Map'!$E$5:$E$90,MATCH(F2774,'Account Map'!$A$5:$A$90,0))</f>
        <v>800</v>
      </c>
    </row>
    <row r="2775">
      <c r="A2775" t="n">
        <v>1039</v>
      </c>
      <c r="B2775" s="10" t="n">
        <v>46268</v>
      </c>
      <c r="C2775" t="inlineStr">
        <is>
          <t>Bill</t>
        </is>
      </c>
      <c r="D2775" t="inlineStr">
        <is>
          <t>B00434</t>
        </is>
      </c>
      <c r="E2775" t="inlineStr">
        <is>
          <t>Bridge Rd Tiles Pty Ltd</t>
        </is>
      </c>
      <c r="F2775" t="inlineStr">
        <is>
          <t>Timber &amp; board</t>
        </is>
      </c>
      <c r="G2775" s="9" t="n">
        <v>1770.87</v>
      </c>
      <c r="H2775" t="inlineStr">
        <is>
          <t>GST</t>
        </is>
      </c>
      <c r="I2775" t="inlineStr"/>
      <c r="J2775" t="inlineStr"/>
      <c r="K2775" t="str">
        <f>INDEX('Account Map'!$E$5:$E$90,MATCH(F2775,'Account Map'!$A$5:$A$90,0))</f>
        <v>310</v>
      </c>
    </row>
    <row r="2776">
      <c r="A2776" t="n">
        <v>1039</v>
      </c>
      <c r="B2776" s="10" t="n">
        <v>46268</v>
      </c>
      <c r="C2776" t="inlineStr">
        <is>
          <t>Bill</t>
        </is>
      </c>
      <c r="D2776" t="inlineStr">
        <is>
          <t>B00434</t>
        </is>
      </c>
      <c r="E2776" t="inlineStr">
        <is>
          <t>Bridge Rd Tiles Pty Ltd</t>
        </is>
      </c>
      <c r="F2776" t="inlineStr">
        <is>
          <t>GST Payable</t>
        </is>
      </c>
      <c r="G2776" s="9" t="n">
        <v>177.09</v>
      </c>
      <c r="H2776" t="inlineStr"/>
      <c r="I2776" t="inlineStr"/>
      <c r="J2776" t="inlineStr"/>
      <c r="K2776" t="str">
        <f>INDEX('Account Map'!$E$5:$E$90,MATCH(F2776,'Account Map'!$A$5:$A$90,0))</f>
        <v>820</v>
      </c>
    </row>
    <row r="2777">
      <c r="A2777" t="n">
        <v>1039</v>
      </c>
      <c r="B2777" s="10" t="n">
        <v>46268</v>
      </c>
      <c r="C2777" t="inlineStr">
        <is>
          <t>Bill</t>
        </is>
      </c>
      <c r="D2777" t="inlineStr">
        <is>
          <t>B00434</t>
        </is>
      </c>
      <c r="E2777" t="inlineStr">
        <is>
          <t>Bridge Rd Tiles Pty Ltd</t>
        </is>
      </c>
      <c r="F2777" t="inlineStr">
        <is>
          <t>Accounts Payable (A/P)</t>
        </is>
      </c>
      <c r="G2777" s="9" t="n">
        <v>-1947.96</v>
      </c>
      <c r="H2777" t="inlineStr"/>
      <c r="I2777" t="inlineStr"/>
      <c r="J2777" t="inlineStr"/>
      <c r="K2777" t="str">
        <f>INDEX('Account Map'!$E$5:$E$90,MATCH(F2777,'Account Map'!$A$5:$A$90,0))</f>
        <v>800</v>
      </c>
    </row>
    <row r="2778">
      <c r="A2778" t="n">
        <v>1040</v>
      </c>
      <c r="B2778" s="10" t="n">
        <v>46268</v>
      </c>
      <c r="C2778" t="inlineStr">
        <is>
          <t>Expense</t>
        </is>
      </c>
      <c r="D2778" t="inlineStr"/>
      <c r="E2778" t="inlineStr">
        <is>
          <t>Adobe Systems</t>
        </is>
      </c>
      <c r="F2778" t="inlineStr">
        <is>
          <t>Advertising</t>
        </is>
      </c>
      <c r="G2778" s="9" t="n">
        <v>451.1</v>
      </c>
      <c r="H2778" t="inlineStr">
        <is>
          <t>GST</t>
        </is>
      </c>
      <c r="I2778" t="inlineStr"/>
      <c r="J2778" t="inlineStr"/>
      <c r="K2778" t="str">
        <f>INDEX('Account Map'!$E$5:$E$90,MATCH(F2778,'Account Map'!$A$5:$A$90,0))</f>
        <v>400</v>
      </c>
    </row>
    <row r="2779">
      <c r="A2779" t="n">
        <v>1040</v>
      </c>
      <c r="B2779" s="10" t="n">
        <v>46268</v>
      </c>
      <c r="C2779" t="inlineStr">
        <is>
          <t>Expense</t>
        </is>
      </c>
      <c r="D2779" t="inlineStr"/>
      <c r="E2779" t="inlineStr">
        <is>
          <t>Adobe Systems</t>
        </is>
      </c>
      <c r="F2779" t="inlineStr">
        <is>
          <t>GST Payable</t>
        </is>
      </c>
      <c r="G2779" s="9" t="n">
        <v>45.11</v>
      </c>
      <c r="H2779" t="inlineStr"/>
      <c r="I2779" t="inlineStr"/>
      <c r="J2779" t="inlineStr"/>
      <c r="K2779" t="str">
        <f>INDEX('Account Map'!$E$5:$E$90,MATCH(F2779,'Account Map'!$A$5:$A$90,0))</f>
        <v>820</v>
      </c>
    </row>
    <row r="2780">
      <c r="A2780" t="n">
        <v>1040</v>
      </c>
      <c r="B2780" s="10" t="n">
        <v>46268</v>
      </c>
      <c r="C2780" t="inlineStr">
        <is>
          <t>Expense</t>
        </is>
      </c>
      <c r="D2780" t="inlineStr"/>
      <c r="E2780" t="inlineStr">
        <is>
          <t>Adobe Systems</t>
        </is>
      </c>
      <c r="F2780" t="inlineStr">
        <is>
          <t>ANZ Business Visa</t>
        </is>
      </c>
      <c r="G2780" s="9" t="n">
        <v>-496.21</v>
      </c>
      <c r="H2780" t="inlineStr"/>
      <c r="I2780" t="inlineStr"/>
      <c r="J2780" t="inlineStr">
        <is>
          <t>R</t>
        </is>
      </c>
      <c r="K2780" t="str">
        <f>INDEX('Account Map'!$E$5:$E$90,MATCH(F2780,'Account Map'!$A$5:$A$90,0))</f>
        <v>092</v>
      </c>
    </row>
    <row r="2781">
      <c r="A2781" t="n">
        <v>1041</v>
      </c>
      <c r="B2781" s="10" t="n">
        <v>46268</v>
      </c>
      <c r="C2781" t="inlineStr">
        <is>
          <t>Payment</t>
        </is>
      </c>
      <c r="D2781" t="inlineStr"/>
      <c r="E2781" t="inlineStr">
        <is>
          <t>Kew Pharmacy Pty Ltd</t>
        </is>
      </c>
      <c r="F2781" t="inlineStr">
        <is>
          <t>ANZ Business Cheque</t>
        </is>
      </c>
      <c r="G2781" s="9" t="n">
        <v>7128.42</v>
      </c>
      <c r="H2781" t="inlineStr"/>
      <c r="I2781" t="inlineStr">
        <is>
          <t>Payment INV-4295</t>
        </is>
      </c>
      <c r="J2781" t="inlineStr">
        <is>
          <t>R</t>
        </is>
      </c>
      <c r="K2781" t="str">
        <f>INDEX('Account Map'!$E$5:$E$90,MATCH(F2781,'Account Map'!$A$5:$A$90,0))</f>
        <v>090</v>
      </c>
    </row>
    <row r="2782">
      <c r="A2782" t="n">
        <v>1041</v>
      </c>
      <c r="B2782" s="10" t="n">
        <v>46268</v>
      </c>
      <c r="C2782" t="inlineStr">
        <is>
          <t>Payment</t>
        </is>
      </c>
      <c r="D2782" t="inlineStr"/>
      <c r="E2782" t="inlineStr">
        <is>
          <t>Kew Pharmacy Pty Ltd</t>
        </is>
      </c>
      <c r="F2782" t="inlineStr">
        <is>
          <t>Accounts Receivable (A/R)</t>
        </is>
      </c>
      <c r="G2782" s="9" t="n">
        <v>-7128.42</v>
      </c>
      <c r="H2782" t="inlineStr"/>
      <c r="I2782" t="inlineStr">
        <is>
          <t>Payment INV-4295</t>
        </is>
      </c>
      <c r="J2782" t="inlineStr"/>
      <c r="K2782" t="str">
        <f>INDEX('Account Map'!$E$5:$E$90,MATCH(F2782,'Account Map'!$A$5:$A$90,0))</f>
        <v>610</v>
      </c>
    </row>
    <row r="2783">
      <c r="A2783" t="n">
        <v>1042</v>
      </c>
      <c r="B2783" s="10" t="n">
        <v>46268</v>
      </c>
      <c r="C2783" t="inlineStr">
        <is>
          <t>Payment</t>
        </is>
      </c>
      <c r="D2783" t="inlineStr"/>
      <c r="E2783" t="inlineStr">
        <is>
          <t>Brunswick Fashion Group</t>
        </is>
      </c>
      <c r="F2783" t="inlineStr">
        <is>
          <t>Undeposited Funds</t>
        </is>
      </c>
      <c r="G2783" s="9" t="n">
        <v>11708.69</v>
      </c>
      <c r="H2783" t="inlineStr"/>
      <c r="I2783" t="inlineStr">
        <is>
          <t>Payment INV-4334</t>
        </is>
      </c>
      <c r="J2783" t="inlineStr"/>
      <c r="K2783" t="str">
        <f>INDEX('Account Map'!$E$5:$E$90,MATCH(F2783,'Account Map'!$A$5:$A$90,0))</f>
        <v>615</v>
      </c>
    </row>
    <row r="2784">
      <c r="A2784" t="n">
        <v>1042</v>
      </c>
      <c r="B2784" s="10" t="n">
        <v>46268</v>
      </c>
      <c r="C2784" t="inlineStr">
        <is>
          <t>Payment</t>
        </is>
      </c>
      <c r="D2784" t="inlineStr"/>
      <c r="E2784" t="inlineStr">
        <is>
          <t>Brunswick Fashion Group</t>
        </is>
      </c>
      <c r="F2784" t="inlineStr">
        <is>
          <t>Accounts Receivable (A/R)</t>
        </is>
      </c>
      <c r="G2784" s="9" t="n">
        <v>-11708.69</v>
      </c>
      <c r="H2784" t="inlineStr"/>
      <c r="I2784" t="inlineStr">
        <is>
          <t>Payment INV-4334</t>
        </is>
      </c>
      <c r="J2784" t="inlineStr"/>
      <c r="K2784" t="str">
        <f>INDEX('Account Map'!$E$5:$E$90,MATCH(F2784,'Account Map'!$A$5:$A$90,0))</f>
        <v>610</v>
      </c>
    </row>
    <row r="2785">
      <c r="A2785" t="n">
        <v>1043</v>
      </c>
      <c r="B2785" s="10" t="n">
        <v>46268</v>
      </c>
      <c r="C2785" t="inlineStr">
        <is>
          <t>Bill Payment (Cheque)</t>
        </is>
      </c>
      <c r="D2785" t="inlineStr"/>
      <c r="E2785" t="inlineStr">
        <is>
          <t>Kew Steel Pty Ltd</t>
        </is>
      </c>
      <c r="F2785" t="inlineStr">
        <is>
          <t>Accounts Payable (A/P)</t>
        </is>
      </c>
      <c r="G2785" s="9" t="n">
        <v>322.92</v>
      </c>
      <c r="H2785" t="inlineStr"/>
      <c r="I2785" t="inlineStr">
        <is>
          <t>Payment B00225</t>
        </is>
      </c>
      <c r="J2785" t="inlineStr"/>
      <c r="K2785" t="str">
        <f>INDEX('Account Map'!$E$5:$E$90,MATCH(F2785,'Account Map'!$A$5:$A$90,0))</f>
        <v>800</v>
      </c>
    </row>
    <row r="2786">
      <c r="A2786" t="n">
        <v>1043</v>
      </c>
      <c r="B2786" s="10" t="n">
        <v>46268</v>
      </c>
      <c r="C2786" t="inlineStr">
        <is>
          <t>Bill Payment (Cheque)</t>
        </is>
      </c>
      <c r="D2786" t="inlineStr"/>
      <c r="E2786" t="inlineStr">
        <is>
          <t>Kew Steel Pty Ltd</t>
        </is>
      </c>
      <c r="F2786" t="inlineStr">
        <is>
          <t>ANZ Business Cheque</t>
        </is>
      </c>
      <c r="G2786" s="9" t="n">
        <v>-322.92</v>
      </c>
      <c r="H2786" t="inlineStr"/>
      <c r="I2786" t="inlineStr">
        <is>
          <t>Payment B00225</t>
        </is>
      </c>
      <c r="J2786" t="inlineStr">
        <is>
          <t>R</t>
        </is>
      </c>
      <c r="K2786" t="str">
        <f>INDEX('Account Map'!$E$5:$E$90,MATCH(F2786,'Account Map'!$A$5:$A$90,0))</f>
        <v>090</v>
      </c>
    </row>
    <row r="2787">
      <c r="A2787" t="n">
        <v>1044</v>
      </c>
      <c r="B2787" s="10" t="n">
        <v>46268</v>
      </c>
      <c r="C2787" t="inlineStr">
        <is>
          <t>Bill Payment (Cheque)</t>
        </is>
      </c>
      <c r="D2787" t="inlineStr"/>
      <c r="E2787" t="inlineStr">
        <is>
          <t>Officeworks</t>
        </is>
      </c>
      <c r="F2787" t="inlineStr">
        <is>
          <t>Accounts Payable (A/P)</t>
        </is>
      </c>
      <c r="G2787" s="9" t="n">
        <v>614.8200000000001</v>
      </c>
      <c r="H2787" t="inlineStr"/>
      <c r="I2787" t="inlineStr">
        <is>
          <t>Payment B00242</t>
        </is>
      </c>
      <c r="J2787" t="inlineStr"/>
      <c r="K2787" t="str">
        <f>INDEX('Account Map'!$E$5:$E$90,MATCH(F2787,'Account Map'!$A$5:$A$90,0))</f>
        <v>800</v>
      </c>
    </row>
    <row r="2788">
      <c r="A2788" t="n">
        <v>1044</v>
      </c>
      <c r="B2788" s="10" t="n">
        <v>46268</v>
      </c>
      <c r="C2788" t="inlineStr">
        <is>
          <t>Bill Payment (Cheque)</t>
        </is>
      </c>
      <c r="D2788" t="inlineStr"/>
      <c r="E2788" t="inlineStr">
        <is>
          <t>Officeworks</t>
        </is>
      </c>
      <c r="F2788" t="inlineStr">
        <is>
          <t>ANZ Business Cheque</t>
        </is>
      </c>
      <c r="G2788" s="9" t="n">
        <v>-614.8200000000001</v>
      </c>
      <c r="H2788" t="inlineStr"/>
      <c r="I2788" t="inlineStr">
        <is>
          <t>Payment B00242</t>
        </is>
      </c>
      <c r="J2788" t="inlineStr">
        <is>
          <t>R</t>
        </is>
      </c>
      <c r="K2788" t="str">
        <f>INDEX('Account Map'!$E$5:$E$90,MATCH(F2788,'Account Map'!$A$5:$A$90,0))</f>
        <v>090</v>
      </c>
    </row>
    <row r="2789">
      <c r="A2789" t="n">
        <v>1045</v>
      </c>
      <c r="B2789" s="10" t="n">
        <v>46268</v>
      </c>
      <c r="C2789" t="inlineStr">
        <is>
          <t>Journal Entry</t>
        </is>
      </c>
      <c r="D2789" t="inlineStr">
        <is>
          <t>PAY-2026-09-03</t>
        </is>
      </c>
      <c r="E2789" t="inlineStr">
        <is>
          <t>Fortnightly pay run</t>
        </is>
      </c>
      <c r="F2789" t="inlineStr">
        <is>
          <t>Wages &amp; salaries</t>
        </is>
      </c>
      <c r="G2789" s="9" t="n">
        <v>31810.77</v>
      </c>
      <c r="H2789" t="inlineStr"/>
      <c r="I2789" t="inlineStr"/>
      <c r="J2789" t="inlineStr"/>
      <c r="K2789" t="str">
        <f>INDEX('Account Map'!$E$5:$E$90,MATCH(F2789,'Account Map'!$A$5:$A$90,0))</f>
        <v>477</v>
      </c>
    </row>
    <row r="2790">
      <c r="A2790" t="n">
        <v>1045</v>
      </c>
      <c r="B2790" s="10" t="n">
        <v>46268</v>
      </c>
      <c r="C2790" t="inlineStr">
        <is>
          <t>Journal Entry</t>
        </is>
      </c>
      <c r="D2790" t="inlineStr">
        <is>
          <t>PAY-2026-09-03</t>
        </is>
      </c>
      <c r="E2790" t="inlineStr">
        <is>
          <t>Fortnightly pay run</t>
        </is>
      </c>
      <c r="F2790" t="inlineStr">
        <is>
          <t>PAYG Withholdings Payable</t>
        </is>
      </c>
      <c r="G2790" s="9" t="n">
        <v>-6044.05</v>
      </c>
      <c r="H2790" t="inlineStr"/>
      <c r="I2790" t="inlineStr"/>
      <c r="J2790" t="inlineStr"/>
      <c r="K2790" t="str">
        <f>INDEX('Account Map'!$E$5:$E$90,MATCH(F2790,'Account Map'!$A$5:$A$90,0))</f>
        <v>825</v>
      </c>
    </row>
    <row r="2791">
      <c r="A2791" t="n">
        <v>1045</v>
      </c>
      <c r="B2791" s="10" t="n">
        <v>46268</v>
      </c>
      <c r="C2791" t="inlineStr">
        <is>
          <t>Journal Entry</t>
        </is>
      </c>
      <c r="D2791" t="inlineStr">
        <is>
          <t>PAY-2026-09-03</t>
        </is>
      </c>
      <c r="E2791" t="inlineStr">
        <is>
          <t>Fortnightly pay run</t>
        </is>
      </c>
      <c r="F2791" t="inlineStr">
        <is>
          <t>ANZ Business Cheque</t>
        </is>
      </c>
      <c r="G2791" s="9" t="n">
        <v>-25766.72</v>
      </c>
      <c r="H2791" t="inlineStr"/>
      <c r="I2791" t="inlineStr"/>
      <c r="J2791" t="inlineStr">
        <is>
          <t>R</t>
        </is>
      </c>
      <c r="K2791" t="str">
        <f>INDEX('Account Map'!$E$5:$E$90,MATCH(F2791,'Account Map'!$A$5:$A$90,0))</f>
        <v>090</v>
      </c>
    </row>
    <row r="2792">
      <c r="A2792" t="n">
        <v>1046</v>
      </c>
      <c r="B2792" s="10" t="n">
        <v>46268</v>
      </c>
      <c r="C2792" t="inlineStr">
        <is>
          <t>Journal Entry</t>
        </is>
      </c>
      <c r="D2792" t="inlineStr">
        <is>
          <t>SUP-2026-09-03</t>
        </is>
      </c>
      <c r="E2792" t="inlineStr">
        <is>
          <t>Super accrual</t>
        </is>
      </c>
      <c r="F2792" t="inlineStr">
        <is>
          <t>Superannuation</t>
        </is>
      </c>
      <c r="G2792" s="9" t="n">
        <v>3817.29</v>
      </c>
      <c r="H2792" t="inlineStr"/>
      <c r="I2792" t="inlineStr"/>
      <c r="J2792" t="inlineStr"/>
      <c r="K2792" t="str">
        <f>INDEX('Account Map'!$E$5:$E$90,MATCH(F2792,'Account Map'!$A$5:$A$90,0))</f>
        <v>478</v>
      </c>
    </row>
    <row r="2793">
      <c r="A2793" t="n">
        <v>1046</v>
      </c>
      <c r="B2793" s="10" t="n">
        <v>46268</v>
      </c>
      <c r="C2793" t="inlineStr">
        <is>
          <t>Journal Entry</t>
        </is>
      </c>
      <c r="D2793" t="inlineStr">
        <is>
          <t>SUP-2026-09-03</t>
        </is>
      </c>
      <c r="E2793" t="inlineStr">
        <is>
          <t>Super accrual</t>
        </is>
      </c>
      <c r="F2793" t="inlineStr">
        <is>
          <t>Superannuation Payable</t>
        </is>
      </c>
      <c r="G2793" s="9" t="n">
        <v>-3817.29</v>
      </c>
      <c r="H2793" t="inlineStr"/>
      <c r="I2793" t="inlineStr"/>
      <c r="J2793" t="inlineStr"/>
      <c r="K2793" t="str">
        <f>INDEX('Account Map'!$E$5:$E$90,MATCH(F2793,'Account Map'!$A$5:$A$90,0))</f>
        <v>826</v>
      </c>
    </row>
    <row r="2794">
      <c r="A2794" t="n">
        <v>1047</v>
      </c>
      <c r="B2794" s="10" t="n">
        <v>46269</v>
      </c>
      <c r="C2794" t="inlineStr">
        <is>
          <t>Invoice</t>
        </is>
      </c>
      <c r="D2794" t="inlineStr">
        <is>
          <t>INV-4370</t>
        </is>
      </c>
      <c r="E2794" t="inlineStr">
        <is>
          <t>Kestrel Vet Clinic Pty Ltd</t>
        </is>
      </c>
      <c r="F2794" t="inlineStr">
        <is>
          <t>Accounts Receivable (A/R)</t>
        </is>
      </c>
      <c r="G2794" s="9" t="n">
        <v>22937.17</v>
      </c>
      <c r="H2794" t="inlineStr"/>
      <c r="I2794" t="inlineStr"/>
      <c r="J2794" t="inlineStr"/>
      <c r="K2794" t="str">
        <f>INDEX('Account Map'!$E$5:$E$90,MATCH(F2794,'Account Map'!$A$5:$A$90,0))</f>
        <v>610</v>
      </c>
    </row>
    <row r="2795">
      <c r="A2795" t="n">
        <v>1047</v>
      </c>
      <c r="B2795" s="10" t="n">
        <v>46269</v>
      </c>
      <c r="C2795" t="inlineStr">
        <is>
          <t>Invoice</t>
        </is>
      </c>
      <c r="D2795" t="inlineStr">
        <is>
          <t>INV-4370</t>
        </is>
      </c>
      <c r="E2795" t="inlineStr">
        <is>
          <t>Kestrel Vet Clinic Pty Ltd</t>
        </is>
      </c>
      <c r="F2795" t="inlineStr">
        <is>
          <t>Joinery sales</t>
        </is>
      </c>
      <c r="G2795" s="9" t="n">
        <v>-4142.32</v>
      </c>
      <c r="H2795" t="inlineStr">
        <is>
          <t>GST</t>
        </is>
      </c>
      <c r="I2795" t="inlineStr"/>
      <c r="J2795" t="inlineStr"/>
      <c r="K2795" t="str">
        <f>INDEX('Account Map'!$E$5:$E$90,MATCH(F2795,'Account Map'!$A$5:$A$90,0))</f>
        <v>200</v>
      </c>
    </row>
    <row r="2796">
      <c r="A2796" t="n">
        <v>1047</v>
      </c>
      <c r="B2796" s="10" t="n">
        <v>46269</v>
      </c>
      <c r="C2796" t="inlineStr">
        <is>
          <t>Invoice</t>
        </is>
      </c>
      <c r="D2796" t="inlineStr">
        <is>
          <t>INV-4370</t>
        </is>
      </c>
      <c r="E2796" t="inlineStr">
        <is>
          <t>Kestrel Vet Clinic Pty Ltd</t>
        </is>
      </c>
      <c r="F2796" t="inlineStr">
        <is>
          <t>Design &amp; drafting fees</t>
        </is>
      </c>
      <c r="G2796" s="9" t="n">
        <v>-4140</v>
      </c>
      <c r="H2796" t="inlineStr">
        <is>
          <t>GST</t>
        </is>
      </c>
      <c r="I2796" t="inlineStr"/>
      <c r="J2796" t="inlineStr"/>
      <c r="K2796" t="str">
        <f>INDEX('Account Map'!$E$5:$E$90,MATCH(F2796,'Account Map'!$A$5:$A$90,0))</f>
        <v>203</v>
      </c>
    </row>
    <row r="2797">
      <c r="A2797" t="n">
        <v>1047</v>
      </c>
      <c r="B2797" s="10" t="n">
        <v>46269</v>
      </c>
      <c r="C2797" t="inlineStr">
        <is>
          <t>Invoice</t>
        </is>
      </c>
      <c r="D2797" t="inlineStr">
        <is>
          <t>INV-4370</t>
        </is>
      </c>
      <c r="E2797" t="inlineStr">
        <is>
          <t>Kestrel Vet Clinic Pty Ltd</t>
        </is>
      </c>
      <c r="F2797" t="inlineStr">
        <is>
          <t>Shopfitting contracts</t>
        </is>
      </c>
      <c r="G2797" s="9" t="n">
        <v>-12569.65</v>
      </c>
      <c r="H2797" t="inlineStr">
        <is>
          <t>GST</t>
        </is>
      </c>
      <c r="I2797" t="inlineStr"/>
      <c r="J2797" t="inlineStr"/>
      <c r="K2797" t="str">
        <f>INDEX('Account Map'!$E$5:$E$90,MATCH(F2797,'Account Map'!$A$5:$A$90,0))</f>
        <v>201</v>
      </c>
    </row>
    <row r="2798">
      <c r="A2798" t="n">
        <v>1047</v>
      </c>
      <c r="B2798" s="10" t="n">
        <v>46269</v>
      </c>
      <c r="C2798" t="inlineStr">
        <is>
          <t>Invoice</t>
        </is>
      </c>
      <c r="D2798" t="inlineStr">
        <is>
          <t>INV-4370</t>
        </is>
      </c>
      <c r="E2798" t="inlineStr">
        <is>
          <t>Kestrel Vet Clinic Pty Ltd</t>
        </is>
      </c>
      <c r="F2798" t="inlineStr">
        <is>
          <t>GST Payable</t>
        </is>
      </c>
      <c r="G2798" s="9" t="n">
        <v>-2085.2</v>
      </c>
      <c r="H2798" t="inlineStr"/>
      <c r="I2798" t="inlineStr"/>
      <c r="J2798" t="inlineStr"/>
      <c r="K2798" t="str">
        <f>INDEX('Account Map'!$E$5:$E$90,MATCH(F2798,'Account Map'!$A$5:$A$90,0))</f>
        <v>820</v>
      </c>
    </row>
    <row r="2799">
      <c r="A2799" t="n">
        <v>1048</v>
      </c>
      <c r="B2799" s="10" t="n">
        <v>46269</v>
      </c>
      <c r="C2799" t="inlineStr">
        <is>
          <t>Invoice</t>
        </is>
      </c>
      <c r="D2799" t="inlineStr">
        <is>
          <t>INV-4371</t>
        </is>
      </c>
      <c r="E2799" t="inlineStr">
        <is>
          <t>Docklands Architects Pty Ltd</t>
        </is>
      </c>
      <c r="F2799" t="inlineStr">
        <is>
          <t>Accounts Receivable (A/R)</t>
        </is>
      </c>
      <c r="G2799" s="9" t="n">
        <v>4314.53</v>
      </c>
      <c r="H2799" t="inlineStr"/>
      <c r="I2799" t="inlineStr"/>
      <c r="J2799" t="inlineStr"/>
      <c r="K2799" t="str">
        <f>INDEX('Account Map'!$E$5:$E$90,MATCH(F2799,'Account Map'!$A$5:$A$90,0))</f>
        <v>610</v>
      </c>
    </row>
    <row r="2800">
      <c r="A2800" t="n">
        <v>1048</v>
      </c>
      <c r="B2800" s="10" t="n">
        <v>46269</v>
      </c>
      <c r="C2800" t="inlineStr">
        <is>
          <t>Invoice</t>
        </is>
      </c>
      <c r="D2800" t="inlineStr">
        <is>
          <t>INV-4371</t>
        </is>
      </c>
      <c r="E2800" t="inlineStr">
        <is>
          <t>Docklands Architects Pty Ltd</t>
        </is>
      </c>
      <c r="F2800" t="inlineStr">
        <is>
          <t>Joinery sales</t>
        </is>
      </c>
      <c r="G2800" s="9" t="n">
        <v>-3922.3</v>
      </c>
      <c r="H2800" t="inlineStr">
        <is>
          <t>GST</t>
        </is>
      </c>
      <c r="I2800" t="inlineStr"/>
      <c r="J2800" t="inlineStr"/>
      <c r="K2800" t="str">
        <f>INDEX('Account Map'!$E$5:$E$90,MATCH(F2800,'Account Map'!$A$5:$A$90,0))</f>
        <v>200</v>
      </c>
    </row>
    <row r="2801">
      <c r="A2801" t="n">
        <v>1048</v>
      </c>
      <c r="B2801" s="10" t="n">
        <v>46269</v>
      </c>
      <c r="C2801" t="inlineStr">
        <is>
          <t>Invoice</t>
        </is>
      </c>
      <c r="D2801" t="inlineStr">
        <is>
          <t>INV-4371</t>
        </is>
      </c>
      <c r="E2801" t="inlineStr">
        <is>
          <t>Docklands Architects Pty Ltd</t>
        </is>
      </c>
      <c r="F2801" t="inlineStr">
        <is>
          <t>GST Payable</t>
        </is>
      </c>
      <c r="G2801" s="9" t="n">
        <v>-392.23</v>
      </c>
      <c r="H2801" t="inlineStr"/>
      <c r="I2801" t="inlineStr"/>
      <c r="J2801" t="inlineStr"/>
      <c r="K2801" t="str">
        <f>INDEX('Account Map'!$E$5:$E$90,MATCH(F2801,'Account Map'!$A$5:$A$90,0))</f>
        <v>820</v>
      </c>
    </row>
    <row r="2802">
      <c r="A2802" t="n">
        <v>1049</v>
      </c>
      <c r="B2802" s="10" t="n">
        <v>46269</v>
      </c>
      <c r="C2802" t="inlineStr">
        <is>
          <t>Invoice</t>
        </is>
      </c>
      <c r="D2802" t="inlineStr">
        <is>
          <t>INV-4372</t>
        </is>
      </c>
      <c r="E2802" t="inlineStr">
        <is>
          <t>Laneway Developments</t>
        </is>
      </c>
      <c r="F2802" t="inlineStr">
        <is>
          <t>Accounts Receivable (A/R)</t>
        </is>
      </c>
      <c r="G2802" s="9" t="n">
        <v>14050.28</v>
      </c>
      <c r="H2802" t="inlineStr"/>
      <c r="I2802" t="inlineStr"/>
      <c r="J2802" t="inlineStr"/>
      <c r="K2802" t="str">
        <f>INDEX('Account Map'!$E$5:$E$90,MATCH(F2802,'Account Map'!$A$5:$A$90,0))</f>
        <v>610</v>
      </c>
    </row>
    <row r="2803">
      <c r="A2803" t="n">
        <v>1049</v>
      </c>
      <c r="B2803" s="10" t="n">
        <v>46269</v>
      </c>
      <c r="C2803" t="inlineStr">
        <is>
          <t>Invoice</t>
        </is>
      </c>
      <c r="D2803" t="inlineStr">
        <is>
          <t>INV-4372</t>
        </is>
      </c>
      <c r="E2803" t="inlineStr">
        <is>
          <t>Laneway Developments</t>
        </is>
      </c>
      <c r="F2803" t="inlineStr">
        <is>
          <t>Shopfitting contracts</t>
        </is>
      </c>
      <c r="G2803" s="9" t="n">
        <v>-12772.98</v>
      </c>
      <c r="H2803" t="inlineStr">
        <is>
          <t>GST</t>
        </is>
      </c>
      <c r="I2803" t="inlineStr"/>
      <c r="J2803" t="inlineStr"/>
      <c r="K2803" t="str">
        <f>INDEX('Account Map'!$E$5:$E$90,MATCH(F2803,'Account Map'!$A$5:$A$90,0))</f>
        <v>201</v>
      </c>
    </row>
    <row r="2804">
      <c r="A2804" t="n">
        <v>1049</v>
      </c>
      <c r="B2804" s="10" t="n">
        <v>46269</v>
      </c>
      <c r="C2804" t="inlineStr">
        <is>
          <t>Invoice</t>
        </is>
      </c>
      <c r="D2804" t="inlineStr">
        <is>
          <t>INV-4372</t>
        </is>
      </c>
      <c r="E2804" t="inlineStr">
        <is>
          <t>Laneway Developments</t>
        </is>
      </c>
      <c r="F2804" t="inlineStr">
        <is>
          <t>GST Payable</t>
        </is>
      </c>
      <c r="G2804" s="9" t="n">
        <v>-1277.3</v>
      </c>
      <c r="H2804" t="inlineStr"/>
      <c r="I2804" t="inlineStr"/>
      <c r="J2804" t="inlineStr"/>
      <c r="K2804" t="str">
        <f>INDEX('Account Map'!$E$5:$E$90,MATCH(F2804,'Account Map'!$A$5:$A$90,0))</f>
        <v>820</v>
      </c>
    </row>
    <row r="2805">
      <c r="A2805" t="n">
        <v>1050</v>
      </c>
      <c r="B2805" s="10" t="n">
        <v>46269</v>
      </c>
      <c r="C2805" t="inlineStr">
        <is>
          <t>Bill</t>
        </is>
      </c>
      <c r="D2805" t="inlineStr">
        <is>
          <t>B00435</t>
        </is>
      </c>
      <c r="E2805" t="inlineStr">
        <is>
          <t>Sydney Road Steel Pty Ltd</t>
        </is>
      </c>
      <c r="F2805" t="inlineStr">
        <is>
          <t>Subcontractors</t>
        </is>
      </c>
      <c r="G2805" s="9" t="n">
        <v>1246.03</v>
      </c>
      <c r="H2805" t="inlineStr">
        <is>
          <t>GST</t>
        </is>
      </c>
      <c r="I2805" t="inlineStr"/>
      <c r="J2805" t="inlineStr"/>
      <c r="K2805" t="str">
        <f>INDEX('Account Map'!$E$5:$E$90,MATCH(F2805,'Account Map'!$A$5:$A$90,0))</f>
        <v>313</v>
      </c>
    </row>
    <row r="2806">
      <c r="A2806" t="n">
        <v>1050</v>
      </c>
      <c r="B2806" s="10" t="n">
        <v>46269</v>
      </c>
      <c r="C2806" t="inlineStr">
        <is>
          <t>Bill</t>
        </is>
      </c>
      <c r="D2806" t="inlineStr">
        <is>
          <t>B00435</t>
        </is>
      </c>
      <c r="E2806" t="inlineStr">
        <is>
          <t>Sydney Road Steel Pty Ltd</t>
        </is>
      </c>
      <c r="F2806" t="inlineStr">
        <is>
          <t>GST Payable</t>
        </is>
      </c>
      <c r="G2806" s="9" t="n">
        <v>124.6</v>
      </c>
      <c r="H2806" t="inlineStr"/>
      <c r="I2806" t="inlineStr"/>
      <c r="J2806" t="inlineStr"/>
      <c r="K2806" t="str">
        <f>INDEX('Account Map'!$E$5:$E$90,MATCH(F2806,'Account Map'!$A$5:$A$90,0))</f>
        <v>820</v>
      </c>
    </row>
    <row r="2807">
      <c r="A2807" t="n">
        <v>1050</v>
      </c>
      <c r="B2807" s="10" t="n">
        <v>46269</v>
      </c>
      <c r="C2807" t="inlineStr">
        <is>
          <t>Bill</t>
        </is>
      </c>
      <c r="D2807" t="inlineStr">
        <is>
          <t>B00435</t>
        </is>
      </c>
      <c r="E2807" t="inlineStr">
        <is>
          <t>Sydney Road Steel Pty Ltd</t>
        </is>
      </c>
      <c r="F2807" t="inlineStr">
        <is>
          <t>Accounts Payable (A/P)</t>
        </is>
      </c>
      <c r="G2807" s="9" t="n">
        <v>-1370.63</v>
      </c>
      <c r="H2807" t="inlineStr"/>
      <c r="I2807" t="inlineStr"/>
      <c r="J2807" t="inlineStr"/>
      <c r="K2807" t="str">
        <f>INDEX('Account Map'!$E$5:$E$90,MATCH(F2807,'Account Map'!$A$5:$A$90,0))</f>
        <v>800</v>
      </c>
    </row>
    <row r="2808">
      <c r="A2808" t="n">
        <v>1051</v>
      </c>
      <c r="B2808" s="10" t="n">
        <v>46269</v>
      </c>
      <c r="C2808" t="inlineStr">
        <is>
          <t>Bill</t>
        </is>
      </c>
      <c r="D2808" t="inlineStr">
        <is>
          <t>B00436</t>
        </is>
      </c>
      <c r="E2808" t="inlineStr">
        <is>
          <t>Brunswick Paint Pty Ltd</t>
        </is>
      </c>
      <c r="F2808" t="inlineStr">
        <is>
          <t>Timber &amp; board</t>
        </is>
      </c>
      <c r="G2808" s="9" t="n">
        <v>2820.67</v>
      </c>
      <c r="H2808" t="inlineStr">
        <is>
          <t>GST</t>
        </is>
      </c>
      <c r="I2808" t="inlineStr"/>
      <c r="J2808" t="inlineStr"/>
      <c r="K2808" t="str">
        <f>INDEX('Account Map'!$E$5:$E$90,MATCH(F2808,'Account Map'!$A$5:$A$90,0))</f>
        <v>310</v>
      </c>
    </row>
    <row r="2809">
      <c r="A2809" t="n">
        <v>1051</v>
      </c>
      <c r="B2809" s="10" t="n">
        <v>46269</v>
      </c>
      <c r="C2809" t="inlineStr">
        <is>
          <t>Bill</t>
        </is>
      </c>
      <c r="D2809" t="inlineStr">
        <is>
          <t>B00436</t>
        </is>
      </c>
      <c r="E2809" t="inlineStr">
        <is>
          <t>Brunswick Paint Pty Ltd</t>
        </is>
      </c>
      <c r="F2809" t="inlineStr">
        <is>
          <t>GST Payable</t>
        </is>
      </c>
      <c r="G2809" s="9" t="n">
        <v>282.07</v>
      </c>
      <c r="H2809" t="inlineStr"/>
      <c r="I2809" t="inlineStr"/>
      <c r="J2809" t="inlineStr"/>
      <c r="K2809" t="str">
        <f>INDEX('Account Map'!$E$5:$E$90,MATCH(F2809,'Account Map'!$A$5:$A$90,0))</f>
        <v>820</v>
      </c>
    </row>
    <row r="2810">
      <c r="A2810" t="n">
        <v>1051</v>
      </c>
      <c r="B2810" s="10" t="n">
        <v>46269</v>
      </c>
      <c r="C2810" t="inlineStr">
        <is>
          <t>Bill</t>
        </is>
      </c>
      <c r="D2810" t="inlineStr">
        <is>
          <t>B00436</t>
        </is>
      </c>
      <c r="E2810" t="inlineStr">
        <is>
          <t>Brunswick Paint Pty Ltd</t>
        </is>
      </c>
      <c r="F2810" t="inlineStr">
        <is>
          <t>Accounts Payable (A/P)</t>
        </is>
      </c>
      <c r="G2810" s="9" t="n">
        <v>-3102.74</v>
      </c>
      <c r="H2810" t="inlineStr"/>
      <c r="I2810" t="inlineStr"/>
      <c r="J2810" t="inlineStr"/>
      <c r="K2810" t="str">
        <f>INDEX('Account Map'!$E$5:$E$90,MATCH(F2810,'Account Map'!$A$5:$A$90,0))</f>
        <v>800</v>
      </c>
    </row>
    <row r="2811">
      <c r="A2811" t="n">
        <v>1052</v>
      </c>
      <c r="B2811" s="10" t="n">
        <v>46269</v>
      </c>
      <c r="C2811" t="inlineStr">
        <is>
          <t>Bill</t>
        </is>
      </c>
      <c r="D2811" t="inlineStr">
        <is>
          <t>B00437</t>
        </is>
      </c>
      <c r="E2811" t="inlineStr">
        <is>
          <t>Chapel Paint Pty Ltd</t>
        </is>
      </c>
      <c r="F2811" t="inlineStr">
        <is>
          <t>Timber &amp; board</t>
        </is>
      </c>
      <c r="G2811" s="9" t="n">
        <v>3476.4</v>
      </c>
      <c r="H2811" t="inlineStr">
        <is>
          <t>GST</t>
        </is>
      </c>
      <c r="I2811" t="inlineStr"/>
      <c r="J2811" t="inlineStr"/>
      <c r="K2811" t="str">
        <f>INDEX('Account Map'!$E$5:$E$90,MATCH(F2811,'Account Map'!$A$5:$A$90,0))</f>
        <v>310</v>
      </c>
    </row>
    <row r="2812">
      <c r="A2812" t="n">
        <v>1052</v>
      </c>
      <c r="B2812" s="10" t="n">
        <v>46269</v>
      </c>
      <c r="C2812" t="inlineStr">
        <is>
          <t>Bill</t>
        </is>
      </c>
      <c r="D2812" t="inlineStr">
        <is>
          <t>B00437</t>
        </is>
      </c>
      <c r="E2812" t="inlineStr">
        <is>
          <t>Chapel Paint Pty Ltd</t>
        </is>
      </c>
      <c r="F2812" t="inlineStr">
        <is>
          <t>GST Payable</t>
        </is>
      </c>
      <c r="G2812" s="9" t="n">
        <v>347.64</v>
      </c>
      <c r="H2812" t="inlineStr"/>
      <c r="I2812" t="inlineStr"/>
      <c r="J2812" t="inlineStr"/>
      <c r="K2812" t="str">
        <f>INDEX('Account Map'!$E$5:$E$90,MATCH(F2812,'Account Map'!$A$5:$A$90,0))</f>
        <v>820</v>
      </c>
    </row>
    <row r="2813">
      <c r="A2813" t="n">
        <v>1052</v>
      </c>
      <c r="B2813" s="10" t="n">
        <v>46269</v>
      </c>
      <c r="C2813" t="inlineStr">
        <is>
          <t>Bill</t>
        </is>
      </c>
      <c r="D2813" t="inlineStr">
        <is>
          <t>B00437</t>
        </is>
      </c>
      <c r="E2813" t="inlineStr">
        <is>
          <t>Chapel Paint Pty Ltd</t>
        </is>
      </c>
      <c r="F2813" t="inlineStr">
        <is>
          <t>Accounts Payable (A/P)</t>
        </is>
      </c>
      <c r="G2813" s="9" t="n">
        <v>-3824.04</v>
      </c>
      <c r="H2813" t="inlineStr"/>
      <c r="I2813" t="inlineStr"/>
      <c r="J2813" t="inlineStr"/>
      <c r="K2813" t="str">
        <f>INDEX('Account Map'!$E$5:$E$90,MATCH(F2813,'Account Map'!$A$5:$A$90,0))</f>
        <v>800</v>
      </c>
    </row>
    <row r="2814">
      <c r="A2814" t="n">
        <v>1053</v>
      </c>
      <c r="B2814" s="10" t="n">
        <v>46269</v>
      </c>
      <c r="C2814" t="inlineStr">
        <is>
          <t>Bill</t>
        </is>
      </c>
      <c r="D2814" t="inlineStr">
        <is>
          <t>B00438</t>
        </is>
      </c>
      <c r="E2814" t="inlineStr">
        <is>
          <t>Aussie Broadband</t>
        </is>
      </c>
      <c r="F2814" t="inlineStr">
        <is>
          <t>Internet</t>
        </is>
      </c>
      <c r="G2814" s="9" t="n">
        <v>576.64</v>
      </c>
      <c r="H2814" t="inlineStr">
        <is>
          <t>GST</t>
        </is>
      </c>
      <c r="I2814" t="inlineStr"/>
      <c r="J2814" t="inlineStr"/>
      <c r="K2814" t="str">
        <f>INDEX('Account Map'!$E$5:$E$90,MATCH(F2814,'Account Map'!$A$5:$A$90,0))</f>
        <v>489</v>
      </c>
    </row>
    <row r="2815">
      <c r="A2815" t="n">
        <v>1053</v>
      </c>
      <c r="B2815" s="10" t="n">
        <v>46269</v>
      </c>
      <c r="C2815" t="inlineStr">
        <is>
          <t>Bill</t>
        </is>
      </c>
      <c r="D2815" t="inlineStr">
        <is>
          <t>B00438</t>
        </is>
      </c>
      <c r="E2815" t="inlineStr">
        <is>
          <t>Aussie Broadband</t>
        </is>
      </c>
      <c r="F2815" t="inlineStr">
        <is>
          <t>GST Payable</t>
        </is>
      </c>
      <c r="G2815" s="9" t="n">
        <v>57.66</v>
      </c>
      <c r="H2815" t="inlineStr"/>
      <c r="I2815" t="inlineStr"/>
      <c r="J2815" t="inlineStr"/>
      <c r="K2815" t="str">
        <f>INDEX('Account Map'!$E$5:$E$90,MATCH(F2815,'Account Map'!$A$5:$A$90,0))</f>
        <v>820</v>
      </c>
    </row>
    <row r="2816">
      <c r="A2816" t="n">
        <v>1053</v>
      </c>
      <c r="B2816" s="10" t="n">
        <v>46269</v>
      </c>
      <c r="C2816" t="inlineStr">
        <is>
          <t>Bill</t>
        </is>
      </c>
      <c r="D2816" t="inlineStr">
        <is>
          <t>B00438</t>
        </is>
      </c>
      <c r="E2816" t="inlineStr">
        <is>
          <t>Aussie Broadband</t>
        </is>
      </c>
      <c r="F2816" t="inlineStr">
        <is>
          <t>Accounts Payable (A/P)</t>
        </is>
      </c>
      <c r="G2816" s="9" t="n">
        <v>-634.3</v>
      </c>
      <c r="H2816" t="inlineStr"/>
      <c r="I2816" t="inlineStr"/>
      <c r="J2816" t="inlineStr"/>
      <c r="K2816" t="str">
        <f>INDEX('Account Map'!$E$5:$E$90,MATCH(F2816,'Account Map'!$A$5:$A$90,0))</f>
        <v>800</v>
      </c>
    </row>
    <row r="2817">
      <c r="A2817" t="n">
        <v>1054</v>
      </c>
      <c r="B2817" s="10" t="n">
        <v>46269</v>
      </c>
      <c r="C2817" t="inlineStr">
        <is>
          <t>Bill</t>
        </is>
      </c>
      <c r="D2817" t="inlineStr">
        <is>
          <t>B00439</t>
        </is>
      </c>
      <c r="E2817" t="inlineStr">
        <is>
          <t>Hawthorn Signs Pty Ltd</t>
        </is>
      </c>
      <c r="F2817" t="inlineStr">
        <is>
          <t>Repairs &amp; maintenance</t>
        </is>
      </c>
      <c r="G2817" s="9" t="n">
        <v>219.68</v>
      </c>
      <c r="H2817" t="inlineStr">
        <is>
          <t>GST</t>
        </is>
      </c>
      <c r="I2817" t="inlineStr"/>
      <c r="J2817" t="inlineStr"/>
      <c r="K2817" t="str">
        <f>INDEX('Account Map'!$E$5:$E$90,MATCH(F2817,'Account Map'!$A$5:$A$90,0))</f>
        <v>473</v>
      </c>
    </row>
    <row r="2818">
      <c r="A2818" t="n">
        <v>1054</v>
      </c>
      <c r="B2818" s="10" t="n">
        <v>46269</v>
      </c>
      <c r="C2818" t="inlineStr">
        <is>
          <t>Bill</t>
        </is>
      </c>
      <c r="D2818" t="inlineStr">
        <is>
          <t>B00439</t>
        </is>
      </c>
      <c r="E2818" t="inlineStr">
        <is>
          <t>Hawthorn Signs Pty Ltd</t>
        </is>
      </c>
      <c r="F2818" t="inlineStr">
        <is>
          <t>GST Payable</t>
        </is>
      </c>
      <c r="G2818" s="9" t="n">
        <v>21.97</v>
      </c>
      <c r="H2818" t="inlineStr"/>
      <c r="I2818" t="inlineStr"/>
      <c r="J2818" t="inlineStr"/>
      <c r="K2818" t="str">
        <f>INDEX('Account Map'!$E$5:$E$90,MATCH(F2818,'Account Map'!$A$5:$A$90,0))</f>
        <v>820</v>
      </c>
    </row>
    <row r="2819">
      <c r="A2819" t="n">
        <v>1054</v>
      </c>
      <c r="B2819" s="10" t="n">
        <v>46269</v>
      </c>
      <c r="C2819" t="inlineStr">
        <is>
          <t>Bill</t>
        </is>
      </c>
      <c r="D2819" t="inlineStr">
        <is>
          <t>B00439</t>
        </is>
      </c>
      <c r="E2819" t="inlineStr">
        <is>
          <t>Hawthorn Signs Pty Ltd</t>
        </is>
      </c>
      <c r="F2819" t="inlineStr">
        <is>
          <t>Accounts Payable (A/P)</t>
        </is>
      </c>
      <c r="G2819" s="9" t="n">
        <v>-241.65</v>
      </c>
      <c r="H2819" t="inlineStr"/>
      <c r="I2819" t="inlineStr"/>
      <c r="J2819" t="inlineStr"/>
      <c r="K2819" t="str">
        <f>INDEX('Account Map'!$E$5:$E$90,MATCH(F2819,'Account Map'!$A$5:$A$90,0))</f>
        <v>800</v>
      </c>
    </row>
    <row r="2820">
      <c r="A2820" t="n">
        <v>1055</v>
      </c>
      <c r="B2820" s="10" t="n">
        <v>46269</v>
      </c>
      <c r="C2820" t="inlineStr">
        <is>
          <t>Expense</t>
        </is>
      </c>
      <c r="D2820" t="inlineStr"/>
      <c r="E2820" t="inlineStr">
        <is>
          <t>Australia Post</t>
        </is>
      </c>
      <c r="F2820" t="inlineStr">
        <is>
          <t>General expenses</t>
        </is>
      </c>
      <c r="G2820" s="9" t="n">
        <v>185.2</v>
      </c>
      <c r="H2820" t="inlineStr">
        <is>
          <t>GST</t>
        </is>
      </c>
      <c r="I2820" t="inlineStr"/>
      <c r="J2820" t="inlineStr"/>
      <c r="K2820" t="str">
        <f>INDEX('Account Map'!$E$5:$E$90,MATCH(F2820,'Account Map'!$A$5:$A$90,0))</f>
        <v>429</v>
      </c>
    </row>
    <row r="2821">
      <c r="A2821" t="n">
        <v>1055</v>
      </c>
      <c r="B2821" s="10" t="n">
        <v>46269</v>
      </c>
      <c r="C2821" t="inlineStr">
        <is>
          <t>Expense</t>
        </is>
      </c>
      <c r="D2821" t="inlineStr"/>
      <c r="E2821" t="inlineStr">
        <is>
          <t>Australia Post</t>
        </is>
      </c>
      <c r="F2821" t="inlineStr">
        <is>
          <t>GST Payable</t>
        </is>
      </c>
      <c r="G2821" s="9" t="n">
        <v>18.52</v>
      </c>
      <c r="H2821" t="inlineStr"/>
      <c r="I2821" t="inlineStr"/>
      <c r="J2821" t="inlineStr"/>
      <c r="K2821" t="str">
        <f>INDEX('Account Map'!$E$5:$E$90,MATCH(F2821,'Account Map'!$A$5:$A$90,0))</f>
        <v>820</v>
      </c>
    </row>
    <row r="2822">
      <c r="A2822" t="n">
        <v>1055</v>
      </c>
      <c r="B2822" s="10" t="n">
        <v>46269</v>
      </c>
      <c r="C2822" t="inlineStr">
        <is>
          <t>Expense</t>
        </is>
      </c>
      <c r="D2822" t="inlineStr"/>
      <c r="E2822" t="inlineStr">
        <is>
          <t>Australia Post</t>
        </is>
      </c>
      <c r="F2822" t="inlineStr">
        <is>
          <t>ANZ Business Visa</t>
        </is>
      </c>
      <c r="G2822" s="9" t="n">
        <v>-203.72</v>
      </c>
      <c r="H2822" t="inlineStr"/>
      <c r="I2822" t="inlineStr"/>
      <c r="J2822" t="inlineStr">
        <is>
          <t>R</t>
        </is>
      </c>
      <c r="K2822" t="str">
        <f>INDEX('Account Map'!$E$5:$E$90,MATCH(F2822,'Account Map'!$A$5:$A$90,0))</f>
        <v>092</v>
      </c>
    </row>
    <row r="2823">
      <c r="A2823" t="n">
        <v>1056</v>
      </c>
      <c r="B2823" s="10" t="n">
        <v>46269</v>
      </c>
      <c r="C2823" t="inlineStr">
        <is>
          <t>Expense</t>
        </is>
      </c>
      <c r="D2823" t="inlineStr"/>
      <c r="E2823" t="inlineStr">
        <is>
          <t>Adobe Systems</t>
        </is>
      </c>
      <c r="F2823" t="inlineStr">
        <is>
          <t>Entertainment</t>
        </is>
      </c>
      <c r="G2823" s="9" t="n">
        <v>230.8</v>
      </c>
      <c r="H2823" t="inlineStr">
        <is>
          <t>GST</t>
        </is>
      </c>
      <c r="I2823" t="inlineStr"/>
      <c r="J2823" t="inlineStr"/>
      <c r="K2823" t="str">
        <f>INDEX('Account Map'!$E$5:$E$90,MATCH(F2823,'Account Map'!$A$5:$A$90,0))</f>
        <v>420</v>
      </c>
    </row>
    <row r="2824">
      <c r="A2824" t="n">
        <v>1056</v>
      </c>
      <c r="B2824" s="10" t="n">
        <v>46269</v>
      </c>
      <c r="C2824" t="inlineStr">
        <is>
          <t>Expense</t>
        </is>
      </c>
      <c r="D2824" t="inlineStr"/>
      <c r="E2824" t="inlineStr">
        <is>
          <t>Adobe Systems</t>
        </is>
      </c>
      <c r="F2824" t="inlineStr">
        <is>
          <t>GST Payable</t>
        </is>
      </c>
      <c r="G2824" s="9" t="n">
        <v>23.08</v>
      </c>
      <c r="H2824" t="inlineStr"/>
      <c r="I2824" t="inlineStr"/>
      <c r="J2824" t="inlineStr"/>
      <c r="K2824" t="str">
        <f>INDEX('Account Map'!$E$5:$E$90,MATCH(F2824,'Account Map'!$A$5:$A$90,0))</f>
        <v>820</v>
      </c>
    </row>
    <row r="2825">
      <c r="A2825" t="n">
        <v>1056</v>
      </c>
      <c r="B2825" s="10" t="n">
        <v>46269</v>
      </c>
      <c r="C2825" t="inlineStr">
        <is>
          <t>Expense</t>
        </is>
      </c>
      <c r="D2825" t="inlineStr"/>
      <c r="E2825" t="inlineStr">
        <is>
          <t>Adobe Systems</t>
        </is>
      </c>
      <c r="F2825" t="inlineStr">
        <is>
          <t>ANZ Business Visa</t>
        </is>
      </c>
      <c r="G2825" s="9" t="n">
        <v>-253.88</v>
      </c>
      <c r="H2825" t="inlineStr"/>
      <c r="I2825" t="inlineStr"/>
      <c r="J2825" t="inlineStr">
        <is>
          <t>R</t>
        </is>
      </c>
      <c r="K2825" t="str">
        <f>INDEX('Account Map'!$E$5:$E$90,MATCH(F2825,'Account Map'!$A$5:$A$90,0))</f>
        <v>092</v>
      </c>
    </row>
    <row r="2826">
      <c r="A2826" t="n">
        <v>1057</v>
      </c>
      <c r="B2826" s="10" t="n">
        <v>46269</v>
      </c>
      <c r="C2826" t="inlineStr">
        <is>
          <t>Expense</t>
        </is>
      </c>
      <c r="D2826" t="inlineStr"/>
      <c r="E2826" t="inlineStr">
        <is>
          <t>Adobe Systems</t>
        </is>
      </c>
      <c r="F2826" t="inlineStr">
        <is>
          <t>Travel</t>
        </is>
      </c>
      <c r="G2826" s="9" t="n">
        <v>297.47</v>
      </c>
      <c r="H2826" t="inlineStr">
        <is>
          <t>GST</t>
        </is>
      </c>
      <c r="I2826" t="inlineStr"/>
      <c r="J2826" t="inlineStr"/>
      <c r="K2826" t="str">
        <f>INDEX('Account Map'!$E$5:$E$90,MATCH(F2826,'Account Map'!$A$5:$A$90,0))</f>
        <v>493</v>
      </c>
    </row>
    <row r="2827">
      <c r="A2827" t="n">
        <v>1057</v>
      </c>
      <c r="B2827" s="10" t="n">
        <v>46269</v>
      </c>
      <c r="C2827" t="inlineStr">
        <is>
          <t>Expense</t>
        </is>
      </c>
      <c r="D2827" t="inlineStr"/>
      <c r="E2827" t="inlineStr">
        <is>
          <t>Adobe Systems</t>
        </is>
      </c>
      <c r="F2827" t="inlineStr">
        <is>
          <t>GST Payable</t>
        </is>
      </c>
      <c r="G2827" s="9" t="n">
        <v>29.75</v>
      </c>
      <c r="H2827" t="inlineStr"/>
      <c r="I2827" t="inlineStr"/>
      <c r="J2827" t="inlineStr"/>
      <c r="K2827" t="str">
        <f>INDEX('Account Map'!$E$5:$E$90,MATCH(F2827,'Account Map'!$A$5:$A$90,0))</f>
        <v>820</v>
      </c>
    </row>
    <row r="2828">
      <c r="A2828" t="n">
        <v>1057</v>
      </c>
      <c r="B2828" s="10" t="n">
        <v>46269</v>
      </c>
      <c r="C2828" t="inlineStr">
        <is>
          <t>Expense</t>
        </is>
      </c>
      <c r="D2828" t="inlineStr"/>
      <c r="E2828" t="inlineStr">
        <is>
          <t>Adobe Systems</t>
        </is>
      </c>
      <c r="F2828" t="inlineStr">
        <is>
          <t>ANZ Business Visa</t>
        </is>
      </c>
      <c r="G2828" s="9" t="n">
        <v>-327.22</v>
      </c>
      <c r="H2828" t="inlineStr"/>
      <c r="I2828" t="inlineStr"/>
      <c r="J2828" t="inlineStr">
        <is>
          <t>R</t>
        </is>
      </c>
      <c r="K2828" t="str">
        <f>INDEX('Account Map'!$E$5:$E$90,MATCH(F2828,'Account Map'!$A$5:$A$90,0))</f>
        <v>092</v>
      </c>
    </row>
    <row r="2829">
      <c r="A2829" t="n">
        <v>1058</v>
      </c>
      <c r="B2829" s="10" t="n">
        <v>46269</v>
      </c>
      <c r="C2829" t="inlineStr">
        <is>
          <t>Bill Payment (Cheque)</t>
        </is>
      </c>
      <c r="D2829" t="inlineStr"/>
      <c r="E2829" t="inlineStr">
        <is>
          <t>Glenferrie Lighting Pty Ltd</t>
        </is>
      </c>
      <c r="F2829" t="inlineStr">
        <is>
          <t>Accounts Payable (A/P)</t>
        </is>
      </c>
      <c r="G2829" s="9" t="n">
        <v>354.43</v>
      </c>
      <c r="H2829" t="inlineStr"/>
      <c r="I2829" t="inlineStr">
        <is>
          <t>Payment B00256</t>
        </is>
      </c>
      <c r="J2829" t="inlineStr"/>
      <c r="K2829" t="str">
        <f>INDEX('Account Map'!$E$5:$E$90,MATCH(F2829,'Account Map'!$A$5:$A$90,0))</f>
        <v>800</v>
      </c>
    </row>
    <row r="2830">
      <c r="A2830" t="n">
        <v>1058</v>
      </c>
      <c r="B2830" s="10" t="n">
        <v>46269</v>
      </c>
      <c r="C2830" t="inlineStr">
        <is>
          <t>Bill Payment (Cheque)</t>
        </is>
      </c>
      <c r="D2830" t="inlineStr"/>
      <c r="E2830" t="inlineStr">
        <is>
          <t>Glenferrie Lighting Pty Ltd</t>
        </is>
      </c>
      <c r="F2830" t="inlineStr">
        <is>
          <t>ANZ Business Cheque</t>
        </is>
      </c>
      <c r="G2830" s="9" t="n">
        <v>-354.43</v>
      </c>
      <c r="H2830" t="inlineStr"/>
      <c r="I2830" t="inlineStr">
        <is>
          <t>Payment B00256</t>
        </is>
      </c>
      <c r="J2830" t="inlineStr">
        <is>
          <t>R</t>
        </is>
      </c>
      <c r="K2830" t="str">
        <f>INDEX('Account Map'!$E$5:$E$90,MATCH(F2830,'Account Map'!$A$5:$A$90,0))</f>
        <v>090</v>
      </c>
    </row>
    <row r="2831">
      <c r="A2831" t="n">
        <v>1059</v>
      </c>
      <c r="B2831" s="10" t="n">
        <v>46269</v>
      </c>
      <c r="C2831" t="inlineStr">
        <is>
          <t>Bill Payment (Cheque)</t>
        </is>
      </c>
      <c r="D2831" t="inlineStr"/>
      <c r="E2831" t="inlineStr">
        <is>
          <t>Clifton Machinery Pty Ltd</t>
        </is>
      </c>
      <c r="F2831" t="inlineStr">
        <is>
          <t>Accounts Payable (A/P)</t>
        </is>
      </c>
      <c r="G2831" s="9" t="n">
        <v>645.26</v>
      </c>
      <c r="H2831" t="inlineStr"/>
      <c r="I2831" t="inlineStr">
        <is>
          <t>Payment B00259</t>
        </is>
      </c>
      <c r="J2831" t="inlineStr"/>
      <c r="K2831" t="str">
        <f>INDEX('Account Map'!$E$5:$E$90,MATCH(F2831,'Account Map'!$A$5:$A$90,0))</f>
        <v>800</v>
      </c>
    </row>
    <row r="2832">
      <c r="A2832" t="n">
        <v>1059</v>
      </c>
      <c r="B2832" s="10" t="n">
        <v>46269</v>
      </c>
      <c r="C2832" t="inlineStr">
        <is>
          <t>Bill Payment (Cheque)</t>
        </is>
      </c>
      <c r="D2832" t="inlineStr"/>
      <c r="E2832" t="inlineStr">
        <is>
          <t>Clifton Machinery Pty Ltd</t>
        </is>
      </c>
      <c r="F2832" t="inlineStr">
        <is>
          <t>ANZ Business Cheque</t>
        </is>
      </c>
      <c r="G2832" s="9" t="n">
        <v>-645.26</v>
      </c>
      <c r="H2832" t="inlineStr"/>
      <c r="I2832" t="inlineStr">
        <is>
          <t>Payment B00259</t>
        </is>
      </c>
      <c r="J2832" t="inlineStr">
        <is>
          <t>R</t>
        </is>
      </c>
      <c r="K2832" t="str">
        <f>INDEX('Account Map'!$E$5:$E$90,MATCH(F2832,'Account Map'!$A$5:$A$90,0))</f>
        <v>090</v>
      </c>
    </row>
    <row r="2833">
      <c r="A2833" t="n">
        <v>1060</v>
      </c>
      <c r="B2833" s="10" t="n">
        <v>46269</v>
      </c>
      <c r="C2833" t="inlineStr">
        <is>
          <t>Bill Payment (Cheque)</t>
        </is>
      </c>
      <c r="D2833" t="inlineStr"/>
      <c r="E2833" t="inlineStr">
        <is>
          <t>Laminex Direct</t>
        </is>
      </c>
      <c r="F2833" t="inlineStr">
        <is>
          <t>Accounts Payable (A/P)</t>
        </is>
      </c>
      <c r="G2833" s="9" t="n">
        <v>246.22</v>
      </c>
      <c r="H2833" t="inlineStr"/>
      <c r="I2833" t="inlineStr">
        <is>
          <t>Payment B00282</t>
        </is>
      </c>
      <c r="J2833" t="inlineStr"/>
      <c r="K2833" t="str">
        <f>INDEX('Account Map'!$E$5:$E$90,MATCH(F2833,'Account Map'!$A$5:$A$90,0))</f>
        <v>800</v>
      </c>
    </row>
    <row r="2834">
      <c r="A2834" t="n">
        <v>1060</v>
      </c>
      <c r="B2834" s="10" t="n">
        <v>46269</v>
      </c>
      <c r="C2834" t="inlineStr">
        <is>
          <t>Bill Payment (Cheque)</t>
        </is>
      </c>
      <c r="D2834" t="inlineStr"/>
      <c r="E2834" t="inlineStr">
        <is>
          <t>Laminex Direct</t>
        </is>
      </c>
      <c r="F2834" t="inlineStr">
        <is>
          <t>ANZ Business Cheque</t>
        </is>
      </c>
      <c r="G2834" s="9" t="n">
        <v>-246.22</v>
      </c>
      <c r="H2834" t="inlineStr"/>
      <c r="I2834" t="inlineStr">
        <is>
          <t>Payment B00282</t>
        </is>
      </c>
      <c r="J2834" t="inlineStr">
        <is>
          <t>R</t>
        </is>
      </c>
      <c r="K2834" t="str">
        <f>INDEX('Account Map'!$E$5:$E$90,MATCH(F2834,'Account Map'!$A$5:$A$90,0))</f>
        <v>090</v>
      </c>
    </row>
    <row r="2835">
      <c r="A2835" t="n">
        <v>1061</v>
      </c>
      <c r="B2835" s="10" t="n">
        <v>46269</v>
      </c>
      <c r="C2835" t="inlineStr">
        <is>
          <t>Bill Payment (Cheque)</t>
        </is>
      </c>
      <c r="D2835" t="inlineStr"/>
      <c r="E2835" t="inlineStr">
        <is>
          <t>VicRoads Pty Ltd</t>
        </is>
      </c>
      <c r="F2835" t="inlineStr">
        <is>
          <t>Accounts Payable (A/P)</t>
        </is>
      </c>
      <c r="G2835" s="9" t="n">
        <v>952.85</v>
      </c>
      <c r="H2835" t="inlineStr"/>
      <c r="I2835" t="inlineStr">
        <is>
          <t>Payment B00311</t>
        </is>
      </c>
      <c r="J2835" t="inlineStr"/>
      <c r="K2835" t="str">
        <f>INDEX('Account Map'!$E$5:$E$90,MATCH(F2835,'Account Map'!$A$5:$A$90,0))</f>
        <v>800</v>
      </c>
    </row>
    <row r="2836">
      <c r="A2836" t="n">
        <v>1061</v>
      </c>
      <c r="B2836" s="10" t="n">
        <v>46269</v>
      </c>
      <c r="C2836" t="inlineStr">
        <is>
          <t>Bill Payment (Cheque)</t>
        </is>
      </c>
      <c r="D2836" t="inlineStr"/>
      <c r="E2836" t="inlineStr">
        <is>
          <t>VicRoads Pty Ltd</t>
        </is>
      </c>
      <c r="F2836" t="inlineStr">
        <is>
          <t>ANZ Business Cheque</t>
        </is>
      </c>
      <c r="G2836" s="9" t="n">
        <v>-952.85</v>
      </c>
      <c r="H2836" t="inlineStr"/>
      <c r="I2836" t="inlineStr">
        <is>
          <t>Payment B00311</t>
        </is>
      </c>
      <c r="J2836" t="inlineStr">
        <is>
          <t>R</t>
        </is>
      </c>
      <c r="K2836" t="str">
        <f>INDEX('Account Map'!$E$5:$E$90,MATCH(F2836,'Account Map'!$A$5:$A$90,0))</f>
        <v>090</v>
      </c>
    </row>
    <row r="2837">
      <c r="A2837" t="n">
        <v>1062</v>
      </c>
      <c r="B2837" s="10" t="n">
        <v>46269</v>
      </c>
      <c r="C2837" t="inlineStr">
        <is>
          <t>Bill Payment (Cheque)</t>
        </is>
      </c>
      <c r="D2837" t="inlineStr"/>
      <c r="E2837" t="inlineStr">
        <is>
          <t>Allianz Insurance</t>
        </is>
      </c>
      <c r="F2837" t="inlineStr">
        <is>
          <t>Accounts Payable (A/P)</t>
        </is>
      </c>
      <c r="G2837" s="9" t="n">
        <v>936.67</v>
      </c>
      <c r="H2837" t="inlineStr"/>
      <c r="I2837" t="inlineStr">
        <is>
          <t>Payment B00347</t>
        </is>
      </c>
      <c r="J2837" t="inlineStr"/>
      <c r="K2837" t="str">
        <f>INDEX('Account Map'!$E$5:$E$90,MATCH(F2837,'Account Map'!$A$5:$A$90,0))</f>
        <v>800</v>
      </c>
    </row>
    <row r="2838">
      <c r="A2838" t="n">
        <v>1062</v>
      </c>
      <c r="B2838" s="10" t="n">
        <v>46269</v>
      </c>
      <c r="C2838" t="inlineStr">
        <is>
          <t>Bill Payment (Cheque)</t>
        </is>
      </c>
      <c r="D2838" t="inlineStr"/>
      <c r="E2838" t="inlineStr">
        <is>
          <t>Allianz Insurance</t>
        </is>
      </c>
      <c r="F2838" t="inlineStr">
        <is>
          <t>ANZ Business Cheque</t>
        </is>
      </c>
      <c r="G2838" s="9" t="n">
        <v>-936.67</v>
      </c>
      <c r="H2838" t="inlineStr"/>
      <c r="I2838" t="inlineStr">
        <is>
          <t>Payment B00347</t>
        </is>
      </c>
      <c r="J2838" t="inlineStr">
        <is>
          <t>R</t>
        </is>
      </c>
      <c r="K2838" t="str">
        <f>INDEX('Account Map'!$E$5:$E$90,MATCH(F2838,'Account Map'!$A$5:$A$90,0))</f>
        <v>090</v>
      </c>
    </row>
    <row r="2839">
      <c r="A2839" t="n">
        <v>1063</v>
      </c>
      <c r="B2839" s="10" t="n">
        <v>46269</v>
      </c>
      <c r="C2839" t="inlineStr">
        <is>
          <t>Deposit</t>
        </is>
      </c>
      <c r="D2839" t="inlineStr"/>
      <c r="E2839" t="inlineStr"/>
      <c r="F2839" t="inlineStr">
        <is>
          <t>ANZ Business Cheque</t>
        </is>
      </c>
      <c r="G2839" s="9" t="n">
        <v>36711.36</v>
      </c>
      <c r="H2839" t="inlineStr"/>
      <c r="I2839" t="inlineStr">
        <is>
          <t>Deposit of 4 payments</t>
        </is>
      </c>
      <c r="J2839" t="inlineStr">
        <is>
          <t>R</t>
        </is>
      </c>
      <c r="K2839" t="str">
        <f>INDEX('Account Map'!$E$5:$E$90,MATCH(F2839,'Account Map'!$A$5:$A$90,0))</f>
        <v>090</v>
      </c>
    </row>
    <row r="2840">
      <c r="A2840" t="n">
        <v>1063</v>
      </c>
      <c r="B2840" s="10" t="n">
        <v>46269</v>
      </c>
      <c r="C2840" t="inlineStr">
        <is>
          <t>Deposit</t>
        </is>
      </c>
      <c r="D2840" t="inlineStr"/>
      <c r="E2840" t="inlineStr"/>
      <c r="F2840" t="inlineStr">
        <is>
          <t>Undeposited Funds</t>
        </is>
      </c>
      <c r="G2840" s="9" t="n">
        <v>-36711.36</v>
      </c>
      <c r="H2840" t="inlineStr"/>
      <c r="I2840" t="inlineStr">
        <is>
          <t>Deposit of 4 payments</t>
        </is>
      </c>
      <c r="J2840" t="inlineStr"/>
      <c r="K2840" t="str">
        <f>INDEX('Account Map'!$E$5:$E$90,MATCH(F2840,'Account Map'!$A$5:$A$90,0))</f>
        <v>615</v>
      </c>
    </row>
    <row r="2841">
      <c r="A2841" t="n">
        <v>1064</v>
      </c>
      <c r="B2841" s="10" t="n">
        <v>46270</v>
      </c>
      <c r="C2841" t="inlineStr">
        <is>
          <t>Payment</t>
        </is>
      </c>
      <c r="D2841" t="inlineStr"/>
      <c r="E2841" t="inlineStr">
        <is>
          <t>Southern Kitchen &amp; Bath Pty Ltd</t>
        </is>
      </c>
      <c r="F2841" t="inlineStr">
        <is>
          <t>Undeposited Funds</t>
        </is>
      </c>
      <c r="G2841" s="9" t="n">
        <v>8813.709999999999</v>
      </c>
      <c r="H2841" t="inlineStr"/>
      <c r="I2841" t="inlineStr">
        <is>
          <t>Payment INV-4338</t>
        </is>
      </c>
      <c r="J2841" t="inlineStr"/>
      <c r="K2841" t="str">
        <f>INDEX('Account Map'!$E$5:$E$90,MATCH(F2841,'Account Map'!$A$5:$A$90,0))</f>
        <v>615</v>
      </c>
    </row>
    <row r="2842">
      <c r="A2842" t="n">
        <v>1064</v>
      </c>
      <c r="B2842" s="10" t="n">
        <v>46270</v>
      </c>
      <c r="C2842" t="inlineStr">
        <is>
          <t>Payment</t>
        </is>
      </c>
      <c r="D2842" t="inlineStr"/>
      <c r="E2842" t="inlineStr">
        <is>
          <t>Southern Kitchen &amp; Bath Pty Ltd</t>
        </is>
      </c>
      <c r="F2842" t="inlineStr">
        <is>
          <t>Accounts Receivable (A/R)</t>
        </is>
      </c>
      <c r="G2842" s="9" t="n">
        <v>-8813.709999999999</v>
      </c>
      <c r="H2842" t="inlineStr"/>
      <c r="I2842" t="inlineStr">
        <is>
          <t>Payment INV-4338</t>
        </is>
      </c>
      <c r="J2842" t="inlineStr"/>
      <c r="K2842" t="str">
        <f>INDEX('Account Map'!$E$5:$E$90,MATCH(F2842,'Account Map'!$A$5:$A$90,0))</f>
        <v>610</v>
      </c>
    </row>
    <row r="2843">
      <c r="A2843" t="n">
        <v>1065</v>
      </c>
      <c r="B2843" s="10" t="n">
        <v>46270</v>
      </c>
      <c r="C2843" t="inlineStr">
        <is>
          <t>Bill Payment (Cheque)</t>
        </is>
      </c>
      <c r="D2843" t="inlineStr"/>
      <c r="E2843" t="inlineStr">
        <is>
          <t>City of Yarra Pty Ltd</t>
        </is>
      </c>
      <c r="F2843" t="inlineStr">
        <is>
          <t>Accounts Payable (A/P)</t>
        </is>
      </c>
      <c r="G2843" s="9" t="n">
        <v>55.77</v>
      </c>
      <c r="H2843" t="inlineStr"/>
      <c r="I2843" t="inlineStr">
        <is>
          <t>Payment B00246</t>
        </is>
      </c>
      <c r="J2843" t="inlineStr"/>
      <c r="K2843" t="str">
        <f>INDEX('Account Map'!$E$5:$E$90,MATCH(F2843,'Account Map'!$A$5:$A$90,0))</f>
        <v>800</v>
      </c>
    </row>
    <row r="2844">
      <c r="A2844" t="n">
        <v>1065</v>
      </c>
      <c r="B2844" s="10" t="n">
        <v>46270</v>
      </c>
      <c r="C2844" t="inlineStr">
        <is>
          <t>Bill Payment (Cheque)</t>
        </is>
      </c>
      <c r="D2844" t="inlineStr"/>
      <c r="E2844" t="inlineStr">
        <is>
          <t>City of Yarra Pty Ltd</t>
        </is>
      </c>
      <c r="F2844" t="inlineStr">
        <is>
          <t>ANZ Business Cheque</t>
        </is>
      </c>
      <c r="G2844" s="9" t="n">
        <v>-55.77</v>
      </c>
      <c r="H2844" t="inlineStr"/>
      <c r="I2844" t="inlineStr">
        <is>
          <t>Payment B00246</t>
        </is>
      </c>
      <c r="J2844" t="inlineStr">
        <is>
          <t>R</t>
        </is>
      </c>
      <c r="K2844" t="str">
        <f>INDEX('Account Map'!$E$5:$E$90,MATCH(F2844,'Account Map'!$A$5:$A$90,0))</f>
        <v>090</v>
      </c>
    </row>
    <row r="2845">
      <c r="A2845" t="n">
        <v>1066</v>
      </c>
      <c r="B2845" s="10" t="n">
        <v>46270</v>
      </c>
      <c r="C2845" t="inlineStr">
        <is>
          <t>Bill Payment (Cheque)</t>
        </is>
      </c>
      <c r="D2845" t="inlineStr"/>
      <c r="E2845" t="inlineStr">
        <is>
          <t>Prahran Laminates Pty Ltd</t>
        </is>
      </c>
      <c r="F2845" t="inlineStr">
        <is>
          <t>Accounts Payable (A/P)</t>
        </is>
      </c>
      <c r="G2845" s="9" t="n">
        <v>601.6900000000001</v>
      </c>
      <c r="H2845" t="inlineStr"/>
      <c r="I2845" t="inlineStr">
        <is>
          <t>Payment B00345</t>
        </is>
      </c>
      <c r="J2845" t="inlineStr"/>
      <c r="K2845" t="str">
        <f>INDEX('Account Map'!$E$5:$E$90,MATCH(F2845,'Account Map'!$A$5:$A$90,0))</f>
        <v>800</v>
      </c>
    </row>
    <row r="2846">
      <c r="A2846" t="n">
        <v>1066</v>
      </c>
      <c r="B2846" s="10" t="n">
        <v>46270</v>
      </c>
      <c r="C2846" t="inlineStr">
        <is>
          <t>Bill Payment (Cheque)</t>
        </is>
      </c>
      <c r="D2846" t="inlineStr"/>
      <c r="E2846" t="inlineStr">
        <is>
          <t>Prahran Laminates Pty Ltd</t>
        </is>
      </c>
      <c r="F2846" t="inlineStr">
        <is>
          <t>ANZ Business Cheque</t>
        </is>
      </c>
      <c r="G2846" s="9" t="n">
        <v>-601.6900000000001</v>
      </c>
      <c r="H2846" t="inlineStr"/>
      <c r="I2846" t="inlineStr">
        <is>
          <t>Payment B00345</t>
        </is>
      </c>
      <c r="J2846" t="inlineStr">
        <is>
          <t>R</t>
        </is>
      </c>
      <c r="K2846" t="str">
        <f>INDEX('Account Map'!$E$5:$E$90,MATCH(F2846,'Account Map'!$A$5:$A$90,0))</f>
        <v>090</v>
      </c>
    </row>
    <row r="2847">
      <c r="A2847" t="n">
        <v>1067</v>
      </c>
      <c r="B2847" s="10" t="n">
        <v>46270</v>
      </c>
      <c r="C2847" t="inlineStr">
        <is>
          <t>Bill Payment (Cheque)</t>
        </is>
      </c>
      <c r="D2847" t="inlineStr"/>
      <c r="E2847" t="inlineStr">
        <is>
          <t>Albert Hardware Pty Ltd</t>
        </is>
      </c>
      <c r="F2847" t="inlineStr">
        <is>
          <t>Accounts Payable (A/P)</t>
        </is>
      </c>
      <c r="G2847" s="9" t="n">
        <v>218.94</v>
      </c>
      <c r="H2847" t="inlineStr"/>
      <c r="I2847" t="inlineStr">
        <is>
          <t>Payment B00366</t>
        </is>
      </c>
      <c r="J2847" t="inlineStr"/>
      <c r="K2847" t="str">
        <f>INDEX('Account Map'!$E$5:$E$90,MATCH(F2847,'Account Map'!$A$5:$A$90,0))</f>
        <v>800</v>
      </c>
    </row>
    <row r="2848">
      <c r="A2848" t="n">
        <v>1067</v>
      </c>
      <c r="B2848" s="10" t="n">
        <v>46270</v>
      </c>
      <c r="C2848" t="inlineStr">
        <is>
          <t>Bill Payment (Cheque)</t>
        </is>
      </c>
      <c r="D2848" t="inlineStr"/>
      <c r="E2848" t="inlineStr">
        <is>
          <t>Albert Hardware Pty Ltd</t>
        </is>
      </c>
      <c r="F2848" t="inlineStr">
        <is>
          <t>ANZ Business Cheque</t>
        </is>
      </c>
      <c r="G2848" s="9" t="n">
        <v>-218.94</v>
      </c>
      <c r="H2848" t="inlineStr"/>
      <c r="I2848" t="inlineStr">
        <is>
          <t>Payment B00366</t>
        </is>
      </c>
      <c r="J2848" t="inlineStr">
        <is>
          <t>R</t>
        </is>
      </c>
      <c r="K2848" t="str">
        <f>INDEX('Account Map'!$E$5:$E$90,MATCH(F2848,'Account Map'!$A$5:$A$90,0))</f>
        <v>090</v>
      </c>
    </row>
    <row r="2849">
      <c r="A2849" t="n">
        <v>1068</v>
      </c>
      <c r="B2849" s="10" t="n">
        <v>46271</v>
      </c>
      <c r="C2849" t="inlineStr">
        <is>
          <t>Bill Payment (Cheque)</t>
        </is>
      </c>
      <c r="D2849" t="inlineStr"/>
      <c r="E2849" t="inlineStr">
        <is>
          <t>Couriers Please Pty Ltd</t>
        </is>
      </c>
      <c r="F2849" t="inlineStr">
        <is>
          <t>Accounts Payable (A/P)</t>
        </is>
      </c>
      <c r="G2849" s="9" t="n">
        <v>595.6900000000001</v>
      </c>
      <c r="H2849" t="inlineStr"/>
      <c r="I2849" t="inlineStr">
        <is>
          <t>Payment B00239</t>
        </is>
      </c>
      <c r="J2849" t="inlineStr"/>
      <c r="K2849" t="str">
        <f>INDEX('Account Map'!$E$5:$E$90,MATCH(F2849,'Account Map'!$A$5:$A$90,0))</f>
        <v>800</v>
      </c>
    </row>
    <row r="2850">
      <c r="A2850" t="n">
        <v>1068</v>
      </c>
      <c r="B2850" s="10" t="n">
        <v>46271</v>
      </c>
      <c r="C2850" t="inlineStr">
        <is>
          <t>Bill Payment (Cheque)</t>
        </is>
      </c>
      <c r="D2850" t="inlineStr"/>
      <c r="E2850" t="inlineStr">
        <is>
          <t>Couriers Please Pty Ltd</t>
        </is>
      </c>
      <c r="F2850" t="inlineStr">
        <is>
          <t>ANZ Business Cheque</t>
        </is>
      </c>
      <c r="G2850" s="9" t="n">
        <v>-595.6900000000001</v>
      </c>
      <c r="H2850" t="inlineStr"/>
      <c r="I2850" t="inlineStr">
        <is>
          <t>Payment B00239</t>
        </is>
      </c>
      <c r="J2850" t="inlineStr">
        <is>
          <t>R</t>
        </is>
      </c>
      <c r="K2850" t="str">
        <f>INDEX('Account Map'!$E$5:$E$90,MATCH(F2850,'Account Map'!$A$5:$A$90,0))</f>
        <v>090</v>
      </c>
    </row>
    <row r="2851">
      <c r="A2851" t="n">
        <v>1069</v>
      </c>
      <c r="B2851" s="10" t="n">
        <v>46271</v>
      </c>
      <c r="C2851" t="inlineStr">
        <is>
          <t>Bill Payment (Cheque)</t>
        </is>
      </c>
      <c r="D2851" t="inlineStr"/>
      <c r="E2851" t="inlineStr">
        <is>
          <t>High St Glass Pty Ltd</t>
        </is>
      </c>
      <c r="F2851" t="inlineStr">
        <is>
          <t>Accounts Payable (A/P)</t>
        </is>
      </c>
      <c r="G2851" s="9" t="n">
        <v>1214.75</v>
      </c>
      <c r="H2851" t="inlineStr"/>
      <c r="I2851" t="inlineStr">
        <is>
          <t>Payment B00249</t>
        </is>
      </c>
      <c r="J2851" t="inlineStr"/>
      <c r="K2851" t="str">
        <f>INDEX('Account Map'!$E$5:$E$90,MATCH(F2851,'Account Map'!$A$5:$A$90,0))</f>
        <v>800</v>
      </c>
    </row>
    <row r="2852">
      <c r="A2852" t="n">
        <v>1069</v>
      </c>
      <c r="B2852" s="10" t="n">
        <v>46271</v>
      </c>
      <c r="C2852" t="inlineStr">
        <is>
          <t>Bill Payment (Cheque)</t>
        </is>
      </c>
      <c r="D2852" t="inlineStr"/>
      <c r="E2852" t="inlineStr">
        <is>
          <t>High St Glass Pty Ltd</t>
        </is>
      </c>
      <c r="F2852" t="inlineStr">
        <is>
          <t>ANZ Business Cheque</t>
        </is>
      </c>
      <c r="G2852" s="9" t="n">
        <v>-1214.75</v>
      </c>
      <c r="H2852" t="inlineStr"/>
      <c r="I2852" t="inlineStr">
        <is>
          <t>Payment B00249</t>
        </is>
      </c>
      <c r="J2852" t="inlineStr">
        <is>
          <t>R</t>
        </is>
      </c>
      <c r="K2852" t="str">
        <f>INDEX('Account Map'!$E$5:$E$90,MATCH(F2852,'Account Map'!$A$5:$A$90,0))</f>
        <v>090</v>
      </c>
    </row>
    <row r="2853">
      <c r="A2853" t="n">
        <v>1070</v>
      </c>
      <c r="B2853" s="10" t="n">
        <v>46271</v>
      </c>
      <c r="C2853" t="inlineStr">
        <is>
          <t>Bill Payment (Cheque)</t>
        </is>
      </c>
      <c r="D2853" t="inlineStr"/>
      <c r="E2853" t="inlineStr">
        <is>
          <t>Kmart</t>
        </is>
      </c>
      <c r="F2853" t="inlineStr">
        <is>
          <t>Accounts Payable (A/P)</t>
        </is>
      </c>
      <c r="G2853" s="9" t="n">
        <v>1025.82</v>
      </c>
      <c r="H2853" t="inlineStr"/>
      <c r="I2853" t="inlineStr">
        <is>
          <t>Payment B00301</t>
        </is>
      </c>
      <c r="J2853" t="inlineStr"/>
      <c r="K2853" t="str">
        <f>INDEX('Account Map'!$E$5:$E$90,MATCH(F2853,'Account Map'!$A$5:$A$90,0))</f>
        <v>800</v>
      </c>
    </row>
    <row r="2854">
      <c r="A2854" t="n">
        <v>1070</v>
      </c>
      <c r="B2854" s="10" t="n">
        <v>46271</v>
      </c>
      <c r="C2854" t="inlineStr">
        <is>
          <t>Bill Payment (Cheque)</t>
        </is>
      </c>
      <c r="D2854" t="inlineStr"/>
      <c r="E2854" t="inlineStr">
        <is>
          <t>Kmart</t>
        </is>
      </c>
      <c r="F2854" t="inlineStr">
        <is>
          <t>ANZ Business Cheque</t>
        </is>
      </c>
      <c r="G2854" s="9" t="n">
        <v>-1025.82</v>
      </c>
      <c r="H2854" t="inlineStr"/>
      <c r="I2854" t="inlineStr">
        <is>
          <t>Payment B00301</t>
        </is>
      </c>
      <c r="J2854" t="inlineStr">
        <is>
          <t>R</t>
        </is>
      </c>
      <c r="K2854" t="str">
        <f>INDEX('Account Map'!$E$5:$E$90,MATCH(F2854,'Account Map'!$A$5:$A$90,0))</f>
        <v>090</v>
      </c>
    </row>
    <row r="2855">
      <c r="A2855" t="n">
        <v>1071</v>
      </c>
      <c r="B2855" s="10" t="n">
        <v>46271</v>
      </c>
      <c r="C2855" t="inlineStr">
        <is>
          <t>Bill Payment (Cheque)</t>
        </is>
      </c>
      <c r="D2855" t="inlineStr"/>
      <c r="E2855" t="inlineStr">
        <is>
          <t>Google Ads</t>
        </is>
      </c>
      <c r="F2855" t="inlineStr">
        <is>
          <t>Accounts Payable (A/P)</t>
        </is>
      </c>
      <c r="G2855" s="9" t="n">
        <v>1375.34</v>
      </c>
      <c r="H2855" t="inlineStr"/>
      <c r="I2855" t="inlineStr">
        <is>
          <t>Payment B00313</t>
        </is>
      </c>
      <c r="J2855" t="inlineStr"/>
      <c r="K2855" t="str">
        <f>INDEX('Account Map'!$E$5:$E$90,MATCH(F2855,'Account Map'!$A$5:$A$90,0))</f>
        <v>800</v>
      </c>
    </row>
    <row r="2856">
      <c r="A2856" t="n">
        <v>1071</v>
      </c>
      <c r="B2856" s="10" t="n">
        <v>46271</v>
      </c>
      <c r="C2856" t="inlineStr">
        <is>
          <t>Bill Payment (Cheque)</t>
        </is>
      </c>
      <c r="D2856" t="inlineStr"/>
      <c r="E2856" t="inlineStr">
        <is>
          <t>Google Ads</t>
        </is>
      </c>
      <c r="F2856" t="inlineStr">
        <is>
          <t>ANZ Business Cheque</t>
        </is>
      </c>
      <c r="G2856" s="9" t="n">
        <v>-1375.34</v>
      </c>
      <c r="H2856" t="inlineStr"/>
      <c r="I2856" t="inlineStr">
        <is>
          <t>Payment B00313</t>
        </is>
      </c>
      <c r="J2856" t="inlineStr">
        <is>
          <t>R</t>
        </is>
      </c>
      <c r="K2856" t="str">
        <f>INDEX('Account Map'!$E$5:$E$90,MATCH(F2856,'Account Map'!$A$5:$A$90,0))</f>
        <v>090</v>
      </c>
    </row>
    <row r="2857">
      <c r="A2857" t="n">
        <v>1072</v>
      </c>
      <c r="B2857" s="10" t="n">
        <v>46271</v>
      </c>
      <c r="C2857" t="inlineStr">
        <is>
          <t>Bill Payment (Cheque)</t>
        </is>
      </c>
      <c r="D2857" t="inlineStr"/>
      <c r="E2857" t="inlineStr">
        <is>
          <t>Chapel Joinery Supplies Pty Ltd</t>
        </is>
      </c>
      <c r="F2857" t="inlineStr">
        <is>
          <t>Accounts Payable (A/P)</t>
        </is>
      </c>
      <c r="G2857" s="9" t="n">
        <v>1254.23</v>
      </c>
      <c r="H2857" t="inlineStr"/>
      <c r="I2857" t="inlineStr">
        <is>
          <t>Payment B00346</t>
        </is>
      </c>
      <c r="J2857" t="inlineStr"/>
      <c r="K2857" t="str">
        <f>INDEX('Account Map'!$E$5:$E$90,MATCH(F2857,'Account Map'!$A$5:$A$90,0))</f>
        <v>800</v>
      </c>
    </row>
    <row r="2858">
      <c r="A2858" t="n">
        <v>1072</v>
      </c>
      <c r="B2858" s="10" t="n">
        <v>46271</v>
      </c>
      <c r="C2858" t="inlineStr">
        <is>
          <t>Bill Payment (Cheque)</t>
        </is>
      </c>
      <c r="D2858" t="inlineStr"/>
      <c r="E2858" t="inlineStr">
        <is>
          <t>Chapel Joinery Supplies Pty Ltd</t>
        </is>
      </c>
      <c r="F2858" t="inlineStr">
        <is>
          <t>ANZ Business Cheque</t>
        </is>
      </c>
      <c r="G2858" s="9" t="n">
        <v>-1254.23</v>
      </c>
      <c r="H2858" t="inlineStr"/>
      <c r="I2858" t="inlineStr">
        <is>
          <t>Payment B00346</t>
        </is>
      </c>
      <c r="J2858" t="inlineStr">
        <is>
          <t>R</t>
        </is>
      </c>
      <c r="K2858" t="str">
        <f>INDEX('Account Map'!$E$5:$E$90,MATCH(F2858,'Account Map'!$A$5:$A$90,0))</f>
        <v>090</v>
      </c>
    </row>
    <row r="2859">
      <c r="A2859" t="n">
        <v>1073</v>
      </c>
      <c r="B2859" s="10" t="n">
        <v>46271</v>
      </c>
      <c r="C2859" t="inlineStr">
        <is>
          <t>Bill Payment (Cheque)</t>
        </is>
      </c>
      <c r="D2859" t="inlineStr"/>
      <c r="E2859" t="inlineStr">
        <is>
          <t>Smith St Adhesives Pty Ltd</t>
        </is>
      </c>
      <c r="F2859" t="inlineStr">
        <is>
          <t>Accounts Payable (A/P)</t>
        </is>
      </c>
      <c r="G2859" s="9" t="n">
        <v>445.02</v>
      </c>
      <c r="H2859" t="inlineStr"/>
      <c r="I2859" t="inlineStr">
        <is>
          <t>Payment B00358</t>
        </is>
      </c>
      <c r="J2859" t="inlineStr"/>
      <c r="K2859" t="str">
        <f>INDEX('Account Map'!$E$5:$E$90,MATCH(F2859,'Account Map'!$A$5:$A$90,0))</f>
        <v>800</v>
      </c>
    </row>
    <row r="2860">
      <c r="A2860" t="n">
        <v>1073</v>
      </c>
      <c r="B2860" s="10" t="n">
        <v>46271</v>
      </c>
      <c r="C2860" t="inlineStr">
        <is>
          <t>Bill Payment (Cheque)</t>
        </is>
      </c>
      <c r="D2860" t="inlineStr"/>
      <c r="E2860" t="inlineStr">
        <is>
          <t>Smith St Adhesives Pty Ltd</t>
        </is>
      </c>
      <c r="F2860" t="inlineStr">
        <is>
          <t>ANZ Business Cheque</t>
        </is>
      </c>
      <c r="G2860" s="9" t="n">
        <v>-445.02</v>
      </c>
      <c r="H2860" t="inlineStr"/>
      <c r="I2860" t="inlineStr">
        <is>
          <t>Payment B00358</t>
        </is>
      </c>
      <c r="J2860" t="inlineStr">
        <is>
          <t>R</t>
        </is>
      </c>
      <c r="K2860" t="str">
        <f>INDEX('Account Map'!$E$5:$E$90,MATCH(F2860,'Account Map'!$A$5:$A$90,0))</f>
        <v>090</v>
      </c>
    </row>
    <row r="2861">
      <c r="A2861" t="n">
        <v>1074</v>
      </c>
      <c r="B2861" s="10" t="n">
        <v>46272</v>
      </c>
      <c r="C2861" t="inlineStr">
        <is>
          <t>Invoice</t>
        </is>
      </c>
      <c r="D2861" t="inlineStr">
        <is>
          <t>INV-4373</t>
        </is>
      </c>
      <c r="E2861" t="inlineStr">
        <is>
          <t>Hawthorn Cafe Pty Ltd</t>
        </is>
      </c>
      <c r="F2861" t="inlineStr">
        <is>
          <t>Accounts Receivable (A/R)</t>
        </is>
      </c>
      <c r="G2861" s="9" t="n">
        <v>8587.98</v>
      </c>
      <c r="H2861" t="inlineStr"/>
      <c r="I2861" t="inlineStr"/>
      <c r="J2861" t="inlineStr"/>
      <c r="K2861" t="str">
        <f>INDEX('Account Map'!$E$5:$E$90,MATCH(F2861,'Account Map'!$A$5:$A$90,0))</f>
        <v>610</v>
      </c>
    </row>
    <row r="2862">
      <c r="A2862" t="n">
        <v>1074</v>
      </c>
      <c r="B2862" s="10" t="n">
        <v>46272</v>
      </c>
      <c r="C2862" t="inlineStr">
        <is>
          <t>Invoice</t>
        </is>
      </c>
      <c r="D2862" t="inlineStr">
        <is>
          <t>INV-4373</t>
        </is>
      </c>
      <c r="E2862" t="inlineStr">
        <is>
          <t>Hawthorn Cafe Pty Ltd</t>
        </is>
      </c>
      <c r="F2862" t="inlineStr">
        <is>
          <t>Installation labour</t>
        </is>
      </c>
      <c r="G2862" s="9" t="n">
        <v>-1848</v>
      </c>
      <c r="H2862" t="inlineStr">
        <is>
          <t>GST</t>
        </is>
      </c>
      <c r="I2862" t="inlineStr"/>
      <c r="J2862" t="inlineStr"/>
      <c r="K2862" t="str">
        <f>INDEX('Account Map'!$E$5:$E$90,MATCH(F2862,'Account Map'!$A$5:$A$90,0))</f>
        <v>202</v>
      </c>
    </row>
    <row r="2863">
      <c r="A2863" t="n">
        <v>1074</v>
      </c>
      <c r="B2863" s="10" t="n">
        <v>46272</v>
      </c>
      <c r="C2863" t="inlineStr">
        <is>
          <t>Invoice</t>
        </is>
      </c>
      <c r="D2863" t="inlineStr">
        <is>
          <t>INV-4373</t>
        </is>
      </c>
      <c r="E2863" t="inlineStr">
        <is>
          <t>Hawthorn Cafe Pty Ltd</t>
        </is>
      </c>
      <c r="F2863" t="inlineStr">
        <is>
          <t>Shopfitting contracts</t>
        </is>
      </c>
      <c r="G2863" s="9" t="n">
        <v>-5066.16</v>
      </c>
      <c r="H2863" t="inlineStr">
        <is>
          <t>GST</t>
        </is>
      </c>
      <c r="I2863" t="inlineStr"/>
      <c r="J2863" t="inlineStr"/>
      <c r="K2863" t="str">
        <f>INDEX('Account Map'!$E$5:$E$90,MATCH(F2863,'Account Map'!$A$5:$A$90,0))</f>
        <v>201</v>
      </c>
    </row>
    <row r="2864">
      <c r="A2864" t="n">
        <v>1074</v>
      </c>
      <c r="B2864" s="10" t="n">
        <v>46272</v>
      </c>
      <c r="C2864" t="inlineStr">
        <is>
          <t>Invoice</t>
        </is>
      </c>
      <c r="D2864" t="inlineStr">
        <is>
          <t>INV-4373</t>
        </is>
      </c>
      <c r="E2864" t="inlineStr">
        <is>
          <t>Hawthorn Cafe Pty Ltd</t>
        </is>
      </c>
      <c r="F2864" t="inlineStr">
        <is>
          <t>Design &amp; drafting fees</t>
        </is>
      </c>
      <c r="G2864" s="9" t="n">
        <v>-893.09</v>
      </c>
      <c r="H2864" t="inlineStr">
        <is>
          <t>GST</t>
        </is>
      </c>
      <c r="I2864" t="inlineStr"/>
      <c r="J2864" t="inlineStr"/>
      <c r="K2864" t="str">
        <f>INDEX('Account Map'!$E$5:$E$90,MATCH(F2864,'Account Map'!$A$5:$A$90,0))</f>
        <v>203</v>
      </c>
    </row>
    <row r="2865">
      <c r="A2865" t="n">
        <v>1074</v>
      </c>
      <c r="B2865" s="10" t="n">
        <v>46272</v>
      </c>
      <c r="C2865" t="inlineStr">
        <is>
          <t>Invoice</t>
        </is>
      </c>
      <c r="D2865" t="inlineStr">
        <is>
          <t>INV-4373</t>
        </is>
      </c>
      <c r="E2865" t="inlineStr">
        <is>
          <t>Hawthorn Cafe Pty Ltd</t>
        </is>
      </c>
      <c r="F2865" t="inlineStr">
        <is>
          <t>GST Payable</t>
        </is>
      </c>
      <c r="G2865" s="9" t="n">
        <v>-780.73</v>
      </c>
      <c r="H2865" t="inlineStr"/>
      <c r="I2865" t="inlineStr"/>
      <c r="J2865" t="inlineStr"/>
      <c r="K2865" t="str">
        <f>INDEX('Account Map'!$E$5:$E$90,MATCH(F2865,'Account Map'!$A$5:$A$90,0))</f>
        <v>820</v>
      </c>
    </row>
    <row r="2866">
      <c r="A2866" t="n">
        <v>1075</v>
      </c>
      <c r="B2866" s="10" t="n">
        <v>46272</v>
      </c>
      <c r="C2866" t="inlineStr">
        <is>
          <t>Invoice</t>
        </is>
      </c>
      <c r="D2866" t="inlineStr">
        <is>
          <t>INV-4374</t>
        </is>
      </c>
      <c r="E2866" t="inlineStr">
        <is>
          <t>Harbour Medical Centre Pty Ltd</t>
        </is>
      </c>
      <c r="F2866" t="inlineStr">
        <is>
          <t>Accounts Receivable (A/R)</t>
        </is>
      </c>
      <c r="G2866" s="9" t="n">
        <v>6754.7</v>
      </c>
      <c r="H2866" t="inlineStr"/>
      <c r="I2866" t="inlineStr"/>
      <c r="J2866" t="inlineStr"/>
      <c r="K2866" t="str">
        <f>INDEX('Account Map'!$E$5:$E$90,MATCH(F2866,'Account Map'!$A$5:$A$90,0))</f>
        <v>610</v>
      </c>
    </row>
    <row r="2867">
      <c r="A2867" t="n">
        <v>1075</v>
      </c>
      <c r="B2867" s="10" t="n">
        <v>46272</v>
      </c>
      <c r="C2867" t="inlineStr">
        <is>
          <t>Invoice</t>
        </is>
      </c>
      <c r="D2867" t="inlineStr">
        <is>
          <t>INV-4374</t>
        </is>
      </c>
      <c r="E2867" t="inlineStr">
        <is>
          <t>Harbour Medical Centre Pty Ltd</t>
        </is>
      </c>
      <c r="F2867" t="inlineStr">
        <is>
          <t>Shopfitting contracts</t>
        </is>
      </c>
      <c r="G2867" s="9" t="n">
        <v>-3705.53</v>
      </c>
      <c r="H2867" t="inlineStr">
        <is>
          <t>GST</t>
        </is>
      </c>
      <c r="I2867" t="inlineStr"/>
      <c r="J2867" t="inlineStr"/>
      <c r="K2867" t="str">
        <f>INDEX('Account Map'!$E$5:$E$90,MATCH(F2867,'Account Map'!$A$5:$A$90,0))</f>
        <v>201</v>
      </c>
    </row>
    <row r="2868">
      <c r="A2868" t="n">
        <v>1075</v>
      </c>
      <c r="B2868" s="10" t="n">
        <v>46272</v>
      </c>
      <c r="C2868" t="inlineStr">
        <is>
          <t>Invoice</t>
        </is>
      </c>
      <c r="D2868" t="inlineStr">
        <is>
          <t>INV-4374</t>
        </is>
      </c>
      <c r="E2868" t="inlineStr">
        <is>
          <t>Harbour Medical Centre Pty Ltd</t>
        </is>
      </c>
      <c r="F2868" t="inlineStr">
        <is>
          <t>Shopfitting contracts</t>
        </is>
      </c>
      <c r="G2868" s="9" t="n">
        <v>-2435.11</v>
      </c>
      <c r="H2868" t="inlineStr">
        <is>
          <t>GST</t>
        </is>
      </c>
      <c r="I2868" t="inlineStr"/>
      <c r="J2868" t="inlineStr"/>
      <c r="K2868" t="str">
        <f>INDEX('Account Map'!$E$5:$E$90,MATCH(F2868,'Account Map'!$A$5:$A$90,0))</f>
        <v>201</v>
      </c>
    </row>
    <row r="2869">
      <c r="A2869" t="n">
        <v>1075</v>
      </c>
      <c r="B2869" s="10" t="n">
        <v>46272</v>
      </c>
      <c r="C2869" t="inlineStr">
        <is>
          <t>Invoice</t>
        </is>
      </c>
      <c r="D2869" t="inlineStr">
        <is>
          <t>INV-4374</t>
        </is>
      </c>
      <c r="E2869" t="inlineStr">
        <is>
          <t>Harbour Medical Centre Pty Ltd</t>
        </is>
      </c>
      <c r="F2869" t="inlineStr">
        <is>
          <t>GST Payable</t>
        </is>
      </c>
      <c r="G2869" s="9" t="n">
        <v>-614.0599999999999</v>
      </c>
      <c r="H2869" t="inlineStr"/>
      <c r="I2869" t="inlineStr"/>
      <c r="J2869" t="inlineStr"/>
      <c r="K2869" t="str">
        <f>INDEX('Account Map'!$E$5:$E$90,MATCH(F2869,'Account Map'!$A$5:$A$90,0))</f>
        <v>820</v>
      </c>
    </row>
    <row r="2870">
      <c r="A2870" t="n">
        <v>1076</v>
      </c>
      <c r="B2870" s="10" t="n">
        <v>46272</v>
      </c>
      <c r="C2870" t="inlineStr">
        <is>
          <t>Invoice</t>
        </is>
      </c>
      <c r="D2870" t="inlineStr">
        <is>
          <t>INV-4375</t>
        </is>
      </c>
      <c r="E2870" t="inlineStr">
        <is>
          <t>Prahran Optometrists Pty Ltd</t>
        </is>
      </c>
      <c r="F2870" t="inlineStr">
        <is>
          <t>Accounts Receivable (A/R)</t>
        </is>
      </c>
      <c r="G2870" s="9" t="n">
        <v>10263.85</v>
      </c>
      <c r="H2870" t="inlineStr"/>
      <c r="I2870" t="inlineStr"/>
      <c r="J2870" t="inlineStr"/>
      <c r="K2870" t="str">
        <f>INDEX('Account Map'!$E$5:$E$90,MATCH(F2870,'Account Map'!$A$5:$A$90,0))</f>
        <v>610</v>
      </c>
    </row>
    <row r="2871">
      <c r="A2871" t="n">
        <v>1076</v>
      </c>
      <c r="B2871" s="10" t="n">
        <v>46272</v>
      </c>
      <c r="C2871" t="inlineStr">
        <is>
          <t>Invoice</t>
        </is>
      </c>
      <c r="D2871" t="inlineStr">
        <is>
          <t>INV-4375</t>
        </is>
      </c>
      <c r="E2871" t="inlineStr">
        <is>
          <t>Prahran Optometrists Pty Ltd</t>
        </is>
      </c>
      <c r="F2871" t="inlineStr">
        <is>
          <t>Shopfitting contracts</t>
        </is>
      </c>
      <c r="G2871" s="9" t="n">
        <v>-5612.5</v>
      </c>
      <c r="H2871" t="inlineStr">
        <is>
          <t>GST</t>
        </is>
      </c>
      <c r="I2871" t="inlineStr"/>
      <c r="J2871" t="inlineStr"/>
      <c r="K2871" t="str">
        <f>INDEX('Account Map'!$E$5:$E$90,MATCH(F2871,'Account Map'!$A$5:$A$90,0))</f>
        <v>201</v>
      </c>
    </row>
    <row r="2872">
      <c r="A2872" t="n">
        <v>1076</v>
      </c>
      <c r="B2872" s="10" t="n">
        <v>46272</v>
      </c>
      <c r="C2872" t="inlineStr">
        <is>
          <t>Invoice</t>
        </is>
      </c>
      <c r="D2872" t="inlineStr">
        <is>
          <t>INV-4375</t>
        </is>
      </c>
      <c r="E2872" t="inlineStr">
        <is>
          <t>Prahran Optometrists Pty Ltd</t>
        </is>
      </c>
      <c r="F2872" t="inlineStr">
        <is>
          <t>Joinery sales</t>
        </is>
      </c>
      <c r="G2872" s="9" t="n">
        <v>-798.7</v>
      </c>
      <c r="H2872" t="inlineStr">
        <is>
          <t>GST</t>
        </is>
      </c>
      <c r="I2872" t="inlineStr"/>
      <c r="J2872" t="inlineStr"/>
      <c r="K2872" t="str">
        <f>INDEX('Account Map'!$E$5:$E$90,MATCH(F2872,'Account Map'!$A$5:$A$90,0))</f>
        <v>200</v>
      </c>
    </row>
    <row r="2873">
      <c r="A2873" t="n">
        <v>1076</v>
      </c>
      <c r="B2873" s="10" t="n">
        <v>46272</v>
      </c>
      <c r="C2873" t="inlineStr">
        <is>
          <t>Invoice</t>
        </is>
      </c>
      <c r="D2873" t="inlineStr">
        <is>
          <t>INV-4375</t>
        </is>
      </c>
      <c r="E2873" t="inlineStr">
        <is>
          <t>Prahran Optometrists Pty Ltd</t>
        </is>
      </c>
      <c r="F2873" t="inlineStr">
        <is>
          <t>Joinery sales</t>
        </is>
      </c>
      <c r="G2873" s="9" t="n">
        <v>-2919.57</v>
      </c>
      <c r="H2873" t="inlineStr">
        <is>
          <t>GST</t>
        </is>
      </c>
      <c r="I2873" t="inlineStr"/>
      <c r="J2873" t="inlineStr"/>
      <c r="K2873" t="str">
        <f>INDEX('Account Map'!$E$5:$E$90,MATCH(F2873,'Account Map'!$A$5:$A$90,0))</f>
        <v>200</v>
      </c>
    </row>
    <row r="2874">
      <c r="A2874" t="n">
        <v>1076</v>
      </c>
      <c r="B2874" s="10" t="n">
        <v>46272</v>
      </c>
      <c r="C2874" t="inlineStr">
        <is>
          <t>Invoice</t>
        </is>
      </c>
      <c r="D2874" t="inlineStr">
        <is>
          <t>INV-4375</t>
        </is>
      </c>
      <c r="E2874" t="inlineStr">
        <is>
          <t>Prahran Optometrists Pty Ltd</t>
        </is>
      </c>
      <c r="F2874" t="inlineStr">
        <is>
          <t>GST Payable</t>
        </is>
      </c>
      <c r="G2874" s="9" t="n">
        <v>-933.08</v>
      </c>
      <c r="H2874" t="inlineStr"/>
      <c r="I2874" t="inlineStr"/>
      <c r="J2874" t="inlineStr"/>
      <c r="K2874" t="str">
        <f>INDEX('Account Map'!$E$5:$E$90,MATCH(F2874,'Account Map'!$A$5:$A$90,0))</f>
        <v>820</v>
      </c>
    </row>
    <row r="2875">
      <c r="A2875" t="n">
        <v>1077</v>
      </c>
      <c r="B2875" s="10" t="n">
        <v>46272</v>
      </c>
      <c r="C2875" t="inlineStr">
        <is>
          <t>Bill</t>
        </is>
      </c>
      <c r="D2875" t="inlineStr">
        <is>
          <t>B00440</t>
        </is>
      </c>
      <c r="E2875" t="inlineStr">
        <is>
          <t>WorkSafe Victoria</t>
        </is>
      </c>
      <c r="F2875" t="inlineStr">
        <is>
          <t>Workcover</t>
        </is>
      </c>
      <c r="G2875" s="9" t="n">
        <v>201.19</v>
      </c>
      <c r="H2875" t="inlineStr">
        <is>
          <t>GST</t>
        </is>
      </c>
      <c r="I2875" t="inlineStr"/>
      <c r="J2875" t="inlineStr"/>
      <c r="K2875" t="str">
        <f>INDEX('Account Map'!$E$5:$E$90,MATCH(F2875,'Account Map'!$A$5:$A$90,0))</f>
        <v>434</v>
      </c>
    </row>
    <row r="2876">
      <c r="A2876" t="n">
        <v>1077</v>
      </c>
      <c r="B2876" s="10" t="n">
        <v>46272</v>
      </c>
      <c r="C2876" t="inlineStr">
        <is>
          <t>Bill</t>
        </is>
      </c>
      <c r="D2876" t="inlineStr">
        <is>
          <t>B00440</t>
        </is>
      </c>
      <c r="E2876" t="inlineStr">
        <is>
          <t>WorkSafe Victoria</t>
        </is>
      </c>
      <c r="F2876" t="inlineStr">
        <is>
          <t>GST Payable</t>
        </is>
      </c>
      <c r="G2876" s="9" t="n">
        <v>20.12</v>
      </c>
      <c r="H2876" t="inlineStr"/>
      <c r="I2876" t="inlineStr"/>
      <c r="J2876" t="inlineStr"/>
      <c r="K2876" t="str">
        <f>INDEX('Account Map'!$E$5:$E$90,MATCH(F2876,'Account Map'!$A$5:$A$90,0))</f>
        <v>820</v>
      </c>
    </row>
    <row r="2877">
      <c r="A2877" t="n">
        <v>1077</v>
      </c>
      <c r="B2877" s="10" t="n">
        <v>46272</v>
      </c>
      <c r="C2877" t="inlineStr">
        <is>
          <t>Bill</t>
        </is>
      </c>
      <c r="D2877" t="inlineStr">
        <is>
          <t>B00440</t>
        </is>
      </c>
      <c r="E2877" t="inlineStr">
        <is>
          <t>WorkSafe Victoria</t>
        </is>
      </c>
      <c r="F2877" t="inlineStr">
        <is>
          <t>Accounts Payable (A/P)</t>
        </is>
      </c>
      <c r="G2877" s="9" t="n">
        <v>-221.31</v>
      </c>
      <c r="H2877" t="inlineStr"/>
      <c r="I2877" t="inlineStr"/>
      <c r="J2877" t="inlineStr"/>
      <c r="K2877" t="str">
        <f>INDEX('Account Map'!$E$5:$E$90,MATCH(F2877,'Account Map'!$A$5:$A$90,0))</f>
        <v>800</v>
      </c>
    </row>
    <row r="2878">
      <c r="A2878" t="n">
        <v>1078</v>
      </c>
      <c r="B2878" s="10" t="n">
        <v>46272</v>
      </c>
      <c r="C2878" t="inlineStr">
        <is>
          <t>Bill</t>
        </is>
      </c>
      <c r="D2878" t="inlineStr">
        <is>
          <t>B00441</t>
        </is>
      </c>
      <c r="E2878" t="inlineStr">
        <is>
          <t>Brunswick Steel Pty Ltd</t>
        </is>
      </c>
      <c r="F2878" t="inlineStr">
        <is>
          <t>Timber &amp; board</t>
        </is>
      </c>
      <c r="G2878" s="9" t="n">
        <v>2750.23</v>
      </c>
      <c r="H2878" t="inlineStr">
        <is>
          <t>GST</t>
        </is>
      </c>
      <c r="I2878" t="inlineStr"/>
      <c r="J2878" t="inlineStr"/>
      <c r="K2878" t="str">
        <f>INDEX('Account Map'!$E$5:$E$90,MATCH(F2878,'Account Map'!$A$5:$A$90,0))</f>
        <v>310</v>
      </c>
    </row>
    <row r="2879">
      <c r="A2879" t="n">
        <v>1078</v>
      </c>
      <c r="B2879" s="10" t="n">
        <v>46272</v>
      </c>
      <c r="C2879" t="inlineStr">
        <is>
          <t>Bill</t>
        </is>
      </c>
      <c r="D2879" t="inlineStr">
        <is>
          <t>B00441</t>
        </is>
      </c>
      <c r="E2879" t="inlineStr">
        <is>
          <t>Brunswick Steel Pty Ltd</t>
        </is>
      </c>
      <c r="F2879" t="inlineStr">
        <is>
          <t>GST Payable</t>
        </is>
      </c>
      <c r="G2879" s="9" t="n">
        <v>275.02</v>
      </c>
      <c r="H2879" t="inlineStr"/>
      <c r="I2879" t="inlineStr"/>
      <c r="J2879" t="inlineStr"/>
      <c r="K2879" t="str">
        <f>INDEX('Account Map'!$E$5:$E$90,MATCH(F2879,'Account Map'!$A$5:$A$90,0))</f>
        <v>820</v>
      </c>
    </row>
    <row r="2880">
      <c r="A2880" t="n">
        <v>1078</v>
      </c>
      <c r="B2880" s="10" t="n">
        <v>46272</v>
      </c>
      <c r="C2880" t="inlineStr">
        <is>
          <t>Bill</t>
        </is>
      </c>
      <c r="D2880" t="inlineStr">
        <is>
          <t>B00441</t>
        </is>
      </c>
      <c r="E2880" t="inlineStr">
        <is>
          <t>Brunswick Steel Pty Ltd</t>
        </is>
      </c>
      <c r="F2880" t="inlineStr">
        <is>
          <t>Accounts Payable (A/P)</t>
        </is>
      </c>
      <c r="G2880" s="9" t="n">
        <v>-3025.25</v>
      </c>
      <c r="H2880" t="inlineStr"/>
      <c r="I2880" t="inlineStr"/>
      <c r="J2880" t="inlineStr"/>
      <c r="K2880" t="str">
        <f>INDEX('Account Map'!$E$5:$E$90,MATCH(F2880,'Account Map'!$A$5:$A$90,0))</f>
        <v>800</v>
      </c>
    </row>
    <row r="2881">
      <c r="A2881" t="n">
        <v>1079</v>
      </c>
      <c r="B2881" s="10" t="n">
        <v>46272</v>
      </c>
      <c r="C2881" t="inlineStr">
        <is>
          <t>Bill</t>
        </is>
      </c>
      <c r="D2881" t="inlineStr">
        <is>
          <t>B00442</t>
        </is>
      </c>
      <c r="E2881" t="inlineStr">
        <is>
          <t>Clifton Panel Pty Ltd</t>
        </is>
      </c>
      <c r="F2881" t="inlineStr">
        <is>
          <t>Repairs &amp; maintenance</t>
        </is>
      </c>
      <c r="G2881" s="9" t="n">
        <v>1427.51</v>
      </c>
      <c r="H2881" t="inlineStr">
        <is>
          <t>GST</t>
        </is>
      </c>
      <c r="I2881" t="inlineStr"/>
      <c r="J2881" t="inlineStr"/>
      <c r="K2881" t="str">
        <f>INDEX('Account Map'!$E$5:$E$90,MATCH(F2881,'Account Map'!$A$5:$A$90,0))</f>
        <v>473</v>
      </c>
    </row>
    <row r="2882">
      <c r="A2882" t="n">
        <v>1079</v>
      </c>
      <c r="B2882" s="10" t="n">
        <v>46272</v>
      </c>
      <c r="C2882" t="inlineStr">
        <is>
          <t>Bill</t>
        </is>
      </c>
      <c r="D2882" t="inlineStr">
        <is>
          <t>B00442</t>
        </is>
      </c>
      <c r="E2882" t="inlineStr">
        <is>
          <t>Clifton Panel Pty Ltd</t>
        </is>
      </c>
      <c r="F2882" t="inlineStr">
        <is>
          <t>GST Payable</t>
        </is>
      </c>
      <c r="G2882" s="9" t="n">
        <v>142.75</v>
      </c>
      <c r="H2882" t="inlineStr"/>
      <c r="I2882" t="inlineStr"/>
      <c r="J2882" t="inlineStr"/>
      <c r="K2882" t="str">
        <f>INDEX('Account Map'!$E$5:$E$90,MATCH(F2882,'Account Map'!$A$5:$A$90,0))</f>
        <v>820</v>
      </c>
    </row>
    <row r="2883">
      <c r="A2883" t="n">
        <v>1079</v>
      </c>
      <c r="B2883" s="10" t="n">
        <v>46272</v>
      </c>
      <c r="C2883" t="inlineStr">
        <is>
          <t>Bill</t>
        </is>
      </c>
      <c r="D2883" t="inlineStr">
        <is>
          <t>B00442</t>
        </is>
      </c>
      <c r="E2883" t="inlineStr">
        <is>
          <t>Clifton Panel Pty Ltd</t>
        </is>
      </c>
      <c r="F2883" t="inlineStr">
        <is>
          <t>Accounts Payable (A/P)</t>
        </is>
      </c>
      <c r="G2883" s="9" t="n">
        <v>-1570.26</v>
      </c>
      <c r="H2883" t="inlineStr"/>
      <c r="I2883" t="inlineStr"/>
      <c r="J2883" t="inlineStr"/>
      <c r="K2883" t="str">
        <f>INDEX('Account Map'!$E$5:$E$90,MATCH(F2883,'Account Map'!$A$5:$A$90,0))</f>
        <v>800</v>
      </c>
    </row>
    <row r="2884">
      <c r="A2884" t="n">
        <v>1080</v>
      </c>
      <c r="B2884" s="10" t="n">
        <v>46272</v>
      </c>
      <c r="C2884" t="inlineStr">
        <is>
          <t>Bill</t>
        </is>
      </c>
      <c r="D2884" t="inlineStr">
        <is>
          <t>B00443</t>
        </is>
      </c>
      <c r="E2884" t="inlineStr">
        <is>
          <t>City of Yarra Pty Ltd</t>
        </is>
      </c>
      <c r="F2884" t="inlineStr">
        <is>
          <t>Licences &amp; permits</t>
        </is>
      </c>
      <c r="G2884" s="9" t="n">
        <v>957.02</v>
      </c>
      <c r="H2884" t="inlineStr">
        <is>
          <t>GST</t>
        </is>
      </c>
      <c r="I2884" t="inlineStr"/>
      <c r="J2884" t="inlineStr"/>
      <c r="K2884" t="str">
        <f>INDEX('Account Map'!$E$5:$E$90,MATCH(F2884,'Account Map'!$A$5:$A$90,0))</f>
        <v>495</v>
      </c>
    </row>
    <row r="2885">
      <c r="A2885" t="n">
        <v>1080</v>
      </c>
      <c r="B2885" s="10" t="n">
        <v>46272</v>
      </c>
      <c r="C2885" t="inlineStr">
        <is>
          <t>Bill</t>
        </is>
      </c>
      <c r="D2885" t="inlineStr">
        <is>
          <t>B00443</t>
        </is>
      </c>
      <c r="E2885" t="inlineStr">
        <is>
          <t>City of Yarra Pty Ltd</t>
        </is>
      </c>
      <c r="F2885" t="inlineStr">
        <is>
          <t>GST Payable</t>
        </is>
      </c>
      <c r="G2885" s="9" t="n">
        <v>95.7</v>
      </c>
      <c r="H2885" t="inlineStr"/>
      <c r="I2885" t="inlineStr"/>
      <c r="J2885" t="inlineStr"/>
      <c r="K2885" t="str">
        <f>INDEX('Account Map'!$E$5:$E$90,MATCH(F2885,'Account Map'!$A$5:$A$90,0))</f>
        <v>820</v>
      </c>
    </row>
    <row r="2886">
      <c r="A2886" t="n">
        <v>1080</v>
      </c>
      <c r="B2886" s="10" t="n">
        <v>46272</v>
      </c>
      <c r="C2886" t="inlineStr">
        <is>
          <t>Bill</t>
        </is>
      </c>
      <c r="D2886" t="inlineStr">
        <is>
          <t>B00443</t>
        </is>
      </c>
      <c r="E2886" t="inlineStr">
        <is>
          <t>City of Yarra Pty Ltd</t>
        </is>
      </c>
      <c r="F2886" t="inlineStr">
        <is>
          <t>Accounts Payable (A/P)</t>
        </is>
      </c>
      <c r="G2886" s="9" t="n">
        <v>-1052.72</v>
      </c>
      <c r="H2886" t="inlineStr"/>
      <c r="I2886" t="inlineStr"/>
      <c r="J2886" t="inlineStr"/>
      <c r="K2886" t="str">
        <f>INDEX('Account Map'!$E$5:$E$90,MATCH(F2886,'Account Map'!$A$5:$A$90,0))</f>
        <v>800</v>
      </c>
    </row>
    <row r="2887">
      <c r="A2887" t="n">
        <v>1081</v>
      </c>
      <c r="B2887" s="10" t="n">
        <v>46272</v>
      </c>
      <c r="C2887" t="inlineStr">
        <is>
          <t>Bill</t>
        </is>
      </c>
      <c r="D2887" t="inlineStr">
        <is>
          <t>B00444</t>
        </is>
      </c>
      <c r="E2887" t="inlineStr">
        <is>
          <t>Prahran Fixings Pty Ltd</t>
        </is>
      </c>
      <c r="F2887" t="inlineStr">
        <is>
          <t>Freight &amp; cartage</t>
        </is>
      </c>
      <c r="G2887" s="9" t="n">
        <v>212.35</v>
      </c>
      <c r="H2887" t="inlineStr">
        <is>
          <t>GST</t>
        </is>
      </c>
      <c r="I2887" t="inlineStr"/>
      <c r="J2887" t="inlineStr"/>
      <c r="K2887" t="str">
        <f>INDEX('Account Map'!$E$5:$E$90,MATCH(F2887,'Account Map'!$A$5:$A$90,0))</f>
        <v>314</v>
      </c>
    </row>
    <row r="2888">
      <c r="A2888" t="n">
        <v>1081</v>
      </c>
      <c r="B2888" s="10" t="n">
        <v>46272</v>
      </c>
      <c r="C2888" t="inlineStr">
        <is>
          <t>Bill</t>
        </is>
      </c>
      <c r="D2888" t="inlineStr">
        <is>
          <t>B00444</t>
        </is>
      </c>
      <c r="E2888" t="inlineStr">
        <is>
          <t>Prahran Fixings Pty Ltd</t>
        </is>
      </c>
      <c r="F2888" t="inlineStr">
        <is>
          <t>GST Payable</t>
        </is>
      </c>
      <c r="G2888" s="9" t="n">
        <v>21.24</v>
      </c>
      <c r="H2888" t="inlineStr"/>
      <c r="I2888" t="inlineStr"/>
      <c r="J2888" t="inlineStr"/>
      <c r="K2888" t="str">
        <f>INDEX('Account Map'!$E$5:$E$90,MATCH(F2888,'Account Map'!$A$5:$A$90,0))</f>
        <v>820</v>
      </c>
    </row>
    <row r="2889">
      <c r="A2889" t="n">
        <v>1081</v>
      </c>
      <c r="B2889" s="10" t="n">
        <v>46272</v>
      </c>
      <c r="C2889" t="inlineStr">
        <is>
          <t>Bill</t>
        </is>
      </c>
      <c r="D2889" t="inlineStr">
        <is>
          <t>B00444</t>
        </is>
      </c>
      <c r="E2889" t="inlineStr">
        <is>
          <t>Prahran Fixings Pty Ltd</t>
        </is>
      </c>
      <c r="F2889" t="inlineStr">
        <is>
          <t>Accounts Payable (A/P)</t>
        </is>
      </c>
      <c r="G2889" s="9" t="n">
        <v>-233.59</v>
      </c>
      <c r="H2889" t="inlineStr"/>
      <c r="I2889" t="inlineStr"/>
      <c r="J2889" t="inlineStr"/>
      <c r="K2889" t="str">
        <f>INDEX('Account Map'!$E$5:$E$90,MATCH(F2889,'Account Map'!$A$5:$A$90,0))</f>
        <v>800</v>
      </c>
    </row>
    <row r="2890">
      <c r="A2890" t="n">
        <v>1082</v>
      </c>
      <c r="B2890" s="10" t="n">
        <v>46272</v>
      </c>
      <c r="C2890" t="inlineStr">
        <is>
          <t>Bill</t>
        </is>
      </c>
      <c r="D2890" t="inlineStr">
        <is>
          <t>B00445</t>
        </is>
      </c>
      <c r="E2890" t="inlineStr">
        <is>
          <t>Glenferrie Lighting Pty Ltd</t>
        </is>
      </c>
      <c r="F2890" t="inlineStr">
        <is>
          <t>Freight &amp; cartage</t>
        </is>
      </c>
      <c r="G2890" s="9" t="n">
        <v>1045.66</v>
      </c>
      <c r="H2890" t="inlineStr">
        <is>
          <t>GST</t>
        </is>
      </c>
      <c r="I2890" t="inlineStr"/>
      <c r="J2890" t="inlineStr"/>
      <c r="K2890" t="str">
        <f>INDEX('Account Map'!$E$5:$E$90,MATCH(F2890,'Account Map'!$A$5:$A$90,0))</f>
        <v>314</v>
      </c>
    </row>
    <row r="2891">
      <c r="A2891" t="n">
        <v>1082</v>
      </c>
      <c r="B2891" s="10" t="n">
        <v>46272</v>
      </c>
      <c r="C2891" t="inlineStr">
        <is>
          <t>Bill</t>
        </is>
      </c>
      <c r="D2891" t="inlineStr">
        <is>
          <t>B00445</t>
        </is>
      </c>
      <c r="E2891" t="inlineStr">
        <is>
          <t>Glenferrie Lighting Pty Ltd</t>
        </is>
      </c>
      <c r="F2891" t="inlineStr">
        <is>
          <t>GST Payable</t>
        </is>
      </c>
      <c r="G2891" s="9" t="n">
        <v>104.57</v>
      </c>
      <c r="H2891" t="inlineStr"/>
      <c r="I2891" t="inlineStr"/>
      <c r="J2891" t="inlineStr"/>
      <c r="K2891" t="str">
        <f>INDEX('Account Map'!$E$5:$E$90,MATCH(F2891,'Account Map'!$A$5:$A$90,0))</f>
        <v>820</v>
      </c>
    </row>
    <row r="2892">
      <c r="A2892" t="n">
        <v>1082</v>
      </c>
      <c r="B2892" s="10" t="n">
        <v>46272</v>
      </c>
      <c r="C2892" t="inlineStr">
        <is>
          <t>Bill</t>
        </is>
      </c>
      <c r="D2892" t="inlineStr">
        <is>
          <t>B00445</t>
        </is>
      </c>
      <c r="E2892" t="inlineStr">
        <is>
          <t>Glenferrie Lighting Pty Ltd</t>
        </is>
      </c>
      <c r="F2892" t="inlineStr">
        <is>
          <t>Accounts Payable (A/P)</t>
        </is>
      </c>
      <c r="G2892" s="9" t="n">
        <v>-1150.23</v>
      </c>
      <c r="H2892" t="inlineStr"/>
      <c r="I2892" t="inlineStr"/>
      <c r="J2892" t="inlineStr"/>
      <c r="K2892" t="str">
        <f>INDEX('Account Map'!$E$5:$E$90,MATCH(F2892,'Account Map'!$A$5:$A$90,0))</f>
        <v>800</v>
      </c>
    </row>
    <row r="2893">
      <c r="A2893" t="n">
        <v>1083</v>
      </c>
      <c r="B2893" s="10" t="n">
        <v>46272</v>
      </c>
      <c r="C2893" t="inlineStr">
        <is>
          <t>Bill</t>
        </is>
      </c>
      <c r="D2893" t="inlineStr">
        <is>
          <t>B00446</t>
        </is>
      </c>
      <c r="E2893" t="inlineStr">
        <is>
          <t>Carlton Timber Pty Ltd</t>
        </is>
      </c>
      <c r="F2893" t="inlineStr">
        <is>
          <t>Timber &amp; board</t>
        </is>
      </c>
      <c r="G2893" s="9" t="n">
        <v>2614.31</v>
      </c>
      <c r="H2893" t="inlineStr">
        <is>
          <t>GST</t>
        </is>
      </c>
      <c r="I2893" t="inlineStr"/>
      <c r="J2893" t="inlineStr"/>
      <c r="K2893" t="str">
        <f>INDEX('Account Map'!$E$5:$E$90,MATCH(F2893,'Account Map'!$A$5:$A$90,0))</f>
        <v>310</v>
      </c>
    </row>
    <row r="2894">
      <c r="A2894" t="n">
        <v>1083</v>
      </c>
      <c r="B2894" s="10" t="n">
        <v>46272</v>
      </c>
      <c r="C2894" t="inlineStr">
        <is>
          <t>Bill</t>
        </is>
      </c>
      <c r="D2894" t="inlineStr">
        <is>
          <t>B00446</t>
        </is>
      </c>
      <c r="E2894" t="inlineStr">
        <is>
          <t>Carlton Timber Pty Ltd</t>
        </is>
      </c>
      <c r="F2894" t="inlineStr">
        <is>
          <t>GST Payable</t>
        </is>
      </c>
      <c r="G2894" s="9" t="n">
        <v>261.43</v>
      </c>
      <c r="H2894" t="inlineStr"/>
      <c r="I2894" t="inlineStr"/>
      <c r="J2894" t="inlineStr"/>
      <c r="K2894" t="str">
        <f>INDEX('Account Map'!$E$5:$E$90,MATCH(F2894,'Account Map'!$A$5:$A$90,0))</f>
        <v>820</v>
      </c>
    </row>
    <row r="2895">
      <c r="A2895" t="n">
        <v>1083</v>
      </c>
      <c r="B2895" s="10" t="n">
        <v>46272</v>
      </c>
      <c r="C2895" t="inlineStr">
        <is>
          <t>Bill</t>
        </is>
      </c>
      <c r="D2895" t="inlineStr">
        <is>
          <t>B00446</t>
        </is>
      </c>
      <c r="E2895" t="inlineStr">
        <is>
          <t>Carlton Timber Pty Ltd</t>
        </is>
      </c>
      <c r="F2895" t="inlineStr">
        <is>
          <t>Accounts Payable (A/P)</t>
        </is>
      </c>
      <c r="G2895" s="9" t="n">
        <v>-2875.74</v>
      </c>
      <c r="H2895" t="inlineStr"/>
      <c r="I2895" t="inlineStr"/>
      <c r="J2895" t="inlineStr"/>
      <c r="K2895" t="str">
        <f>INDEX('Account Map'!$E$5:$E$90,MATCH(F2895,'Account Map'!$A$5:$A$90,0))</f>
        <v>800</v>
      </c>
    </row>
    <row r="2896">
      <c r="A2896" t="n">
        <v>1084</v>
      </c>
      <c r="B2896" s="10" t="n">
        <v>46272</v>
      </c>
      <c r="C2896" t="inlineStr">
        <is>
          <t>Expense</t>
        </is>
      </c>
      <c r="D2896" t="inlineStr"/>
      <c r="E2896" t="inlineStr">
        <is>
          <t>Google Ads</t>
        </is>
      </c>
      <c r="F2896" t="inlineStr">
        <is>
          <t>Subscriptions</t>
        </is>
      </c>
      <c r="G2896" s="9" t="n">
        <v>98.34999999999999</v>
      </c>
      <c r="H2896" t="inlineStr">
        <is>
          <t>GST</t>
        </is>
      </c>
      <c r="I2896" t="inlineStr"/>
      <c r="J2896" t="inlineStr"/>
      <c r="K2896" t="str">
        <f>INDEX('Account Map'!$E$5:$E$90,MATCH(F2896,'Account Map'!$A$5:$A$90,0))</f>
        <v>485</v>
      </c>
    </row>
    <row r="2897">
      <c r="A2897" t="n">
        <v>1084</v>
      </c>
      <c r="B2897" s="10" t="n">
        <v>46272</v>
      </c>
      <c r="C2897" t="inlineStr">
        <is>
          <t>Expense</t>
        </is>
      </c>
      <c r="D2897" t="inlineStr"/>
      <c r="E2897" t="inlineStr">
        <is>
          <t>Google Ads</t>
        </is>
      </c>
      <c r="F2897" t="inlineStr">
        <is>
          <t>GST Payable</t>
        </is>
      </c>
      <c r="G2897" s="9" t="n">
        <v>9.84</v>
      </c>
      <c r="H2897" t="inlineStr"/>
      <c r="I2897" t="inlineStr"/>
      <c r="J2897" t="inlineStr"/>
      <c r="K2897" t="str">
        <f>INDEX('Account Map'!$E$5:$E$90,MATCH(F2897,'Account Map'!$A$5:$A$90,0))</f>
        <v>820</v>
      </c>
    </row>
    <row r="2898">
      <c r="A2898" t="n">
        <v>1084</v>
      </c>
      <c r="B2898" s="10" t="n">
        <v>46272</v>
      </c>
      <c r="C2898" t="inlineStr">
        <is>
          <t>Expense</t>
        </is>
      </c>
      <c r="D2898" t="inlineStr"/>
      <c r="E2898" t="inlineStr">
        <is>
          <t>Google Ads</t>
        </is>
      </c>
      <c r="F2898" t="inlineStr">
        <is>
          <t>ANZ Business Visa</t>
        </is>
      </c>
      <c r="G2898" s="9" t="n">
        <v>-108.19</v>
      </c>
      <c r="H2898" t="inlineStr"/>
      <c r="I2898" t="inlineStr"/>
      <c r="J2898" t="inlineStr">
        <is>
          <t>R</t>
        </is>
      </c>
      <c r="K2898" t="str">
        <f>INDEX('Account Map'!$E$5:$E$90,MATCH(F2898,'Account Map'!$A$5:$A$90,0))</f>
        <v>092</v>
      </c>
    </row>
    <row r="2899">
      <c r="A2899" t="n">
        <v>1085</v>
      </c>
      <c r="B2899" s="10" t="n">
        <v>46272</v>
      </c>
      <c r="C2899" t="inlineStr">
        <is>
          <t>Expense</t>
        </is>
      </c>
      <c r="D2899" t="inlineStr"/>
      <c r="E2899" t="inlineStr">
        <is>
          <t>Coffee Club Catering</t>
        </is>
      </c>
      <c r="F2899" t="inlineStr">
        <is>
          <t>Advertising</t>
        </is>
      </c>
      <c r="G2899" s="9" t="n">
        <v>179.41</v>
      </c>
      <c r="H2899" t="inlineStr">
        <is>
          <t>GST</t>
        </is>
      </c>
      <c r="I2899" t="inlineStr"/>
      <c r="J2899" t="inlineStr"/>
      <c r="K2899" t="str">
        <f>INDEX('Account Map'!$E$5:$E$90,MATCH(F2899,'Account Map'!$A$5:$A$90,0))</f>
        <v>400</v>
      </c>
    </row>
    <row r="2900">
      <c r="A2900" t="n">
        <v>1085</v>
      </c>
      <c r="B2900" s="10" t="n">
        <v>46272</v>
      </c>
      <c r="C2900" t="inlineStr">
        <is>
          <t>Expense</t>
        </is>
      </c>
      <c r="D2900" t="inlineStr"/>
      <c r="E2900" t="inlineStr">
        <is>
          <t>Coffee Club Catering</t>
        </is>
      </c>
      <c r="F2900" t="inlineStr">
        <is>
          <t>GST Payable</t>
        </is>
      </c>
      <c r="G2900" s="9" t="n">
        <v>17.94</v>
      </c>
      <c r="H2900" t="inlineStr"/>
      <c r="I2900" t="inlineStr"/>
      <c r="J2900" t="inlineStr"/>
      <c r="K2900" t="str">
        <f>INDEX('Account Map'!$E$5:$E$90,MATCH(F2900,'Account Map'!$A$5:$A$90,0))</f>
        <v>820</v>
      </c>
    </row>
    <row r="2901">
      <c r="A2901" t="n">
        <v>1085</v>
      </c>
      <c r="B2901" s="10" t="n">
        <v>46272</v>
      </c>
      <c r="C2901" t="inlineStr">
        <is>
          <t>Expense</t>
        </is>
      </c>
      <c r="D2901" t="inlineStr"/>
      <c r="E2901" t="inlineStr">
        <is>
          <t>Coffee Club Catering</t>
        </is>
      </c>
      <c r="F2901" t="inlineStr">
        <is>
          <t>ANZ Business Visa</t>
        </is>
      </c>
      <c r="G2901" s="9" t="n">
        <v>-197.35</v>
      </c>
      <c r="H2901" t="inlineStr"/>
      <c r="I2901" t="inlineStr"/>
      <c r="J2901" t="inlineStr">
        <is>
          <t>R</t>
        </is>
      </c>
      <c r="K2901" t="str">
        <f>INDEX('Account Map'!$E$5:$E$90,MATCH(F2901,'Account Map'!$A$5:$A$90,0))</f>
        <v>092</v>
      </c>
    </row>
    <row r="2902">
      <c r="A2902" t="n">
        <v>1086</v>
      </c>
      <c r="B2902" s="10" t="n">
        <v>46272</v>
      </c>
      <c r="C2902" t="inlineStr">
        <is>
          <t>Expense</t>
        </is>
      </c>
      <c r="D2902" t="inlineStr"/>
      <c r="E2902" t="inlineStr">
        <is>
          <t>Ampol</t>
        </is>
      </c>
      <c r="F2902" t="inlineStr">
        <is>
          <t>Travel</t>
        </is>
      </c>
      <c r="G2902" s="9" t="n">
        <v>471.18</v>
      </c>
      <c r="H2902" t="inlineStr">
        <is>
          <t>GST</t>
        </is>
      </c>
      <c r="I2902" t="inlineStr"/>
      <c r="J2902" t="inlineStr"/>
      <c r="K2902" t="str">
        <f>INDEX('Account Map'!$E$5:$E$90,MATCH(F2902,'Account Map'!$A$5:$A$90,0))</f>
        <v>493</v>
      </c>
    </row>
    <row r="2903">
      <c r="A2903" t="n">
        <v>1086</v>
      </c>
      <c r="B2903" s="10" t="n">
        <v>46272</v>
      </c>
      <c r="C2903" t="inlineStr">
        <is>
          <t>Expense</t>
        </is>
      </c>
      <c r="D2903" t="inlineStr"/>
      <c r="E2903" t="inlineStr">
        <is>
          <t>Ampol</t>
        </is>
      </c>
      <c r="F2903" t="inlineStr">
        <is>
          <t>GST Payable</t>
        </is>
      </c>
      <c r="G2903" s="9" t="n">
        <v>47.12</v>
      </c>
      <c r="H2903" t="inlineStr"/>
      <c r="I2903" t="inlineStr"/>
      <c r="J2903" t="inlineStr"/>
      <c r="K2903" t="str">
        <f>INDEX('Account Map'!$E$5:$E$90,MATCH(F2903,'Account Map'!$A$5:$A$90,0))</f>
        <v>820</v>
      </c>
    </row>
    <row r="2904">
      <c r="A2904" t="n">
        <v>1086</v>
      </c>
      <c r="B2904" s="10" t="n">
        <v>46272</v>
      </c>
      <c r="C2904" t="inlineStr">
        <is>
          <t>Expense</t>
        </is>
      </c>
      <c r="D2904" t="inlineStr"/>
      <c r="E2904" t="inlineStr">
        <is>
          <t>Ampol</t>
        </is>
      </c>
      <c r="F2904" t="inlineStr">
        <is>
          <t>ANZ Business Visa</t>
        </is>
      </c>
      <c r="G2904" s="9" t="n">
        <v>-518.3</v>
      </c>
      <c r="H2904" t="inlineStr"/>
      <c r="I2904" t="inlineStr"/>
      <c r="J2904" t="inlineStr">
        <is>
          <t>R</t>
        </is>
      </c>
      <c r="K2904" t="str">
        <f>INDEX('Account Map'!$E$5:$E$90,MATCH(F2904,'Account Map'!$A$5:$A$90,0))</f>
        <v>092</v>
      </c>
    </row>
    <row r="2905">
      <c r="A2905" t="n">
        <v>1087</v>
      </c>
      <c r="B2905" s="10" t="n">
        <v>46272</v>
      </c>
      <c r="C2905" t="inlineStr">
        <is>
          <t>Payment</t>
        </is>
      </c>
      <c r="D2905" t="inlineStr"/>
      <c r="E2905" t="inlineStr">
        <is>
          <t>Northside Vet Clinic Pty Ltd</t>
        </is>
      </c>
      <c r="F2905" t="inlineStr">
        <is>
          <t>Undeposited Funds</t>
        </is>
      </c>
      <c r="G2905" s="9" t="n">
        <v>25125.91</v>
      </c>
      <c r="H2905" t="inlineStr"/>
      <c r="I2905" t="inlineStr">
        <is>
          <t>Payment INV-4271</t>
        </is>
      </c>
      <c r="J2905" t="inlineStr"/>
      <c r="K2905" t="str">
        <f>INDEX('Account Map'!$E$5:$E$90,MATCH(F2905,'Account Map'!$A$5:$A$90,0))</f>
        <v>615</v>
      </c>
    </row>
    <row r="2906">
      <c r="A2906" t="n">
        <v>1087</v>
      </c>
      <c r="B2906" s="10" t="n">
        <v>46272</v>
      </c>
      <c r="C2906" t="inlineStr">
        <is>
          <t>Payment</t>
        </is>
      </c>
      <c r="D2906" t="inlineStr"/>
      <c r="E2906" t="inlineStr">
        <is>
          <t>Northside Vet Clinic Pty Ltd</t>
        </is>
      </c>
      <c r="F2906" t="inlineStr">
        <is>
          <t>Accounts Receivable (A/R)</t>
        </is>
      </c>
      <c r="G2906" s="9" t="n">
        <v>-25125.91</v>
      </c>
      <c r="H2906" t="inlineStr"/>
      <c r="I2906" t="inlineStr">
        <is>
          <t>Payment INV-4271</t>
        </is>
      </c>
      <c r="J2906" t="inlineStr"/>
      <c r="K2906" t="str">
        <f>INDEX('Account Map'!$E$5:$E$90,MATCH(F2906,'Account Map'!$A$5:$A$90,0))</f>
        <v>610</v>
      </c>
    </row>
    <row r="2907">
      <c r="A2907" t="n">
        <v>1088</v>
      </c>
      <c r="B2907" s="10" t="n">
        <v>46272</v>
      </c>
      <c r="C2907" t="inlineStr">
        <is>
          <t>Payment</t>
        </is>
      </c>
      <c r="D2907" t="inlineStr"/>
      <c r="E2907" t="inlineStr">
        <is>
          <t>Kestrel Fitness Group</t>
        </is>
      </c>
      <c r="F2907" t="inlineStr">
        <is>
          <t>Undeposited Funds</t>
        </is>
      </c>
      <c r="G2907" s="9" t="n">
        <v>11372.2</v>
      </c>
      <c r="H2907" t="inlineStr"/>
      <c r="I2907" t="inlineStr">
        <is>
          <t>Payment INV-4302</t>
        </is>
      </c>
      <c r="J2907" t="inlineStr"/>
      <c r="K2907" t="str">
        <f>INDEX('Account Map'!$E$5:$E$90,MATCH(F2907,'Account Map'!$A$5:$A$90,0))</f>
        <v>615</v>
      </c>
    </row>
    <row r="2908">
      <c r="A2908" t="n">
        <v>1088</v>
      </c>
      <c r="B2908" s="10" t="n">
        <v>46272</v>
      </c>
      <c r="C2908" t="inlineStr">
        <is>
          <t>Payment</t>
        </is>
      </c>
      <c r="D2908" t="inlineStr"/>
      <c r="E2908" t="inlineStr">
        <is>
          <t>Kestrel Fitness Group</t>
        </is>
      </c>
      <c r="F2908" t="inlineStr">
        <is>
          <t>Accounts Receivable (A/R)</t>
        </is>
      </c>
      <c r="G2908" s="9" t="n">
        <v>-11372.2</v>
      </c>
      <c r="H2908" t="inlineStr"/>
      <c r="I2908" t="inlineStr">
        <is>
          <t>Payment INV-4302</t>
        </is>
      </c>
      <c r="J2908" t="inlineStr"/>
      <c r="K2908" t="str">
        <f>INDEX('Account Map'!$E$5:$E$90,MATCH(F2908,'Account Map'!$A$5:$A$90,0))</f>
        <v>610</v>
      </c>
    </row>
    <row r="2909">
      <c r="A2909" t="n">
        <v>1089</v>
      </c>
      <c r="B2909" s="10" t="n">
        <v>46272</v>
      </c>
      <c r="C2909" t="inlineStr">
        <is>
          <t>Payment</t>
        </is>
      </c>
      <c r="D2909" t="inlineStr"/>
      <c r="E2909" t="inlineStr">
        <is>
          <t>Fitzroy Kitchen &amp; Bath Group</t>
        </is>
      </c>
      <c r="F2909" t="inlineStr">
        <is>
          <t>ANZ Business Cheque</t>
        </is>
      </c>
      <c r="G2909" s="9" t="n">
        <v>2856.91</v>
      </c>
      <c r="H2909" t="inlineStr"/>
      <c r="I2909" t="inlineStr">
        <is>
          <t>Payment INV-4341</t>
        </is>
      </c>
      <c r="J2909" t="inlineStr">
        <is>
          <t>R</t>
        </is>
      </c>
      <c r="K2909" t="str">
        <f>INDEX('Account Map'!$E$5:$E$90,MATCH(F2909,'Account Map'!$A$5:$A$90,0))</f>
        <v>090</v>
      </c>
    </row>
    <row r="2910">
      <c r="A2910" t="n">
        <v>1089</v>
      </c>
      <c r="B2910" s="10" t="n">
        <v>46272</v>
      </c>
      <c r="C2910" t="inlineStr">
        <is>
          <t>Payment</t>
        </is>
      </c>
      <c r="D2910" t="inlineStr"/>
      <c r="E2910" t="inlineStr">
        <is>
          <t>Fitzroy Kitchen &amp; Bath Group</t>
        </is>
      </c>
      <c r="F2910" t="inlineStr">
        <is>
          <t>Accounts Receivable (A/R)</t>
        </is>
      </c>
      <c r="G2910" s="9" t="n">
        <v>-2856.91</v>
      </c>
      <c r="H2910" t="inlineStr"/>
      <c r="I2910" t="inlineStr">
        <is>
          <t>Payment INV-4341</t>
        </is>
      </c>
      <c r="J2910" t="inlineStr"/>
      <c r="K2910" t="str">
        <f>INDEX('Account Map'!$E$5:$E$90,MATCH(F2910,'Account Map'!$A$5:$A$90,0))</f>
        <v>610</v>
      </c>
    </row>
    <row r="2911">
      <c r="A2911" t="n">
        <v>1090</v>
      </c>
      <c r="B2911" s="10" t="n">
        <v>46272</v>
      </c>
      <c r="C2911" t="inlineStr">
        <is>
          <t>Bill Payment (Cheque)</t>
        </is>
      </c>
      <c r="D2911" t="inlineStr"/>
      <c r="E2911" t="inlineStr">
        <is>
          <t>Clifton Abrasives Pty Ltd</t>
        </is>
      </c>
      <c r="F2911" t="inlineStr">
        <is>
          <t>Accounts Payable (A/P)</t>
        </is>
      </c>
      <c r="G2911" s="9" t="n">
        <v>890.5599999999999</v>
      </c>
      <c r="H2911" t="inlineStr"/>
      <c r="I2911" t="inlineStr">
        <is>
          <t>Payment B00328</t>
        </is>
      </c>
      <c r="J2911" t="inlineStr"/>
      <c r="K2911" t="str">
        <f>INDEX('Account Map'!$E$5:$E$90,MATCH(F2911,'Account Map'!$A$5:$A$90,0))</f>
        <v>800</v>
      </c>
    </row>
    <row r="2912">
      <c r="A2912" t="n">
        <v>1090</v>
      </c>
      <c r="B2912" s="10" t="n">
        <v>46272</v>
      </c>
      <c r="C2912" t="inlineStr">
        <is>
          <t>Bill Payment (Cheque)</t>
        </is>
      </c>
      <c r="D2912" t="inlineStr"/>
      <c r="E2912" t="inlineStr">
        <is>
          <t>Clifton Abrasives Pty Ltd</t>
        </is>
      </c>
      <c r="F2912" t="inlineStr">
        <is>
          <t>ANZ Business Cheque</t>
        </is>
      </c>
      <c r="G2912" s="9" t="n">
        <v>-890.5599999999999</v>
      </c>
      <c r="H2912" t="inlineStr"/>
      <c r="I2912" t="inlineStr">
        <is>
          <t>Payment B00328</t>
        </is>
      </c>
      <c r="J2912" t="inlineStr">
        <is>
          <t>R</t>
        </is>
      </c>
      <c r="K2912" t="str">
        <f>INDEX('Account Map'!$E$5:$E$90,MATCH(F2912,'Account Map'!$A$5:$A$90,0))</f>
        <v>090</v>
      </c>
    </row>
    <row r="2913">
      <c r="A2913" t="n">
        <v>1091</v>
      </c>
      <c r="B2913" s="10" t="n">
        <v>46273</v>
      </c>
      <c r="C2913" t="inlineStr">
        <is>
          <t>Invoice</t>
        </is>
      </c>
      <c r="D2913" t="inlineStr">
        <is>
          <t>INV-4376</t>
        </is>
      </c>
      <c r="E2913" t="inlineStr">
        <is>
          <t>Bluestone Kitchen &amp; Bath Pty Ltd</t>
        </is>
      </c>
      <c r="F2913" t="inlineStr">
        <is>
          <t>Accounts Receivable (A/R)</t>
        </is>
      </c>
      <c r="G2913" s="9" t="n">
        <v>9158.84</v>
      </c>
      <c r="H2913" t="inlineStr"/>
      <c r="I2913" t="inlineStr"/>
      <c r="J2913" t="inlineStr"/>
      <c r="K2913" t="str">
        <f>INDEX('Account Map'!$E$5:$E$90,MATCH(F2913,'Account Map'!$A$5:$A$90,0))</f>
        <v>610</v>
      </c>
    </row>
    <row r="2914">
      <c r="A2914" t="n">
        <v>1091</v>
      </c>
      <c r="B2914" s="10" t="n">
        <v>46273</v>
      </c>
      <c r="C2914" t="inlineStr">
        <is>
          <t>Invoice</t>
        </is>
      </c>
      <c r="D2914" t="inlineStr">
        <is>
          <t>INV-4376</t>
        </is>
      </c>
      <c r="E2914" t="inlineStr">
        <is>
          <t>Bluestone Kitchen &amp; Bath Pty Ltd</t>
        </is>
      </c>
      <c r="F2914" t="inlineStr">
        <is>
          <t>Joinery sales</t>
        </is>
      </c>
      <c r="G2914" s="9" t="n">
        <v>-1761.68</v>
      </c>
      <c r="H2914" t="inlineStr">
        <is>
          <t>GST</t>
        </is>
      </c>
      <c r="I2914" t="inlineStr"/>
      <c r="J2914" t="inlineStr"/>
      <c r="K2914" t="str">
        <f>INDEX('Account Map'!$E$5:$E$90,MATCH(F2914,'Account Map'!$A$5:$A$90,0))</f>
        <v>200</v>
      </c>
    </row>
    <row r="2915">
      <c r="A2915" t="n">
        <v>1091</v>
      </c>
      <c r="B2915" s="10" t="n">
        <v>46273</v>
      </c>
      <c r="C2915" t="inlineStr">
        <is>
          <t>Invoice</t>
        </is>
      </c>
      <c r="D2915" t="inlineStr">
        <is>
          <t>INV-4376</t>
        </is>
      </c>
      <c r="E2915" t="inlineStr">
        <is>
          <t>Bluestone Kitchen &amp; Bath Pty Ltd</t>
        </is>
      </c>
      <c r="F2915" t="inlineStr">
        <is>
          <t>Shopfitting contracts</t>
        </is>
      </c>
      <c r="G2915" s="9" t="n">
        <v>-2378.38</v>
      </c>
      <c r="H2915" t="inlineStr">
        <is>
          <t>GST</t>
        </is>
      </c>
      <c r="I2915" t="inlineStr"/>
      <c r="J2915" t="inlineStr"/>
      <c r="K2915" t="str">
        <f>INDEX('Account Map'!$E$5:$E$90,MATCH(F2915,'Account Map'!$A$5:$A$90,0))</f>
        <v>201</v>
      </c>
    </row>
    <row r="2916">
      <c r="A2916" t="n">
        <v>1091</v>
      </c>
      <c r="B2916" s="10" t="n">
        <v>46273</v>
      </c>
      <c r="C2916" t="inlineStr">
        <is>
          <t>Invoice</t>
        </is>
      </c>
      <c r="D2916" t="inlineStr">
        <is>
          <t>INV-4376</t>
        </is>
      </c>
      <c r="E2916" t="inlineStr">
        <is>
          <t>Bluestone Kitchen &amp; Bath Pty Ltd</t>
        </is>
      </c>
      <c r="F2916" t="inlineStr">
        <is>
          <t>Joinery sales</t>
        </is>
      </c>
      <c r="G2916" s="9" t="n">
        <v>-4186.16</v>
      </c>
      <c r="H2916" t="inlineStr">
        <is>
          <t>GST</t>
        </is>
      </c>
      <c r="I2916" t="inlineStr"/>
      <c r="J2916" t="inlineStr"/>
      <c r="K2916" t="str">
        <f>INDEX('Account Map'!$E$5:$E$90,MATCH(F2916,'Account Map'!$A$5:$A$90,0))</f>
        <v>200</v>
      </c>
    </row>
    <row r="2917">
      <c r="A2917" t="n">
        <v>1091</v>
      </c>
      <c r="B2917" s="10" t="n">
        <v>46273</v>
      </c>
      <c r="C2917" t="inlineStr">
        <is>
          <t>Invoice</t>
        </is>
      </c>
      <c r="D2917" t="inlineStr">
        <is>
          <t>INV-4376</t>
        </is>
      </c>
      <c r="E2917" t="inlineStr">
        <is>
          <t>Bluestone Kitchen &amp; Bath Pty Ltd</t>
        </is>
      </c>
      <c r="F2917" t="inlineStr">
        <is>
          <t>GST Payable</t>
        </is>
      </c>
      <c r="G2917" s="9" t="n">
        <v>-832.62</v>
      </c>
      <c r="H2917" t="inlineStr"/>
      <c r="I2917" t="inlineStr"/>
      <c r="J2917" t="inlineStr"/>
      <c r="K2917" t="str">
        <f>INDEX('Account Map'!$E$5:$E$90,MATCH(F2917,'Account Map'!$A$5:$A$90,0))</f>
        <v>820</v>
      </c>
    </row>
    <row r="2918">
      <c r="A2918" t="n">
        <v>1092</v>
      </c>
      <c r="B2918" s="10" t="n">
        <v>46273</v>
      </c>
      <c r="C2918" t="inlineStr">
        <is>
          <t>Invoice</t>
        </is>
      </c>
      <c r="D2918" t="inlineStr">
        <is>
          <t>INV-4377</t>
        </is>
      </c>
      <c r="E2918" t="inlineStr">
        <is>
          <t>Kestrel Fashion Pty Ltd</t>
        </is>
      </c>
      <c r="F2918" t="inlineStr">
        <is>
          <t>Accounts Receivable (A/R)</t>
        </is>
      </c>
      <c r="G2918" s="9" t="n">
        <v>3168</v>
      </c>
      <c r="H2918" t="inlineStr"/>
      <c r="I2918" t="inlineStr"/>
      <c r="J2918" t="inlineStr"/>
      <c r="K2918" t="str">
        <f>INDEX('Account Map'!$E$5:$E$90,MATCH(F2918,'Account Map'!$A$5:$A$90,0))</f>
        <v>610</v>
      </c>
    </row>
    <row r="2919">
      <c r="A2919" t="n">
        <v>1092</v>
      </c>
      <c r="B2919" s="10" t="n">
        <v>46273</v>
      </c>
      <c r="C2919" t="inlineStr">
        <is>
          <t>Invoice</t>
        </is>
      </c>
      <c r="D2919" t="inlineStr">
        <is>
          <t>INV-4377</t>
        </is>
      </c>
      <c r="E2919" t="inlineStr">
        <is>
          <t>Kestrel Fashion Pty Ltd</t>
        </is>
      </c>
      <c r="F2919" t="inlineStr">
        <is>
          <t>Design &amp; drafting fees</t>
        </is>
      </c>
      <c r="G2919" s="9" t="n">
        <v>-2880</v>
      </c>
      <c r="H2919" t="inlineStr">
        <is>
          <t>GST</t>
        </is>
      </c>
      <c r="I2919" t="inlineStr"/>
      <c r="J2919" t="inlineStr"/>
      <c r="K2919" t="str">
        <f>INDEX('Account Map'!$E$5:$E$90,MATCH(F2919,'Account Map'!$A$5:$A$90,0))</f>
        <v>203</v>
      </c>
    </row>
    <row r="2920">
      <c r="A2920" t="n">
        <v>1092</v>
      </c>
      <c r="B2920" s="10" t="n">
        <v>46273</v>
      </c>
      <c r="C2920" t="inlineStr">
        <is>
          <t>Invoice</t>
        </is>
      </c>
      <c r="D2920" t="inlineStr">
        <is>
          <t>INV-4377</t>
        </is>
      </c>
      <c r="E2920" t="inlineStr">
        <is>
          <t>Kestrel Fashion Pty Ltd</t>
        </is>
      </c>
      <c r="F2920" t="inlineStr">
        <is>
          <t>GST Payable</t>
        </is>
      </c>
      <c r="G2920" s="9" t="n">
        <v>-288</v>
      </c>
      <c r="H2920" t="inlineStr"/>
      <c r="I2920" t="inlineStr"/>
      <c r="J2920" t="inlineStr"/>
      <c r="K2920" t="str">
        <f>INDEX('Account Map'!$E$5:$E$90,MATCH(F2920,'Account Map'!$A$5:$A$90,0))</f>
        <v>820</v>
      </c>
    </row>
    <row r="2921">
      <c r="A2921" t="n">
        <v>1093</v>
      </c>
      <c r="B2921" s="10" t="n">
        <v>46273</v>
      </c>
      <c r="C2921" t="inlineStr">
        <is>
          <t>Bill</t>
        </is>
      </c>
      <c r="D2921" t="inlineStr">
        <is>
          <t>B00447</t>
        </is>
      </c>
      <c r="E2921" t="inlineStr">
        <is>
          <t>Southern Machinery Pty Ltd</t>
        </is>
      </c>
      <c r="F2921" t="inlineStr">
        <is>
          <t>Hardware &amp; fittings</t>
        </is>
      </c>
      <c r="G2921" s="9" t="n">
        <v>269.37</v>
      </c>
      <c r="H2921" t="inlineStr">
        <is>
          <t>GST</t>
        </is>
      </c>
      <c r="I2921" t="inlineStr"/>
      <c r="J2921" t="inlineStr"/>
      <c r="K2921" t="str">
        <f>INDEX('Account Map'!$E$5:$E$90,MATCH(F2921,'Account Map'!$A$5:$A$90,0))</f>
        <v>311</v>
      </c>
    </row>
    <row r="2922">
      <c r="A2922" t="n">
        <v>1093</v>
      </c>
      <c r="B2922" s="10" t="n">
        <v>46273</v>
      </c>
      <c r="C2922" t="inlineStr">
        <is>
          <t>Bill</t>
        </is>
      </c>
      <c r="D2922" t="inlineStr">
        <is>
          <t>B00447</t>
        </is>
      </c>
      <c r="E2922" t="inlineStr">
        <is>
          <t>Southern Machinery Pty Ltd</t>
        </is>
      </c>
      <c r="F2922" t="inlineStr">
        <is>
          <t>GST Payable</t>
        </is>
      </c>
      <c r="G2922" s="9" t="n">
        <v>26.94</v>
      </c>
      <c r="H2922" t="inlineStr"/>
      <c r="I2922" t="inlineStr"/>
      <c r="J2922" t="inlineStr"/>
      <c r="K2922" t="str">
        <f>INDEX('Account Map'!$E$5:$E$90,MATCH(F2922,'Account Map'!$A$5:$A$90,0))</f>
        <v>820</v>
      </c>
    </row>
    <row r="2923">
      <c r="A2923" t="n">
        <v>1093</v>
      </c>
      <c r="B2923" s="10" t="n">
        <v>46273</v>
      </c>
      <c r="C2923" t="inlineStr">
        <is>
          <t>Bill</t>
        </is>
      </c>
      <c r="D2923" t="inlineStr">
        <is>
          <t>B00447</t>
        </is>
      </c>
      <c r="E2923" t="inlineStr">
        <is>
          <t>Southern Machinery Pty Ltd</t>
        </is>
      </c>
      <c r="F2923" t="inlineStr">
        <is>
          <t>Accounts Payable (A/P)</t>
        </is>
      </c>
      <c r="G2923" s="9" t="n">
        <v>-296.31</v>
      </c>
      <c r="H2923" t="inlineStr"/>
      <c r="I2923" t="inlineStr"/>
      <c r="J2923" t="inlineStr"/>
      <c r="K2923" t="str">
        <f>INDEX('Account Map'!$E$5:$E$90,MATCH(F2923,'Account Map'!$A$5:$A$90,0))</f>
        <v>800</v>
      </c>
    </row>
    <row r="2924">
      <c r="A2924" t="n">
        <v>1094</v>
      </c>
      <c r="B2924" s="10" t="n">
        <v>46273</v>
      </c>
      <c r="C2924" t="inlineStr">
        <is>
          <t>Bill</t>
        </is>
      </c>
      <c r="D2924" t="inlineStr">
        <is>
          <t>B00448</t>
        </is>
      </c>
      <c r="E2924" t="inlineStr">
        <is>
          <t>Brunswick Tiles Pty Ltd</t>
        </is>
      </c>
      <c r="F2924" t="inlineStr">
        <is>
          <t>Timber &amp; board</t>
        </is>
      </c>
      <c r="G2924" s="9" t="n">
        <v>3406.44</v>
      </c>
      <c r="H2924" t="inlineStr">
        <is>
          <t>GST</t>
        </is>
      </c>
      <c r="I2924" t="inlineStr"/>
      <c r="J2924" t="inlineStr"/>
      <c r="K2924" t="str">
        <f>INDEX('Account Map'!$E$5:$E$90,MATCH(F2924,'Account Map'!$A$5:$A$90,0))</f>
        <v>310</v>
      </c>
    </row>
    <row r="2925">
      <c r="A2925" t="n">
        <v>1094</v>
      </c>
      <c r="B2925" s="10" t="n">
        <v>46273</v>
      </c>
      <c r="C2925" t="inlineStr">
        <is>
          <t>Bill</t>
        </is>
      </c>
      <c r="D2925" t="inlineStr">
        <is>
          <t>B00448</t>
        </is>
      </c>
      <c r="E2925" t="inlineStr">
        <is>
          <t>Brunswick Tiles Pty Ltd</t>
        </is>
      </c>
      <c r="F2925" t="inlineStr">
        <is>
          <t>GST Payable</t>
        </is>
      </c>
      <c r="G2925" s="9" t="n">
        <v>340.64</v>
      </c>
      <c r="H2925" t="inlineStr"/>
      <c r="I2925" t="inlineStr"/>
      <c r="J2925" t="inlineStr"/>
      <c r="K2925" t="str">
        <f>INDEX('Account Map'!$E$5:$E$90,MATCH(F2925,'Account Map'!$A$5:$A$90,0))</f>
        <v>820</v>
      </c>
    </row>
    <row r="2926">
      <c r="A2926" t="n">
        <v>1094</v>
      </c>
      <c r="B2926" s="10" t="n">
        <v>46273</v>
      </c>
      <c r="C2926" t="inlineStr">
        <is>
          <t>Bill</t>
        </is>
      </c>
      <c r="D2926" t="inlineStr">
        <is>
          <t>B00448</t>
        </is>
      </c>
      <c r="E2926" t="inlineStr">
        <is>
          <t>Brunswick Tiles Pty Ltd</t>
        </is>
      </c>
      <c r="F2926" t="inlineStr">
        <is>
          <t>Accounts Payable (A/P)</t>
        </is>
      </c>
      <c r="G2926" s="9" t="n">
        <v>-3747.08</v>
      </c>
      <c r="H2926" t="inlineStr"/>
      <c r="I2926" t="inlineStr"/>
      <c r="J2926" t="inlineStr"/>
      <c r="K2926" t="str">
        <f>INDEX('Account Map'!$E$5:$E$90,MATCH(F2926,'Account Map'!$A$5:$A$90,0))</f>
        <v>800</v>
      </c>
    </row>
    <row r="2927">
      <c r="A2927" t="n">
        <v>1095</v>
      </c>
      <c r="B2927" s="10" t="n">
        <v>46273</v>
      </c>
      <c r="C2927" t="inlineStr">
        <is>
          <t>Bill</t>
        </is>
      </c>
      <c r="D2927" t="inlineStr">
        <is>
          <t>B00449</t>
        </is>
      </c>
      <c r="E2927" t="inlineStr">
        <is>
          <t>Brunswick Paint Pty Ltd</t>
        </is>
      </c>
      <c r="F2927" t="inlineStr">
        <is>
          <t>Timber &amp; board</t>
        </is>
      </c>
      <c r="G2927" s="9" t="n">
        <v>2955.15</v>
      </c>
      <c r="H2927" t="inlineStr">
        <is>
          <t>GST</t>
        </is>
      </c>
      <c r="I2927" t="inlineStr"/>
      <c r="J2927" t="inlineStr"/>
      <c r="K2927" t="str">
        <f>INDEX('Account Map'!$E$5:$E$90,MATCH(F2927,'Account Map'!$A$5:$A$90,0))</f>
        <v>310</v>
      </c>
    </row>
    <row r="2928">
      <c r="A2928" t="n">
        <v>1095</v>
      </c>
      <c r="B2928" s="10" t="n">
        <v>46273</v>
      </c>
      <c r="C2928" t="inlineStr">
        <is>
          <t>Bill</t>
        </is>
      </c>
      <c r="D2928" t="inlineStr">
        <is>
          <t>B00449</t>
        </is>
      </c>
      <c r="E2928" t="inlineStr">
        <is>
          <t>Brunswick Paint Pty Ltd</t>
        </is>
      </c>
      <c r="F2928" t="inlineStr">
        <is>
          <t>GST Payable</t>
        </is>
      </c>
      <c r="G2928" s="9" t="n">
        <v>295.52</v>
      </c>
      <c r="H2928" t="inlineStr"/>
      <c r="I2928" t="inlineStr"/>
      <c r="J2928" t="inlineStr"/>
      <c r="K2928" t="str">
        <f>INDEX('Account Map'!$E$5:$E$90,MATCH(F2928,'Account Map'!$A$5:$A$90,0))</f>
        <v>820</v>
      </c>
    </row>
    <row r="2929">
      <c r="A2929" t="n">
        <v>1095</v>
      </c>
      <c r="B2929" s="10" t="n">
        <v>46273</v>
      </c>
      <c r="C2929" t="inlineStr">
        <is>
          <t>Bill</t>
        </is>
      </c>
      <c r="D2929" t="inlineStr">
        <is>
          <t>B00449</t>
        </is>
      </c>
      <c r="E2929" t="inlineStr">
        <is>
          <t>Brunswick Paint Pty Ltd</t>
        </is>
      </c>
      <c r="F2929" t="inlineStr">
        <is>
          <t>Accounts Payable (A/P)</t>
        </is>
      </c>
      <c r="G2929" s="9" t="n">
        <v>-3250.67</v>
      </c>
      <c r="H2929" t="inlineStr"/>
      <c r="I2929" t="inlineStr"/>
      <c r="J2929" t="inlineStr"/>
      <c r="K2929" t="str">
        <f>INDEX('Account Map'!$E$5:$E$90,MATCH(F2929,'Account Map'!$A$5:$A$90,0))</f>
        <v>800</v>
      </c>
    </row>
    <row r="2930">
      <c r="A2930" t="n">
        <v>1096</v>
      </c>
      <c r="B2930" s="10" t="n">
        <v>46273</v>
      </c>
      <c r="C2930" t="inlineStr">
        <is>
          <t>Bill</t>
        </is>
      </c>
      <c r="D2930" t="inlineStr">
        <is>
          <t>B00450</t>
        </is>
      </c>
      <c r="E2930" t="inlineStr">
        <is>
          <t>Hilton Factory Holdings Pty Ltd</t>
        </is>
      </c>
      <c r="F2930" t="inlineStr">
        <is>
          <t>Rent - factory</t>
        </is>
      </c>
      <c r="G2930" s="9" t="n">
        <v>1363.13</v>
      </c>
      <c r="H2930" t="inlineStr">
        <is>
          <t>GST</t>
        </is>
      </c>
      <c r="I2930" t="inlineStr"/>
      <c r="J2930" t="inlineStr"/>
      <c r="K2930" t="str">
        <f>INDEX('Account Map'!$E$5:$E$90,MATCH(F2930,'Account Map'!$A$5:$A$90,0))</f>
        <v>469</v>
      </c>
    </row>
    <row r="2931">
      <c r="A2931" t="n">
        <v>1096</v>
      </c>
      <c r="B2931" s="10" t="n">
        <v>46273</v>
      </c>
      <c r="C2931" t="inlineStr">
        <is>
          <t>Bill</t>
        </is>
      </c>
      <c r="D2931" t="inlineStr">
        <is>
          <t>B00450</t>
        </is>
      </c>
      <c r="E2931" t="inlineStr">
        <is>
          <t>Hilton Factory Holdings Pty Ltd</t>
        </is>
      </c>
      <c r="F2931" t="inlineStr">
        <is>
          <t>GST Payable</t>
        </is>
      </c>
      <c r="G2931" s="9" t="n">
        <v>136.31</v>
      </c>
      <c r="H2931" t="inlineStr"/>
      <c r="I2931" t="inlineStr"/>
      <c r="J2931" t="inlineStr"/>
      <c r="K2931" t="str">
        <f>INDEX('Account Map'!$E$5:$E$90,MATCH(F2931,'Account Map'!$A$5:$A$90,0))</f>
        <v>820</v>
      </c>
    </row>
    <row r="2932">
      <c r="A2932" t="n">
        <v>1096</v>
      </c>
      <c r="B2932" s="10" t="n">
        <v>46273</v>
      </c>
      <c r="C2932" t="inlineStr">
        <is>
          <t>Bill</t>
        </is>
      </c>
      <c r="D2932" t="inlineStr">
        <is>
          <t>B00450</t>
        </is>
      </c>
      <c r="E2932" t="inlineStr">
        <is>
          <t>Hilton Factory Holdings Pty Ltd</t>
        </is>
      </c>
      <c r="F2932" t="inlineStr">
        <is>
          <t>Accounts Payable (A/P)</t>
        </is>
      </c>
      <c r="G2932" s="9" t="n">
        <v>-1499.44</v>
      </c>
      <c r="H2932" t="inlineStr"/>
      <c r="I2932" t="inlineStr"/>
      <c r="J2932" t="inlineStr"/>
      <c r="K2932" t="str">
        <f>INDEX('Account Map'!$E$5:$E$90,MATCH(F2932,'Account Map'!$A$5:$A$90,0))</f>
        <v>800</v>
      </c>
    </row>
    <row r="2933">
      <c r="A2933" t="n">
        <v>1097</v>
      </c>
      <c r="B2933" s="10" t="n">
        <v>46273</v>
      </c>
      <c r="C2933" t="inlineStr">
        <is>
          <t>Bill</t>
        </is>
      </c>
      <c r="D2933" t="inlineStr">
        <is>
          <t>B00451</t>
        </is>
      </c>
      <c r="E2933" t="inlineStr">
        <is>
          <t>Hawthorn Signs Pty Ltd</t>
        </is>
      </c>
      <c r="F2933" t="inlineStr">
        <is>
          <t>Repairs &amp; maintenance</t>
        </is>
      </c>
      <c r="G2933" s="9" t="n">
        <v>1201.26</v>
      </c>
      <c r="H2933" t="inlineStr">
        <is>
          <t>GST</t>
        </is>
      </c>
      <c r="I2933" t="inlineStr"/>
      <c r="J2933" t="inlineStr"/>
      <c r="K2933" t="str">
        <f>INDEX('Account Map'!$E$5:$E$90,MATCH(F2933,'Account Map'!$A$5:$A$90,0))</f>
        <v>473</v>
      </c>
    </row>
    <row r="2934">
      <c r="A2934" t="n">
        <v>1097</v>
      </c>
      <c r="B2934" s="10" t="n">
        <v>46273</v>
      </c>
      <c r="C2934" t="inlineStr">
        <is>
          <t>Bill</t>
        </is>
      </c>
      <c r="D2934" t="inlineStr">
        <is>
          <t>B00451</t>
        </is>
      </c>
      <c r="E2934" t="inlineStr">
        <is>
          <t>Hawthorn Signs Pty Ltd</t>
        </is>
      </c>
      <c r="F2934" t="inlineStr">
        <is>
          <t>GST Payable</t>
        </is>
      </c>
      <c r="G2934" s="9" t="n">
        <v>120.13</v>
      </c>
      <c r="H2934" t="inlineStr"/>
      <c r="I2934" t="inlineStr"/>
      <c r="J2934" t="inlineStr"/>
      <c r="K2934" t="str">
        <f>INDEX('Account Map'!$E$5:$E$90,MATCH(F2934,'Account Map'!$A$5:$A$90,0))</f>
        <v>820</v>
      </c>
    </row>
    <row r="2935">
      <c r="A2935" t="n">
        <v>1097</v>
      </c>
      <c r="B2935" s="10" t="n">
        <v>46273</v>
      </c>
      <c r="C2935" t="inlineStr">
        <is>
          <t>Bill</t>
        </is>
      </c>
      <c r="D2935" t="inlineStr">
        <is>
          <t>B00451</t>
        </is>
      </c>
      <c r="E2935" t="inlineStr">
        <is>
          <t>Hawthorn Signs Pty Ltd</t>
        </is>
      </c>
      <c r="F2935" t="inlineStr">
        <is>
          <t>Accounts Payable (A/P)</t>
        </is>
      </c>
      <c r="G2935" s="9" t="n">
        <v>-1321.39</v>
      </c>
      <c r="H2935" t="inlineStr"/>
      <c r="I2935" t="inlineStr"/>
      <c r="J2935" t="inlineStr"/>
      <c r="K2935" t="str">
        <f>INDEX('Account Map'!$E$5:$E$90,MATCH(F2935,'Account Map'!$A$5:$A$90,0))</f>
        <v>800</v>
      </c>
    </row>
    <row r="2936">
      <c r="A2936" t="n">
        <v>1098</v>
      </c>
      <c r="B2936" s="10" t="n">
        <v>46273</v>
      </c>
      <c r="C2936" t="inlineStr">
        <is>
          <t>Bill</t>
        </is>
      </c>
      <c r="D2936" t="inlineStr">
        <is>
          <t>B00452</t>
        </is>
      </c>
      <c r="E2936" t="inlineStr">
        <is>
          <t>Meta Ads Pty Ltd</t>
        </is>
      </c>
      <c r="F2936" t="inlineStr">
        <is>
          <t>Marketing</t>
        </is>
      </c>
      <c r="G2936" s="9" t="n">
        <v>220.6</v>
      </c>
      <c r="H2936" t="inlineStr">
        <is>
          <t>GST</t>
        </is>
      </c>
      <c r="I2936" t="inlineStr"/>
      <c r="J2936" t="inlineStr"/>
      <c r="K2936" t="str">
        <f>INDEX('Account Map'!$E$5:$E$90,MATCH(F2936,'Account Map'!$A$5:$A$90,0))</f>
        <v>400</v>
      </c>
    </row>
    <row r="2937">
      <c r="A2937" t="n">
        <v>1098</v>
      </c>
      <c r="B2937" s="10" t="n">
        <v>46273</v>
      </c>
      <c r="C2937" t="inlineStr">
        <is>
          <t>Bill</t>
        </is>
      </c>
      <c r="D2937" t="inlineStr">
        <is>
          <t>B00452</t>
        </is>
      </c>
      <c r="E2937" t="inlineStr">
        <is>
          <t>Meta Ads Pty Ltd</t>
        </is>
      </c>
      <c r="F2937" t="inlineStr">
        <is>
          <t>GST Payable</t>
        </is>
      </c>
      <c r="G2937" s="9" t="n">
        <v>22.06</v>
      </c>
      <c r="H2937" t="inlineStr"/>
      <c r="I2937" t="inlineStr"/>
      <c r="J2937" t="inlineStr"/>
      <c r="K2937" t="str">
        <f>INDEX('Account Map'!$E$5:$E$90,MATCH(F2937,'Account Map'!$A$5:$A$90,0))</f>
        <v>820</v>
      </c>
    </row>
    <row r="2938">
      <c r="A2938" t="n">
        <v>1098</v>
      </c>
      <c r="B2938" s="10" t="n">
        <v>46273</v>
      </c>
      <c r="C2938" t="inlineStr">
        <is>
          <t>Bill</t>
        </is>
      </c>
      <c r="D2938" t="inlineStr">
        <is>
          <t>B00452</t>
        </is>
      </c>
      <c r="E2938" t="inlineStr">
        <is>
          <t>Meta Ads Pty Ltd</t>
        </is>
      </c>
      <c r="F2938" t="inlineStr">
        <is>
          <t>Accounts Payable (A/P)</t>
        </is>
      </c>
      <c r="G2938" s="9" t="n">
        <v>-242.66</v>
      </c>
      <c r="H2938" t="inlineStr"/>
      <c r="I2938" t="inlineStr"/>
      <c r="J2938" t="inlineStr"/>
      <c r="K2938" t="str">
        <f>INDEX('Account Map'!$E$5:$E$90,MATCH(F2938,'Account Map'!$A$5:$A$90,0))</f>
        <v>800</v>
      </c>
    </row>
    <row r="2939">
      <c r="A2939" t="n">
        <v>1099</v>
      </c>
      <c r="B2939" s="10" t="n">
        <v>46273</v>
      </c>
      <c r="C2939" t="inlineStr">
        <is>
          <t>Expense</t>
        </is>
      </c>
      <c r="D2939" t="inlineStr"/>
      <c r="E2939" t="inlineStr">
        <is>
          <t>Officeworks</t>
        </is>
      </c>
      <c r="F2939" t="inlineStr">
        <is>
          <t>Motor Vehicle:Fuel</t>
        </is>
      </c>
      <c r="G2939" s="9" t="n">
        <v>441.85</v>
      </c>
      <c r="H2939" t="inlineStr">
        <is>
          <t>GST</t>
        </is>
      </c>
      <c r="I2939" t="inlineStr"/>
      <c r="J2939" t="inlineStr"/>
      <c r="K2939" t="str">
        <f>INDEX('Account Map'!$E$5:$E$90,MATCH(F2939,'Account Map'!$A$5:$A$90,0))</f>
        <v>449</v>
      </c>
    </row>
    <row r="2940">
      <c r="A2940" t="n">
        <v>1099</v>
      </c>
      <c r="B2940" s="10" t="n">
        <v>46273</v>
      </c>
      <c r="C2940" t="inlineStr">
        <is>
          <t>Expense</t>
        </is>
      </c>
      <c r="D2940" t="inlineStr"/>
      <c r="E2940" t="inlineStr">
        <is>
          <t>Officeworks</t>
        </is>
      </c>
      <c r="F2940" t="inlineStr">
        <is>
          <t>GST Payable</t>
        </is>
      </c>
      <c r="G2940" s="9" t="n">
        <v>44.19</v>
      </c>
      <c r="H2940" t="inlineStr"/>
      <c r="I2940" t="inlineStr"/>
      <c r="J2940" t="inlineStr"/>
      <c r="K2940" t="str">
        <f>INDEX('Account Map'!$E$5:$E$90,MATCH(F2940,'Account Map'!$A$5:$A$90,0))</f>
        <v>820</v>
      </c>
    </row>
    <row r="2941">
      <c r="A2941" t="n">
        <v>1099</v>
      </c>
      <c r="B2941" s="10" t="n">
        <v>46273</v>
      </c>
      <c r="C2941" t="inlineStr">
        <is>
          <t>Expense</t>
        </is>
      </c>
      <c r="D2941" t="inlineStr"/>
      <c r="E2941" t="inlineStr">
        <is>
          <t>Officeworks</t>
        </is>
      </c>
      <c r="F2941" t="inlineStr">
        <is>
          <t>ANZ Business Visa</t>
        </is>
      </c>
      <c r="G2941" s="9" t="n">
        <v>-486.04</v>
      </c>
      <c r="H2941" t="inlineStr"/>
      <c r="I2941" t="inlineStr"/>
      <c r="J2941" t="inlineStr">
        <is>
          <t>R</t>
        </is>
      </c>
      <c r="K2941" t="str">
        <f>INDEX('Account Map'!$E$5:$E$90,MATCH(F2941,'Account Map'!$A$5:$A$90,0))</f>
        <v>092</v>
      </c>
    </row>
    <row r="2942">
      <c r="A2942" t="n">
        <v>1100</v>
      </c>
      <c r="B2942" s="10" t="n">
        <v>46273</v>
      </c>
      <c r="C2942" t="inlineStr">
        <is>
          <t>Expense</t>
        </is>
      </c>
      <c r="D2942" t="inlineStr"/>
      <c r="E2942" t="inlineStr">
        <is>
          <t>Google Ads</t>
        </is>
      </c>
      <c r="F2942" t="inlineStr">
        <is>
          <t>Motor Vehicle:Fuel</t>
        </is>
      </c>
      <c r="G2942" s="9" t="n">
        <v>379.75</v>
      </c>
      <c r="H2942" t="inlineStr">
        <is>
          <t>GST</t>
        </is>
      </c>
      <c r="I2942" t="inlineStr"/>
      <c r="J2942" t="inlineStr"/>
      <c r="K2942" t="str">
        <f>INDEX('Account Map'!$E$5:$E$90,MATCH(F2942,'Account Map'!$A$5:$A$90,0))</f>
        <v>449</v>
      </c>
    </row>
    <row r="2943">
      <c r="A2943" t="n">
        <v>1100</v>
      </c>
      <c r="B2943" s="10" t="n">
        <v>46273</v>
      </c>
      <c r="C2943" t="inlineStr">
        <is>
          <t>Expense</t>
        </is>
      </c>
      <c r="D2943" t="inlineStr"/>
      <c r="E2943" t="inlineStr">
        <is>
          <t>Google Ads</t>
        </is>
      </c>
      <c r="F2943" t="inlineStr">
        <is>
          <t>GST Payable</t>
        </is>
      </c>
      <c r="G2943" s="9" t="n">
        <v>37.98</v>
      </c>
      <c r="H2943" t="inlineStr"/>
      <c r="I2943" t="inlineStr"/>
      <c r="J2943" t="inlineStr"/>
      <c r="K2943" t="str">
        <f>INDEX('Account Map'!$E$5:$E$90,MATCH(F2943,'Account Map'!$A$5:$A$90,0))</f>
        <v>820</v>
      </c>
    </row>
    <row r="2944">
      <c r="A2944" t="n">
        <v>1100</v>
      </c>
      <c r="B2944" s="10" t="n">
        <v>46273</v>
      </c>
      <c r="C2944" t="inlineStr">
        <is>
          <t>Expense</t>
        </is>
      </c>
      <c r="D2944" t="inlineStr"/>
      <c r="E2944" t="inlineStr">
        <is>
          <t>Google Ads</t>
        </is>
      </c>
      <c r="F2944" t="inlineStr">
        <is>
          <t>ANZ Business Visa</t>
        </is>
      </c>
      <c r="G2944" s="9" t="n">
        <v>-417.73</v>
      </c>
      <c r="H2944" t="inlineStr"/>
      <c r="I2944" t="inlineStr"/>
      <c r="J2944" t="inlineStr">
        <is>
          <t>R</t>
        </is>
      </c>
      <c r="K2944" t="str">
        <f>INDEX('Account Map'!$E$5:$E$90,MATCH(F2944,'Account Map'!$A$5:$A$90,0))</f>
        <v>092</v>
      </c>
    </row>
    <row r="2945">
      <c r="A2945" t="n">
        <v>1101</v>
      </c>
      <c r="B2945" s="10" t="n">
        <v>46273</v>
      </c>
      <c r="C2945" t="inlineStr">
        <is>
          <t>Expense</t>
        </is>
      </c>
      <c r="D2945" t="inlineStr"/>
      <c r="E2945" t="inlineStr">
        <is>
          <t>Total Tools</t>
        </is>
      </c>
      <c r="F2945" t="inlineStr">
        <is>
          <t>Staff amenities</t>
        </is>
      </c>
      <c r="G2945" s="9" t="n">
        <v>409.88</v>
      </c>
      <c r="H2945" t="inlineStr">
        <is>
          <t>GST</t>
        </is>
      </c>
      <c r="I2945" t="inlineStr"/>
      <c r="J2945" t="inlineStr"/>
      <c r="K2945" t="str">
        <f>INDEX('Account Map'!$E$5:$E$90,MATCH(F2945,'Account Map'!$A$5:$A$90,0))</f>
        <v>479</v>
      </c>
    </row>
    <row r="2946">
      <c r="A2946" t="n">
        <v>1101</v>
      </c>
      <c r="B2946" s="10" t="n">
        <v>46273</v>
      </c>
      <c r="C2946" t="inlineStr">
        <is>
          <t>Expense</t>
        </is>
      </c>
      <c r="D2946" t="inlineStr"/>
      <c r="E2946" t="inlineStr">
        <is>
          <t>Total Tools</t>
        </is>
      </c>
      <c r="F2946" t="inlineStr">
        <is>
          <t>GST Payable</t>
        </is>
      </c>
      <c r="G2946" s="9" t="n">
        <v>40.99</v>
      </c>
      <c r="H2946" t="inlineStr"/>
      <c r="I2946" t="inlineStr"/>
      <c r="J2946" t="inlineStr"/>
      <c r="K2946" t="str">
        <f>INDEX('Account Map'!$E$5:$E$90,MATCH(F2946,'Account Map'!$A$5:$A$90,0))</f>
        <v>820</v>
      </c>
    </row>
    <row r="2947">
      <c r="A2947" t="n">
        <v>1101</v>
      </c>
      <c r="B2947" s="10" t="n">
        <v>46273</v>
      </c>
      <c r="C2947" t="inlineStr">
        <is>
          <t>Expense</t>
        </is>
      </c>
      <c r="D2947" t="inlineStr"/>
      <c r="E2947" t="inlineStr">
        <is>
          <t>Total Tools</t>
        </is>
      </c>
      <c r="F2947" t="inlineStr">
        <is>
          <t>ANZ Business Visa</t>
        </is>
      </c>
      <c r="G2947" s="9" t="n">
        <v>-450.87</v>
      </c>
      <c r="H2947" t="inlineStr"/>
      <c r="I2947" t="inlineStr"/>
      <c r="J2947" t="inlineStr">
        <is>
          <t>R</t>
        </is>
      </c>
      <c r="K2947" t="str">
        <f>INDEX('Account Map'!$E$5:$E$90,MATCH(F2947,'Account Map'!$A$5:$A$90,0))</f>
        <v>092</v>
      </c>
    </row>
    <row r="2948">
      <c r="A2948" t="n">
        <v>1102</v>
      </c>
      <c r="B2948" s="10" t="n">
        <v>46273</v>
      </c>
      <c r="C2948" t="inlineStr">
        <is>
          <t>Payment</t>
        </is>
      </c>
      <c r="D2948" t="inlineStr"/>
      <c r="E2948" t="inlineStr">
        <is>
          <t>Chapel Cafe Group</t>
        </is>
      </c>
      <c r="F2948" t="inlineStr">
        <is>
          <t>Undeposited Funds</t>
        </is>
      </c>
      <c r="G2948" s="9" t="n">
        <v>3240.35</v>
      </c>
      <c r="H2948" t="inlineStr"/>
      <c r="I2948" t="inlineStr">
        <is>
          <t>Payment INV-4298</t>
        </is>
      </c>
      <c r="J2948" t="inlineStr"/>
      <c r="K2948" t="str">
        <f>INDEX('Account Map'!$E$5:$E$90,MATCH(F2948,'Account Map'!$A$5:$A$90,0))</f>
        <v>615</v>
      </c>
    </row>
    <row r="2949">
      <c r="A2949" t="n">
        <v>1102</v>
      </c>
      <c r="B2949" s="10" t="n">
        <v>46273</v>
      </c>
      <c r="C2949" t="inlineStr">
        <is>
          <t>Payment</t>
        </is>
      </c>
      <c r="D2949" t="inlineStr"/>
      <c r="E2949" t="inlineStr">
        <is>
          <t>Chapel Cafe Group</t>
        </is>
      </c>
      <c r="F2949" t="inlineStr">
        <is>
          <t>Accounts Receivable (A/R)</t>
        </is>
      </c>
      <c r="G2949" s="9" t="n">
        <v>-3240.35</v>
      </c>
      <c r="H2949" t="inlineStr"/>
      <c r="I2949" t="inlineStr">
        <is>
          <t>Payment INV-4298</t>
        </is>
      </c>
      <c r="J2949" t="inlineStr"/>
      <c r="K2949" t="str">
        <f>INDEX('Account Map'!$E$5:$E$90,MATCH(F2949,'Account Map'!$A$5:$A$90,0))</f>
        <v>610</v>
      </c>
    </row>
    <row r="2950">
      <c r="A2950" t="n">
        <v>1103</v>
      </c>
      <c r="B2950" s="10" t="n">
        <v>46273</v>
      </c>
      <c r="C2950" t="inlineStr">
        <is>
          <t>Payment</t>
        </is>
      </c>
      <c r="D2950" t="inlineStr"/>
      <c r="E2950" t="inlineStr">
        <is>
          <t>Bayside Bakery Pty Ltd</t>
        </is>
      </c>
      <c r="F2950" t="inlineStr">
        <is>
          <t>Undeposited Funds</t>
        </is>
      </c>
      <c r="G2950" s="9" t="n">
        <v>1839.2</v>
      </c>
      <c r="H2950" t="inlineStr"/>
      <c r="I2950" t="inlineStr">
        <is>
          <t>Payment INV-4301</t>
        </is>
      </c>
      <c r="J2950" t="inlineStr"/>
      <c r="K2950" t="str">
        <f>INDEX('Account Map'!$E$5:$E$90,MATCH(F2950,'Account Map'!$A$5:$A$90,0))</f>
        <v>615</v>
      </c>
    </row>
    <row r="2951">
      <c r="A2951" t="n">
        <v>1103</v>
      </c>
      <c r="B2951" s="10" t="n">
        <v>46273</v>
      </c>
      <c r="C2951" t="inlineStr">
        <is>
          <t>Payment</t>
        </is>
      </c>
      <c r="D2951" t="inlineStr"/>
      <c r="E2951" t="inlineStr">
        <is>
          <t>Bayside Bakery Pty Ltd</t>
        </is>
      </c>
      <c r="F2951" t="inlineStr">
        <is>
          <t>Accounts Receivable (A/R)</t>
        </is>
      </c>
      <c r="G2951" s="9" t="n">
        <v>-1839.2</v>
      </c>
      <c r="H2951" t="inlineStr"/>
      <c r="I2951" t="inlineStr">
        <is>
          <t>Payment INV-4301</t>
        </is>
      </c>
      <c r="J2951" t="inlineStr"/>
      <c r="K2951" t="str">
        <f>INDEX('Account Map'!$E$5:$E$90,MATCH(F2951,'Account Map'!$A$5:$A$90,0))</f>
        <v>610</v>
      </c>
    </row>
    <row r="2952">
      <c r="A2952" t="n">
        <v>1104</v>
      </c>
      <c r="B2952" s="10" t="n">
        <v>46273</v>
      </c>
      <c r="C2952" t="inlineStr">
        <is>
          <t>Bill Payment (Cheque)</t>
        </is>
      </c>
      <c r="D2952" t="inlineStr"/>
      <c r="E2952" t="inlineStr">
        <is>
          <t>JB Hi-Fi Pty Ltd</t>
        </is>
      </c>
      <c r="F2952" t="inlineStr">
        <is>
          <t>Accounts Payable (A/P)</t>
        </is>
      </c>
      <c r="G2952" s="9" t="n">
        <v>1322.4</v>
      </c>
      <c r="H2952" t="inlineStr"/>
      <c r="I2952" t="inlineStr">
        <is>
          <t>Payment B00290</t>
        </is>
      </c>
      <c r="J2952" t="inlineStr"/>
      <c r="K2952" t="str">
        <f>INDEX('Account Map'!$E$5:$E$90,MATCH(F2952,'Account Map'!$A$5:$A$90,0))</f>
        <v>800</v>
      </c>
    </row>
    <row r="2953">
      <c r="A2953" t="n">
        <v>1104</v>
      </c>
      <c r="B2953" s="10" t="n">
        <v>46273</v>
      </c>
      <c r="C2953" t="inlineStr">
        <is>
          <t>Bill Payment (Cheque)</t>
        </is>
      </c>
      <c r="D2953" t="inlineStr"/>
      <c r="E2953" t="inlineStr">
        <is>
          <t>JB Hi-Fi Pty Ltd</t>
        </is>
      </c>
      <c r="F2953" t="inlineStr">
        <is>
          <t>ANZ Business Cheque</t>
        </is>
      </c>
      <c r="G2953" s="9" t="n">
        <v>-1322.4</v>
      </c>
      <c r="H2953" t="inlineStr"/>
      <c r="I2953" t="inlineStr">
        <is>
          <t>Payment B00290</t>
        </is>
      </c>
      <c r="J2953" t="inlineStr">
        <is>
          <t>R</t>
        </is>
      </c>
      <c r="K2953" t="str">
        <f>INDEX('Account Map'!$E$5:$E$90,MATCH(F2953,'Account Map'!$A$5:$A$90,0))</f>
        <v>090</v>
      </c>
    </row>
    <row r="2954">
      <c r="A2954" t="n">
        <v>1105</v>
      </c>
      <c r="B2954" s="10" t="n">
        <v>46273</v>
      </c>
      <c r="C2954" t="inlineStr">
        <is>
          <t>Bill Payment (Cheque)</t>
        </is>
      </c>
      <c r="D2954" t="inlineStr"/>
      <c r="E2954" t="inlineStr">
        <is>
          <t>Docklands Fasteners Pty Ltd</t>
        </is>
      </c>
      <c r="F2954" t="inlineStr">
        <is>
          <t>Accounts Payable (A/P)</t>
        </is>
      </c>
      <c r="G2954" s="9" t="n">
        <v>588.3</v>
      </c>
      <c r="H2954" t="inlineStr"/>
      <c r="I2954" t="inlineStr">
        <is>
          <t>Payment B00315</t>
        </is>
      </c>
      <c r="J2954" t="inlineStr"/>
      <c r="K2954" t="str">
        <f>INDEX('Account Map'!$E$5:$E$90,MATCH(F2954,'Account Map'!$A$5:$A$90,0))</f>
        <v>800</v>
      </c>
    </row>
    <row r="2955">
      <c r="A2955" t="n">
        <v>1105</v>
      </c>
      <c r="B2955" s="10" t="n">
        <v>46273</v>
      </c>
      <c r="C2955" t="inlineStr">
        <is>
          <t>Bill Payment (Cheque)</t>
        </is>
      </c>
      <c r="D2955" t="inlineStr"/>
      <c r="E2955" t="inlineStr">
        <is>
          <t>Docklands Fasteners Pty Ltd</t>
        </is>
      </c>
      <c r="F2955" t="inlineStr">
        <is>
          <t>ANZ Business Cheque</t>
        </is>
      </c>
      <c r="G2955" s="9" t="n">
        <v>-588.3</v>
      </c>
      <c r="H2955" t="inlineStr"/>
      <c r="I2955" t="inlineStr">
        <is>
          <t>Payment B00315</t>
        </is>
      </c>
      <c r="J2955" t="inlineStr">
        <is>
          <t>R</t>
        </is>
      </c>
      <c r="K2955" t="str">
        <f>INDEX('Account Map'!$E$5:$E$90,MATCH(F2955,'Account Map'!$A$5:$A$90,0))</f>
        <v>090</v>
      </c>
    </row>
    <row r="2956">
      <c r="A2956" t="n">
        <v>1106</v>
      </c>
      <c r="B2956" s="10" t="n">
        <v>46273</v>
      </c>
      <c r="C2956" t="inlineStr">
        <is>
          <t>Bill Payment (Cheque)</t>
        </is>
      </c>
      <c r="D2956" t="inlineStr"/>
      <c r="E2956" t="inlineStr">
        <is>
          <t>Southern Fixings Pty Ltd</t>
        </is>
      </c>
      <c r="F2956" t="inlineStr">
        <is>
          <t>Accounts Payable (A/P)</t>
        </is>
      </c>
      <c r="G2956" s="9" t="n">
        <v>3740.8</v>
      </c>
      <c r="H2956" t="inlineStr"/>
      <c r="I2956" t="inlineStr">
        <is>
          <t>Payment B00318</t>
        </is>
      </c>
      <c r="J2956" t="inlineStr"/>
      <c r="K2956" t="str">
        <f>INDEX('Account Map'!$E$5:$E$90,MATCH(F2956,'Account Map'!$A$5:$A$90,0))</f>
        <v>800</v>
      </c>
    </row>
    <row r="2957">
      <c r="A2957" t="n">
        <v>1106</v>
      </c>
      <c r="B2957" s="10" t="n">
        <v>46273</v>
      </c>
      <c r="C2957" t="inlineStr">
        <is>
          <t>Bill Payment (Cheque)</t>
        </is>
      </c>
      <c r="D2957" t="inlineStr"/>
      <c r="E2957" t="inlineStr">
        <is>
          <t>Southern Fixings Pty Ltd</t>
        </is>
      </c>
      <c r="F2957" t="inlineStr">
        <is>
          <t>ANZ Business Cheque</t>
        </is>
      </c>
      <c r="G2957" s="9" t="n">
        <v>-3740.8</v>
      </c>
      <c r="H2957" t="inlineStr"/>
      <c r="I2957" t="inlineStr">
        <is>
          <t>Payment B00318</t>
        </is>
      </c>
      <c r="J2957" t="inlineStr">
        <is>
          <t>R</t>
        </is>
      </c>
      <c r="K2957" t="str">
        <f>INDEX('Account Map'!$E$5:$E$90,MATCH(F2957,'Account Map'!$A$5:$A$90,0))</f>
        <v>090</v>
      </c>
    </row>
    <row r="2958">
      <c r="A2958" t="n">
        <v>1107</v>
      </c>
      <c r="B2958" s="10" t="n">
        <v>46273</v>
      </c>
      <c r="C2958" t="inlineStr">
        <is>
          <t>Bill Payment (Cheque)</t>
        </is>
      </c>
      <c r="D2958" t="inlineStr"/>
      <c r="E2958" t="inlineStr">
        <is>
          <t>Lygon Timber Pty Ltd</t>
        </is>
      </c>
      <c r="F2958" t="inlineStr">
        <is>
          <t>Accounts Payable (A/P)</t>
        </is>
      </c>
      <c r="G2958" s="9" t="n">
        <v>278.77</v>
      </c>
      <c r="H2958" t="inlineStr"/>
      <c r="I2958" t="inlineStr">
        <is>
          <t>Payment B00352</t>
        </is>
      </c>
      <c r="J2958" t="inlineStr"/>
      <c r="K2958" t="str">
        <f>INDEX('Account Map'!$E$5:$E$90,MATCH(F2958,'Account Map'!$A$5:$A$90,0))</f>
        <v>800</v>
      </c>
    </row>
    <row r="2959">
      <c r="A2959" t="n">
        <v>1107</v>
      </c>
      <c r="B2959" s="10" t="n">
        <v>46273</v>
      </c>
      <c r="C2959" t="inlineStr">
        <is>
          <t>Bill Payment (Cheque)</t>
        </is>
      </c>
      <c r="D2959" t="inlineStr"/>
      <c r="E2959" t="inlineStr">
        <is>
          <t>Lygon Timber Pty Ltd</t>
        </is>
      </c>
      <c r="F2959" t="inlineStr">
        <is>
          <t>ANZ Business Cheque</t>
        </is>
      </c>
      <c r="G2959" s="9" t="n">
        <v>-278.77</v>
      </c>
      <c r="H2959" t="inlineStr"/>
      <c r="I2959" t="inlineStr">
        <is>
          <t>Payment B00352</t>
        </is>
      </c>
      <c r="J2959" t="inlineStr">
        <is>
          <t>R</t>
        </is>
      </c>
      <c r="K2959" t="str">
        <f>INDEX('Account Map'!$E$5:$E$90,MATCH(F2959,'Account Map'!$A$5:$A$90,0))</f>
        <v>090</v>
      </c>
    </row>
    <row r="2960">
      <c r="A2960" t="n">
        <v>1108</v>
      </c>
      <c r="B2960" s="10" t="n">
        <v>46273</v>
      </c>
      <c r="C2960" t="inlineStr">
        <is>
          <t>Deposit</t>
        </is>
      </c>
      <c r="D2960" t="inlineStr"/>
      <c r="E2960" t="inlineStr"/>
      <c r="F2960" t="inlineStr">
        <is>
          <t>ANZ Business Cheque</t>
        </is>
      </c>
      <c r="G2960" s="9" t="n">
        <v>45311.82</v>
      </c>
      <c r="H2960" t="inlineStr"/>
      <c r="I2960" t="inlineStr">
        <is>
          <t>Deposit of 3 payments</t>
        </is>
      </c>
      <c r="J2960" t="inlineStr">
        <is>
          <t>R</t>
        </is>
      </c>
      <c r="K2960" t="str">
        <f>INDEX('Account Map'!$E$5:$E$90,MATCH(F2960,'Account Map'!$A$5:$A$90,0))</f>
        <v>090</v>
      </c>
    </row>
    <row r="2961">
      <c r="A2961" t="n">
        <v>1108</v>
      </c>
      <c r="B2961" s="10" t="n">
        <v>46273</v>
      </c>
      <c r="C2961" t="inlineStr">
        <is>
          <t>Deposit</t>
        </is>
      </c>
      <c r="D2961" t="inlineStr"/>
      <c r="E2961" t="inlineStr"/>
      <c r="F2961" t="inlineStr">
        <is>
          <t>Undeposited Funds</t>
        </is>
      </c>
      <c r="G2961" s="9" t="n">
        <v>-45311.82</v>
      </c>
      <c r="H2961" t="inlineStr"/>
      <c r="I2961" t="inlineStr">
        <is>
          <t>Deposit of 3 payments</t>
        </is>
      </c>
      <c r="J2961" t="inlineStr"/>
      <c r="K2961" t="str">
        <f>INDEX('Account Map'!$E$5:$E$90,MATCH(F2961,'Account Map'!$A$5:$A$90,0))</f>
        <v>615</v>
      </c>
    </row>
    <row r="2962">
      <c r="A2962" t="n">
        <v>1109</v>
      </c>
      <c r="B2962" s="10" t="n">
        <v>46274</v>
      </c>
      <c r="C2962" t="inlineStr">
        <is>
          <t>Invoice</t>
        </is>
      </c>
      <c r="D2962" t="inlineStr">
        <is>
          <t>INV-4378</t>
        </is>
      </c>
      <c r="E2962" t="inlineStr">
        <is>
          <t>Glenferrie Interiors Group</t>
        </is>
      </c>
      <c r="F2962" t="inlineStr">
        <is>
          <t>Accounts Receivable (A/R)</t>
        </is>
      </c>
      <c r="G2962" s="9" t="n">
        <v>5138.23</v>
      </c>
      <c r="H2962" t="inlineStr"/>
      <c r="I2962" t="inlineStr"/>
      <c r="J2962" t="inlineStr"/>
      <c r="K2962" t="str">
        <f>INDEX('Account Map'!$E$5:$E$90,MATCH(F2962,'Account Map'!$A$5:$A$90,0))</f>
        <v>610</v>
      </c>
    </row>
    <row r="2963">
      <c r="A2963" t="n">
        <v>1109</v>
      </c>
      <c r="B2963" s="10" t="n">
        <v>46274</v>
      </c>
      <c r="C2963" t="inlineStr">
        <is>
          <t>Invoice</t>
        </is>
      </c>
      <c r="D2963" t="inlineStr">
        <is>
          <t>INV-4378</t>
        </is>
      </c>
      <c r="E2963" t="inlineStr">
        <is>
          <t>Glenferrie Interiors Group</t>
        </is>
      </c>
      <c r="F2963" t="inlineStr">
        <is>
          <t>Joinery sales</t>
        </is>
      </c>
      <c r="G2963" s="9" t="n">
        <v>-1665.36</v>
      </c>
      <c r="H2963" t="inlineStr">
        <is>
          <t>GST</t>
        </is>
      </c>
      <c r="I2963" t="inlineStr"/>
      <c r="J2963" t="inlineStr"/>
      <c r="K2963" t="str">
        <f>INDEX('Account Map'!$E$5:$E$90,MATCH(F2963,'Account Map'!$A$5:$A$90,0))</f>
        <v>200</v>
      </c>
    </row>
    <row r="2964">
      <c r="A2964" t="n">
        <v>1109</v>
      </c>
      <c r="B2964" s="10" t="n">
        <v>46274</v>
      </c>
      <c r="C2964" t="inlineStr">
        <is>
          <t>Invoice</t>
        </is>
      </c>
      <c r="D2964" t="inlineStr">
        <is>
          <t>INV-4378</t>
        </is>
      </c>
      <c r="E2964" t="inlineStr">
        <is>
          <t>Glenferrie Interiors Group</t>
        </is>
      </c>
      <c r="F2964" t="inlineStr">
        <is>
          <t>Shopfitting contracts</t>
        </is>
      </c>
      <c r="G2964" s="9" t="n">
        <v>-1533.78</v>
      </c>
      <c r="H2964" t="inlineStr">
        <is>
          <t>GST</t>
        </is>
      </c>
      <c r="I2964" t="inlineStr"/>
      <c r="J2964" t="inlineStr"/>
      <c r="K2964" t="str">
        <f>INDEX('Account Map'!$E$5:$E$90,MATCH(F2964,'Account Map'!$A$5:$A$90,0))</f>
        <v>201</v>
      </c>
    </row>
    <row r="2965">
      <c r="A2965" t="n">
        <v>1109</v>
      </c>
      <c r="B2965" s="10" t="n">
        <v>46274</v>
      </c>
      <c r="C2965" t="inlineStr">
        <is>
          <t>Invoice</t>
        </is>
      </c>
      <c r="D2965" t="inlineStr">
        <is>
          <t>INV-4378</t>
        </is>
      </c>
      <c r="E2965" t="inlineStr">
        <is>
          <t>Glenferrie Interiors Group</t>
        </is>
      </c>
      <c r="F2965" t="inlineStr">
        <is>
          <t>Shopfitting contracts</t>
        </is>
      </c>
      <c r="G2965" s="9" t="n">
        <v>-1471.98</v>
      </c>
      <c r="H2965" t="inlineStr">
        <is>
          <t>GST</t>
        </is>
      </c>
      <c r="I2965" t="inlineStr"/>
      <c r="J2965" t="inlineStr"/>
      <c r="K2965" t="str">
        <f>INDEX('Account Map'!$E$5:$E$90,MATCH(F2965,'Account Map'!$A$5:$A$90,0))</f>
        <v>201</v>
      </c>
    </row>
    <row r="2966">
      <c r="A2966" t="n">
        <v>1109</v>
      </c>
      <c r="B2966" s="10" t="n">
        <v>46274</v>
      </c>
      <c r="C2966" t="inlineStr">
        <is>
          <t>Invoice</t>
        </is>
      </c>
      <c r="D2966" t="inlineStr">
        <is>
          <t>INV-4378</t>
        </is>
      </c>
      <c r="E2966" t="inlineStr">
        <is>
          <t>Glenferrie Interiors Group</t>
        </is>
      </c>
      <c r="F2966" t="inlineStr">
        <is>
          <t>GST Payable</t>
        </is>
      </c>
      <c r="G2966" s="9" t="n">
        <v>-467.11</v>
      </c>
      <c r="H2966" t="inlineStr"/>
      <c r="I2966" t="inlineStr"/>
      <c r="J2966" t="inlineStr"/>
      <c r="K2966" t="str">
        <f>INDEX('Account Map'!$E$5:$E$90,MATCH(F2966,'Account Map'!$A$5:$A$90,0))</f>
        <v>820</v>
      </c>
    </row>
    <row r="2967">
      <c r="A2967" t="n">
        <v>1110</v>
      </c>
      <c r="B2967" s="10" t="n">
        <v>46274</v>
      </c>
      <c r="C2967" t="inlineStr">
        <is>
          <t>Invoice</t>
        </is>
      </c>
      <c r="D2967" t="inlineStr">
        <is>
          <t>INV-4379</t>
        </is>
      </c>
      <c r="E2967" t="inlineStr">
        <is>
          <t>Brunswick Architects Pty Ltd</t>
        </is>
      </c>
      <c r="F2967" t="inlineStr">
        <is>
          <t>Accounts Receivable (A/R)</t>
        </is>
      </c>
      <c r="G2967" s="9" t="n">
        <v>2956.65</v>
      </c>
      <c r="H2967" t="inlineStr"/>
      <c r="I2967" t="inlineStr"/>
      <c r="J2967" t="inlineStr"/>
      <c r="K2967" t="str">
        <f>INDEX('Account Map'!$E$5:$E$90,MATCH(F2967,'Account Map'!$A$5:$A$90,0))</f>
        <v>610</v>
      </c>
    </row>
    <row r="2968">
      <c r="A2968" t="n">
        <v>1110</v>
      </c>
      <c r="B2968" s="10" t="n">
        <v>46274</v>
      </c>
      <c r="C2968" t="inlineStr">
        <is>
          <t>Invoice</t>
        </is>
      </c>
      <c r="D2968" t="inlineStr">
        <is>
          <t>INV-4379</t>
        </is>
      </c>
      <c r="E2968" t="inlineStr">
        <is>
          <t>Brunswick Architects Pty Ltd</t>
        </is>
      </c>
      <c r="F2968" t="inlineStr">
        <is>
          <t>Shopfitting contracts</t>
        </is>
      </c>
      <c r="G2968" s="9" t="n">
        <v>-2687.86</v>
      </c>
      <c r="H2968" t="inlineStr">
        <is>
          <t>GST</t>
        </is>
      </c>
      <c r="I2968" t="inlineStr"/>
      <c r="J2968" t="inlineStr"/>
      <c r="K2968" t="str">
        <f>INDEX('Account Map'!$E$5:$E$90,MATCH(F2968,'Account Map'!$A$5:$A$90,0))</f>
        <v>201</v>
      </c>
    </row>
    <row r="2969">
      <c r="A2969" t="n">
        <v>1110</v>
      </c>
      <c r="B2969" s="10" t="n">
        <v>46274</v>
      </c>
      <c r="C2969" t="inlineStr">
        <is>
          <t>Invoice</t>
        </is>
      </c>
      <c r="D2969" t="inlineStr">
        <is>
          <t>INV-4379</t>
        </is>
      </c>
      <c r="E2969" t="inlineStr">
        <is>
          <t>Brunswick Architects Pty Ltd</t>
        </is>
      </c>
      <c r="F2969" t="inlineStr">
        <is>
          <t>GST Payable</t>
        </is>
      </c>
      <c r="G2969" s="9" t="n">
        <v>-268.79</v>
      </c>
      <c r="H2969" t="inlineStr"/>
      <c r="I2969" t="inlineStr"/>
      <c r="J2969" t="inlineStr"/>
      <c r="K2969" t="str">
        <f>INDEX('Account Map'!$E$5:$E$90,MATCH(F2969,'Account Map'!$A$5:$A$90,0))</f>
        <v>820</v>
      </c>
    </row>
    <row r="2970">
      <c r="A2970" t="n">
        <v>1111</v>
      </c>
      <c r="B2970" s="10" t="n">
        <v>46274</v>
      </c>
      <c r="C2970" t="inlineStr">
        <is>
          <t>Bill</t>
        </is>
      </c>
      <c r="D2970" t="inlineStr">
        <is>
          <t>B00453</t>
        </is>
      </c>
      <c r="E2970" t="inlineStr">
        <is>
          <t>Chapel Laminates Pty Ltd</t>
        </is>
      </c>
      <c r="F2970" t="inlineStr">
        <is>
          <t>Repairs &amp; maintenance</t>
        </is>
      </c>
      <c r="G2970" s="9" t="n">
        <v>302.03</v>
      </c>
      <c r="H2970" t="inlineStr">
        <is>
          <t>GST</t>
        </is>
      </c>
      <c r="I2970" t="inlineStr"/>
      <c r="J2970" t="inlineStr"/>
      <c r="K2970" t="str">
        <f>INDEX('Account Map'!$E$5:$E$90,MATCH(F2970,'Account Map'!$A$5:$A$90,0))</f>
        <v>473</v>
      </c>
    </row>
    <row r="2971">
      <c r="A2971" t="n">
        <v>1111</v>
      </c>
      <c r="B2971" s="10" t="n">
        <v>46274</v>
      </c>
      <c r="C2971" t="inlineStr">
        <is>
          <t>Bill</t>
        </is>
      </c>
      <c r="D2971" t="inlineStr">
        <is>
          <t>B00453</t>
        </is>
      </c>
      <c r="E2971" t="inlineStr">
        <is>
          <t>Chapel Laminates Pty Ltd</t>
        </is>
      </c>
      <c r="F2971" t="inlineStr">
        <is>
          <t>GST Payable</t>
        </is>
      </c>
      <c r="G2971" s="9" t="n">
        <v>30.2</v>
      </c>
      <c r="H2971" t="inlineStr"/>
      <c r="I2971" t="inlineStr"/>
      <c r="J2971" t="inlineStr"/>
      <c r="K2971" t="str">
        <f>INDEX('Account Map'!$E$5:$E$90,MATCH(F2971,'Account Map'!$A$5:$A$90,0))</f>
        <v>820</v>
      </c>
    </row>
    <row r="2972">
      <c r="A2972" t="n">
        <v>1111</v>
      </c>
      <c r="B2972" s="10" t="n">
        <v>46274</v>
      </c>
      <c r="C2972" t="inlineStr">
        <is>
          <t>Bill</t>
        </is>
      </c>
      <c r="D2972" t="inlineStr">
        <is>
          <t>B00453</t>
        </is>
      </c>
      <c r="E2972" t="inlineStr">
        <is>
          <t>Chapel Laminates Pty Ltd</t>
        </is>
      </c>
      <c r="F2972" t="inlineStr">
        <is>
          <t>Accounts Payable (A/P)</t>
        </is>
      </c>
      <c r="G2972" s="9" t="n">
        <v>-332.23</v>
      </c>
      <c r="H2972" t="inlineStr"/>
      <c r="I2972" t="inlineStr"/>
      <c r="J2972" t="inlineStr"/>
      <c r="K2972" t="str">
        <f>INDEX('Account Map'!$E$5:$E$90,MATCH(F2972,'Account Map'!$A$5:$A$90,0))</f>
        <v>800</v>
      </c>
    </row>
    <row r="2973">
      <c r="A2973" t="n">
        <v>1112</v>
      </c>
      <c r="B2973" s="10" t="n">
        <v>46274</v>
      </c>
      <c r="C2973" t="inlineStr">
        <is>
          <t>Bill</t>
        </is>
      </c>
      <c r="D2973" t="inlineStr">
        <is>
          <t>B00454</t>
        </is>
      </c>
      <c r="E2973" t="inlineStr">
        <is>
          <t>Australia Post Pty Ltd</t>
        </is>
      </c>
      <c r="F2973" t="inlineStr">
        <is>
          <t>Postage</t>
        </is>
      </c>
      <c r="G2973" s="9" t="n">
        <v>985.59</v>
      </c>
      <c r="H2973" t="inlineStr">
        <is>
          <t>GST</t>
        </is>
      </c>
      <c r="I2973" t="inlineStr"/>
      <c r="J2973" t="inlineStr"/>
      <c r="K2973" t="str">
        <f>INDEX('Account Map'!$E$5:$E$90,MATCH(F2973,'Account Map'!$A$5:$A$90,0))</f>
        <v>453</v>
      </c>
    </row>
    <row r="2974">
      <c r="A2974" t="n">
        <v>1112</v>
      </c>
      <c r="B2974" s="10" t="n">
        <v>46274</v>
      </c>
      <c r="C2974" t="inlineStr">
        <is>
          <t>Bill</t>
        </is>
      </c>
      <c r="D2974" t="inlineStr">
        <is>
          <t>B00454</t>
        </is>
      </c>
      <c r="E2974" t="inlineStr">
        <is>
          <t>Australia Post Pty Ltd</t>
        </is>
      </c>
      <c r="F2974" t="inlineStr">
        <is>
          <t>GST Payable</t>
        </is>
      </c>
      <c r="G2974" s="9" t="n">
        <v>98.56</v>
      </c>
      <c r="H2974" t="inlineStr"/>
      <c r="I2974" t="inlineStr"/>
      <c r="J2974" t="inlineStr"/>
      <c r="K2974" t="str">
        <f>INDEX('Account Map'!$E$5:$E$90,MATCH(F2974,'Account Map'!$A$5:$A$90,0))</f>
        <v>820</v>
      </c>
    </row>
    <row r="2975">
      <c r="A2975" t="n">
        <v>1112</v>
      </c>
      <c r="B2975" s="10" t="n">
        <v>46274</v>
      </c>
      <c r="C2975" t="inlineStr">
        <is>
          <t>Bill</t>
        </is>
      </c>
      <c r="D2975" t="inlineStr">
        <is>
          <t>B00454</t>
        </is>
      </c>
      <c r="E2975" t="inlineStr">
        <is>
          <t>Australia Post Pty Ltd</t>
        </is>
      </c>
      <c r="F2975" t="inlineStr">
        <is>
          <t>Accounts Payable (A/P)</t>
        </is>
      </c>
      <c r="G2975" s="9" t="n">
        <v>-1084.15</v>
      </c>
      <c r="H2975" t="inlineStr"/>
      <c r="I2975" t="inlineStr"/>
      <c r="J2975" t="inlineStr"/>
      <c r="K2975" t="str">
        <f>INDEX('Account Map'!$E$5:$E$90,MATCH(F2975,'Account Map'!$A$5:$A$90,0))</f>
        <v>800</v>
      </c>
    </row>
    <row r="2976">
      <c r="A2976" t="n">
        <v>1113</v>
      </c>
      <c r="B2976" s="10" t="n">
        <v>46274</v>
      </c>
      <c r="C2976" t="inlineStr">
        <is>
          <t>Bill</t>
        </is>
      </c>
      <c r="D2976" t="inlineStr">
        <is>
          <t>B00455</t>
        </is>
      </c>
      <c r="E2976" t="inlineStr">
        <is>
          <t>Hawthorn Fixings Pty Ltd</t>
        </is>
      </c>
      <c r="F2976" t="inlineStr">
        <is>
          <t>Timber &amp; board</t>
        </is>
      </c>
      <c r="G2976" s="9" t="n">
        <v>3109.62</v>
      </c>
      <c r="H2976" t="inlineStr">
        <is>
          <t>GST</t>
        </is>
      </c>
      <c r="I2976" t="inlineStr"/>
      <c r="J2976" t="inlineStr"/>
      <c r="K2976" t="str">
        <f>INDEX('Account Map'!$E$5:$E$90,MATCH(F2976,'Account Map'!$A$5:$A$90,0))</f>
        <v>310</v>
      </c>
    </row>
    <row r="2977">
      <c r="A2977" t="n">
        <v>1113</v>
      </c>
      <c r="B2977" s="10" t="n">
        <v>46274</v>
      </c>
      <c r="C2977" t="inlineStr">
        <is>
          <t>Bill</t>
        </is>
      </c>
      <c r="D2977" t="inlineStr">
        <is>
          <t>B00455</t>
        </is>
      </c>
      <c r="E2977" t="inlineStr">
        <is>
          <t>Hawthorn Fixings Pty Ltd</t>
        </is>
      </c>
      <c r="F2977" t="inlineStr">
        <is>
          <t>GST Payable</t>
        </is>
      </c>
      <c r="G2977" s="9" t="n">
        <v>310.96</v>
      </c>
      <c r="H2977" t="inlineStr"/>
      <c r="I2977" t="inlineStr"/>
      <c r="J2977" t="inlineStr"/>
      <c r="K2977" t="str">
        <f>INDEX('Account Map'!$E$5:$E$90,MATCH(F2977,'Account Map'!$A$5:$A$90,0))</f>
        <v>820</v>
      </c>
    </row>
    <row r="2978">
      <c r="A2978" t="n">
        <v>1113</v>
      </c>
      <c r="B2978" s="10" t="n">
        <v>46274</v>
      </c>
      <c r="C2978" t="inlineStr">
        <is>
          <t>Bill</t>
        </is>
      </c>
      <c r="D2978" t="inlineStr">
        <is>
          <t>B00455</t>
        </is>
      </c>
      <c r="E2978" t="inlineStr">
        <is>
          <t>Hawthorn Fixings Pty Ltd</t>
        </is>
      </c>
      <c r="F2978" t="inlineStr">
        <is>
          <t>Accounts Payable (A/P)</t>
        </is>
      </c>
      <c r="G2978" s="9" t="n">
        <v>-3420.58</v>
      </c>
      <c r="H2978" t="inlineStr"/>
      <c r="I2978" t="inlineStr"/>
      <c r="J2978" t="inlineStr"/>
      <c r="K2978" t="str">
        <f>INDEX('Account Map'!$E$5:$E$90,MATCH(F2978,'Account Map'!$A$5:$A$90,0))</f>
        <v>800</v>
      </c>
    </row>
    <row r="2979">
      <c r="A2979" t="n">
        <v>1114</v>
      </c>
      <c r="B2979" s="10" t="n">
        <v>46274</v>
      </c>
      <c r="C2979" t="inlineStr">
        <is>
          <t>Bill</t>
        </is>
      </c>
      <c r="D2979" t="inlineStr">
        <is>
          <t>B00456</t>
        </is>
      </c>
      <c r="E2979" t="inlineStr">
        <is>
          <t>Smith &amp; Partners Accountants Pty Ltd</t>
        </is>
      </c>
      <c r="F2979" t="inlineStr">
        <is>
          <t>Accounting &amp; bookkeeping</t>
        </is>
      </c>
      <c r="G2979" s="9" t="n">
        <v>1260.73</v>
      </c>
      <c r="H2979" t="inlineStr">
        <is>
          <t>GST</t>
        </is>
      </c>
      <c r="I2979" t="inlineStr"/>
      <c r="J2979" t="inlineStr"/>
      <c r="K2979" t="str">
        <f>INDEX('Account Map'!$E$5:$E$90,MATCH(F2979,'Account Map'!$A$5:$A$90,0))</f>
        <v>412</v>
      </c>
    </row>
    <row r="2980">
      <c r="A2980" t="n">
        <v>1114</v>
      </c>
      <c r="B2980" s="10" t="n">
        <v>46274</v>
      </c>
      <c r="C2980" t="inlineStr">
        <is>
          <t>Bill</t>
        </is>
      </c>
      <c r="D2980" t="inlineStr">
        <is>
          <t>B00456</t>
        </is>
      </c>
      <c r="E2980" t="inlineStr">
        <is>
          <t>Smith &amp; Partners Accountants Pty Ltd</t>
        </is>
      </c>
      <c r="F2980" t="inlineStr">
        <is>
          <t>GST Payable</t>
        </is>
      </c>
      <c r="G2980" s="9" t="n">
        <v>126.07</v>
      </c>
      <c r="H2980" t="inlineStr"/>
      <c r="I2980" t="inlineStr"/>
      <c r="J2980" t="inlineStr"/>
      <c r="K2980" t="str">
        <f>INDEX('Account Map'!$E$5:$E$90,MATCH(F2980,'Account Map'!$A$5:$A$90,0))</f>
        <v>820</v>
      </c>
    </row>
    <row r="2981">
      <c r="A2981" t="n">
        <v>1114</v>
      </c>
      <c r="B2981" s="10" t="n">
        <v>46274</v>
      </c>
      <c r="C2981" t="inlineStr">
        <is>
          <t>Bill</t>
        </is>
      </c>
      <c r="D2981" t="inlineStr">
        <is>
          <t>B00456</t>
        </is>
      </c>
      <c r="E2981" t="inlineStr">
        <is>
          <t>Smith &amp; Partners Accountants Pty Ltd</t>
        </is>
      </c>
      <c r="F2981" t="inlineStr">
        <is>
          <t>Accounts Payable (A/P)</t>
        </is>
      </c>
      <c r="G2981" s="9" t="n">
        <v>-1386.8</v>
      </c>
      <c r="H2981" t="inlineStr"/>
      <c r="I2981" t="inlineStr"/>
      <c r="J2981" t="inlineStr"/>
      <c r="K2981" t="str">
        <f>INDEX('Account Map'!$E$5:$E$90,MATCH(F2981,'Account Map'!$A$5:$A$90,0))</f>
        <v>800</v>
      </c>
    </row>
    <row r="2982">
      <c r="A2982" t="n">
        <v>1115</v>
      </c>
      <c r="B2982" s="10" t="n">
        <v>46274</v>
      </c>
      <c r="C2982" t="inlineStr">
        <is>
          <t>Bill</t>
        </is>
      </c>
      <c r="D2982" t="inlineStr">
        <is>
          <t>B00457</t>
        </is>
      </c>
      <c r="E2982" t="inlineStr">
        <is>
          <t>Origin Energy Pty Ltd</t>
        </is>
      </c>
      <c r="F2982" t="inlineStr">
        <is>
          <t>Electricity &amp; gas</t>
        </is>
      </c>
      <c r="G2982" s="9" t="n">
        <v>155.79</v>
      </c>
      <c r="H2982" t="inlineStr">
        <is>
          <t>GST</t>
        </is>
      </c>
      <c r="I2982" t="inlineStr"/>
      <c r="J2982" t="inlineStr"/>
      <c r="K2982" t="str">
        <f>INDEX('Account Map'!$E$5:$E$90,MATCH(F2982,'Account Map'!$A$5:$A$90,0))</f>
        <v>445</v>
      </c>
    </row>
    <row r="2983">
      <c r="A2983" t="n">
        <v>1115</v>
      </c>
      <c r="B2983" s="10" t="n">
        <v>46274</v>
      </c>
      <c r="C2983" t="inlineStr">
        <is>
          <t>Bill</t>
        </is>
      </c>
      <c r="D2983" t="inlineStr">
        <is>
          <t>B00457</t>
        </is>
      </c>
      <c r="E2983" t="inlineStr">
        <is>
          <t>Origin Energy Pty Ltd</t>
        </is>
      </c>
      <c r="F2983" t="inlineStr">
        <is>
          <t>GST Payable</t>
        </is>
      </c>
      <c r="G2983" s="9" t="n">
        <v>15.58</v>
      </c>
      <c r="H2983" t="inlineStr"/>
      <c r="I2983" t="inlineStr"/>
      <c r="J2983" t="inlineStr"/>
      <c r="K2983" t="str">
        <f>INDEX('Account Map'!$E$5:$E$90,MATCH(F2983,'Account Map'!$A$5:$A$90,0))</f>
        <v>820</v>
      </c>
    </row>
    <row r="2984">
      <c r="A2984" t="n">
        <v>1115</v>
      </c>
      <c r="B2984" s="10" t="n">
        <v>46274</v>
      </c>
      <c r="C2984" t="inlineStr">
        <is>
          <t>Bill</t>
        </is>
      </c>
      <c r="D2984" t="inlineStr">
        <is>
          <t>B00457</t>
        </is>
      </c>
      <c r="E2984" t="inlineStr">
        <is>
          <t>Origin Energy Pty Ltd</t>
        </is>
      </c>
      <c r="F2984" t="inlineStr">
        <is>
          <t>Accounts Payable (A/P)</t>
        </is>
      </c>
      <c r="G2984" s="9" t="n">
        <v>-171.37</v>
      </c>
      <c r="H2984" t="inlineStr"/>
      <c r="I2984" t="inlineStr"/>
      <c r="J2984" t="inlineStr"/>
      <c r="K2984" t="str">
        <f>INDEX('Account Map'!$E$5:$E$90,MATCH(F2984,'Account Map'!$A$5:$A$90,0))</f>
        <v>800</v>
      </c>
    </row>
    <row r="2985">
      <c r="A2985" t="n">
        <v>1116</v>
      </c>
      <c r="B2985" s="10" t="n">
        <v>46274</v>
      </c>
      <c r="C2985" t="inlineStr">
        <is>
          <t>Bill</t>
        </is>
      </c>
      <c r="D2985" t="inlineStr">
        <is>
          <t>B00458</t>
        </is>
      </c>
      <c r="E2985" t="inlineStr">
        <is>
          <t>Albert Adhesives Pty Ltd</t>
        </is>
      </c>
      <c r="F2985" t="inlineStr">
        <is>
          <t>Small tools</t>
        </is>
      </c>
      <c r="G2985" s="9" t="n">
        <v>379.63</v>
      </c>
      <c r="H2985" t="inlineStr">
        <is>
          <t>GST</t>
        </is>
      </c>
      <c r="I2985" t="inlineStr"/>
      <c r="J2985" t="inlineStr"/>
      <c r="K2985" t="str">
        <f>INDEX('Account Map'!$E$5:$E$90,MATCH(F2985,'Account Map'!$A$5:$A$90,0))</f>
        <v>474</v>
      </c>
    </row>
    <row r="2986">
      <c r="A2986" t="n">
        <v>1116</v>
      </c>
      <c r="B2986" s="10" t="n">
        <v>46274</v>
      </c>
      <c r="C2986" t="inlineStr">
        <is>
          <t>Bill</t>
        </is>
      </c>
      <c r="D2986" t="inlineStr">
        <is>
          <t>B00458</t>
        </is>
      </c>
      <c r="E2986" t="inlineStr">
        <is>
          <t>Albert Adhesives Pty Ltd</t>
        </is>
      </c>
      <c r="F2986" t="inlineStr">
        <is>
          <t>GST Payable</t>
        </is>
      </c>
      <c r="G2986" s="9" t="n">
        <v>37.96</v>
      </c>
      <c r="H2986" t="inlineStr"/>
      <c r="I2986" t="inlineStr"/>
      <c r="J2986" t="inlineStr"/>
      <c r="K2986" t="str">
        <f>INDEX('Account Map'!$E$5:$E$90,MATCH(F2986,'Account Map'!$A$5:$A$90,0))</f>
        <v>820</v>
      </c>
    </row>
    <row r="2987">
      <c r="A2987" t="n">
        <v>1116</v>
      </c>
      <c r="B2987" s="10" t="n">
        <v>46274</v>
      </c>
      <c r="C2987" t="inlineStr">
        <is>
          <t>Bill</t>
        </is>
      </c>
      <c r="D2987" t="inlineStr">
        <is>
          <t>B00458</t>
        </is>
      </c>
      <c r="E2987" t="inlineStr">
        <is>
          <t>Albert Adhesives Pty Ltd</t>
        </is>
      </c>
      <c r="F2987" t="inlineStr">
        <is>
          <t>Accounts Payable (A/P)</t>
        </is>
      </c>
      <c r="G2987" s="9" t="n">
        <v>-417.59</v>
      </c>
      <c r="H2987" t="inlineStr"/>
      <c r="I2987" t="inlineStr"/>
      <c r="J2987" t="inlineStr"/>
      <c r="K2987" t="str">
        <f>INDEX('Account Map'!$E$5:$E$90,MATCH(F2987,'Account Map'!$A$5:$A$90,0))</f>
        <v>800</v>
      </c>
    </row>
    <row r="2988">
      <c r="A2988" t="n">
        <v>1117</v>
      </c>
      <c r="B2988" s="10" t="n">
        <v>46274</v>
      </c>
      <c r="C2988" t="inlineStr">
        <is>
          <t>Bill</t>
        </is>
      </c>
      <c r="D2988" t="inlineStr">
        <is>
          <t>B00459</t>
        </is>
      </c>
      <c r="E2988" t="inlineStr">
        <is>
          <t>Clarke Legal</t>
        </is>
      </c>
      <c r="F2988" t="inlineStr">
        <is>
          <t>Legal fees</t>
        </is>
      </c>
      <c r="G2988" s="9" t="n">
        <v>1285.67</v>
      </c>
      <c r="H2988" t="inlineStr">
        <is>
          <t>GST</t>
        </is>
      </c>
      <c r="I2988" t="inlineStr"/>
      <c r="J2988" t="inlineStr"/>
      <c r="K2988" t="str">
        <f>INDEX('Account Map'!$E$5:$E$90,MATCH(F2988,'Account Map'!$A$5:$A$90,0))</f>
        <v>441</v>
      </c>
    </row>
    <row r="2989">
      <c r="A2989" t="n">
        <v>1117</v>
      </c>
      <c r="B2989" s="10" t="n">
        <v>46274</v>
      </c>
      <c r="C2989" t="inlineStr">
        <is>
          <t>Bill</t>
        </is>
      </c>
      <c r="D2989" t="inlineStr">
        <is>
          <t>B00459</t>
        </is>
      </c>
      <c r="E2989" t="inlineStr">
        <is>
          <t>Clarke Legal</t>
        </is>
      </c>
      <c r="F2989" t="inlineStr">
        <is>
          <t>GST Payable</t>
        </is>
      </c>
      <c r="G2989" s="9" t="n">
        <v>128.57</v>
      </c>
      <c r="H2989" t="inlineStr"/>
      <c r="I2989" t="inlineStr"/>
      <c r="J2989" t="inlineStr"/>
      <c r="K2989" t="str">
        <f>INDEX('Account Map'!$E$5:$E$90,MATCH(F2989,'Account Map'!$A$5:$A$90,0))</f>
        <v>820</v>
      </c>
    </row>
    <row r="2990">
      <c r="A2990" t="n">
        <v>1117</v>
      </c>
      <c r="B2990" s="10" t="n">
        <v>46274</v>
      </c>
      <c r="C2990" t="inlineStr">
        <is>
          <t>Bill</t>
        </is>
      </c>
      <c r="D2990" t="inlineStr">
        <is>
          <t>B00459</t>
        </is>
      </c>
      <c r="E2990" t="inlineStr">
        <is>
          <t>Clarke Legal</t>
        </is>
      </c>
      <c r="F2990" t="inlineStr">
        <is>
          <t>Accounts Payable (A/P)</t>
        </is>
      </c>
      <c r="G2990" s="9" t="n">
        <v>-1414.24</v>
      </c>
      <c r="H2990" t="inlineStr"/>
      <c r="I2990" t="inlineStr"/>
      <c r="J2990" t="inlineStr"/>
      <c r="K2990" t="str">
        <f>INDEX('Account Map'!$E$5:$E$90,MATCH(F2990,'Account Map'!$A$5:$A$90,0))</f>
        <v>800</v>
      </c>
    </row>
    <row r="2991">
      <c r="A2991" t="n">
        <v>1118</v>
      </c>
      <c r="B2991" s="10" t="n">
        <v>46274</v>
      </c>
      <c r="C2991" t="inlineStr">
        <is>
          <t>Bill</t>
        </is>
      </c>
      <c r="D2991" t="inlineStr">
        <is>
          <t>B00460</t>
        </is>
      </c>
      <c r="E2991" t="inlineStr">
        <is>
          <t>Prahran Fixings Pty Ltd</t>
        </is>
      </c>
      <c r="F2991" t="inlineStr">
        <is>
          <t>Freight &amp; cartage</t>
        </is>
      </c>
      <c r="G2991" s="9" t="n">
        <v>1397.87</v>
      </c>
      <c r="H2991" t="inlineStr">
        <is>
          <t>GST</t>
        </is>
      </c>
      <c r="I2991" t="inlineStr"/>
      <c r="J2991" t="inlineStr"/>
      <c r="K2991" t="str">
        <f>INDEX('Account Map'!$E$5:$E$90,MATCH(F2991,'Account Map'!$A$5:$A$90,0))</f>
        <v>314</v>
      </c>
    </row>
    <row r="2992">
      <c r="A2992" t="n">
        <v>1118</v>
      </c>
      <c r="B2992" s="10" t="n">
        <v>46274</v>
      </c>
      <c r="C2992" t="inlineStr">
        <is>
          <t>Bill</t>
        </is>
      </c>
      <c r="D2992" t="inlineStr">
        <is>
          <t>B00460</t>
        </is>
      </c>
      <c r="E2992" t="inlineStr">
        <is>
          <t>Prahran Fixings Pty Ltd</t>
        </is>
      </c>
      <c r="F2992" t="inlineStr">
        <is>
          <t>GST Payable</t>
        </is>
      </c>
      <c r="G2992" s="9" t="n">
        <v>139.79</v>
      </c>
      <c r="H2992" t="inlineStr"/>
      <c r="I2992" t="inlineStr"/>
      <c r="J2992" t="inlineStr"/>
      <c r="K2992" t="str">
        <f>INDEX('Account Map'!$E$5:$E$90,MATCH(F2992,'Account Map'!$A$5:$A$90,0))</f>
        <v>820</v>
      </c>
    </row>
    <row r="2993">
      <c r="A2993" t="n">
        <v>1118</v>
      </c>
      <c r="B2993" s="10" t="n">
        <v>46274</v>
      </c>
      <c r="C2993" t="inlineStr">
        <is>
          <t>Bill</t>
        </is>
      </c>
      <c r="D2993" t="inlineStr">
        <is>
          <t>B00460</t>
        </is>
      </c>
      <c r="E2993" t="inlineStr">
        <is>
          <t>Prahran Fixings Pty Ltd</t>
        </is>
      </c>
      <c r="F2993" t="inlineStr">
        <is>
          <t>Accounts Payable (A/P)</t>
        </is>
      </c>
      <c r="G2993" s="9" t="n">
        <v>-1537.66</v>
      </c>
      <c r="H2993" t="inlineStr"/>
      <c r="I2993" t="inlineStr"/>
      <c r="J2993" t="inlineStr"/>
      <c r="K2993" t="str">
        <f>INDEX('Account Map'!$E$5:$E$90,MATCH(F2993,'Account Map'!$A$5:$A$90,0))</f>
        <v>800</v>
      </c>
    </row>
    <row r="2994">
      <c r="A2994" t="n">
        <v>1119</v>
      </c>
      <c r="B2994" s="10" t="n">
        <v>46274</v>
      </c>
      <c r="C2994" t="inlineStr">
        <is>
          <t>Bill</t>
        </is>
      </c>
      <c r="D2994" t="inlineStr">
        <is>
          <t>B00461</t>
        </is>
      </c>
      <c r="E2994" t="inlineStr">
        <is>
          <t>Camberwell Machinery Pty Ltd</t>
        </is>
      </c>
      <c r="F2994" t="inlineStr">
        <is>
          <t>Repairs &amp; maintenance</t>
        </is>
      </c>
      <c r="G2994" s="9" t="n">
        <v>255.53</v>
      </c>
      <c r="H2994" t="inlineStr">
        <is>
          <t>GST</t>
        </is>
      </c>
      <c r="I2994" t="inlineStr"/>
      <c r="J2994" t="inlineStr"/>
      <c r="K2994" t="str">
        <f>INDEX('Account Map'!$E$5:$E$90,MATCH(F2994,'Account Map'!$A$5:$A$90,0))</f>
        <v>473</v>
      </c>
    </row>
    <row r="2995">
      <c r="A2995" t="n">
        <v>1119</v>
      </c>
      <c r="B2995" s="10" t="n">
        <v>46274</v>
      </c>
      <c r="C2995" t="inlineStr">
        <is>
          <t>Bill</t>
        </is>
      </c>
      <c r="D2995" t="inlineStr">
        <is>
          <t>B00461</t>
        </is>
      </c>
      <c r="E2995" t="inlineStr">
        <is>
          <t>Camberwell Machinery Pty Ltd</t>
        </is>
      </c>
      <c r="F2995" t="inlineStr">
        <is>
          <t>GST Payable</t>
        </is>
      </c>
      <c r="G2995" s="9" t="n">
        <v>25.55</v>
      </c>
      <c r="H2995" t="inlineStr"/>
      <c r="I2995" t="inlineStr"/>
      <c r="J2995" t="inlineStr"/>
      <c r="K2995" t="str">
        <f>INDEX('Account Map'!$E$5:$E$90,MATCH(F2995,'Account Map'!$A$5:$A$90,0))</f>
        <v>820</v>
      </c>
    </row>
    <row r="2996">
      <c r="A2996" t="n">
        <v>1119</v>
      </c>
      <c r="B2996" s="10" t="n">
        <v>46274</v>
      </c>
      <c r="C2996" t="inlineStr">
        <is>
          <t>Bill</t>
        </is>
      </c>
      <c r="D2996" t="inlineStr">
        <is>
          <t>B00461</t>
        </is>
      </c>
      <c r="E2996" t="inlineStr">
        <is>
          <t>Camberwell Machinery Pty Ltd</t>
        </is>
      </c>
      <c r="F2996" t="inlineStr">
        <is>
          <t>Accounts Payable (A/P)</t>
        </is>
      </c>
      <c r="G2996" s="9" t="n">
        <v>-281.08</v>
      </c>
      <c r="H2996" t="inlineStr"/>
      <c r="I2996" t="inlineStr"/>
      <c r="J2996" t="inlineStr"/>
      <c r="K2996" t="str">
        <f>INDEX('Account Map'!$E$5:$E$90,MATCH(F2996,'Account Map'!$A$5:$A$90,0))</f>
        <v>800</v>
      </c>
    </row>
    <row r="2997">
      <c r="A2997" t="n">
        <v>1120</v>
      </c>
      <c r="B2997" s="10" t="n">
        <v>46274</v>
      </c>
      <c r="C2997" t="inlineStr">
        <is>
          <t>Expense</t>
        </is>
      </c>
      <c r="D2997" t="inlineStr"/>
      <c r="E2997" t="inlineStr">
        <is>
          <t>Ampol</t>
        </is>
      </c>
      <c r="F2997" t="inlineStr">
        <is>
          <t>General expenses</t>
        </is>
      </c>
      <c r="G2997" s="9" t="n">
        <v>393.02</v>
      </c>
      <c r="H2997" t="inlineStr">
        <is>
          <t>GST</t>
        </is>
      </c>
      <c r="I2997" t="inlineStr"/>
      <c r="J2997" t="inlineStr"/>
      <c r="K2997" t="str">
        <f>INDEX('Account Map'!$E$5:$E$90,MATCH(F2997,'Account Map'!$A$5:$A$90,0))</f>
        <v>429</v>
      </c>
    </row>
    <row r="2998">
      <c r="A2998" t="n">
        <v>1120</v>
      </c>
      <c r="B2998" s="10" t="n">
        <v>46274</v>
      </c>
      <c r="C2998" t="inlineStr">
        <is>
          <t>Expense</t>
        </is>
      </c>
      <c r="D2998" t="inlineStr"/>
      <c r="E2998" t="inlineStr">
        <is>
          <t>Ampol</t>
        </is>
      </c>
      <c r="F2998" t="inlineStr">
        <is>
          <t>GST Payable</t>
        </is>
      </c>
      <c r="G2998" s="9" t="n">
        <v>39.3</v>
      </c>
      <c r="H2998" t="inlineStr"/>
      <c r="I2998" t="inlineStr"/>
      <c r="J2998" t="inlineStr"/>
      <c r="K2998" t="str">
        <f>INDEX('Account Map'!$E$5:$E$90,MATCH(F2998,'Account Map'!$A$5:$A$90,0))</f>
        <v>820</v>
      </c>
    </row>
    <row r="2999">
      <c r="A2999" t="n">
        <v>1120</v>
      </c>
      <c r="B2999" s="10" t="n">
        <v>46274</v>
      </c>
      <c r="C2999" t="inlineStr">
        <is>
          <t>Expense</t>
        </is>
      </c>
      <c r="D2999" t="inlineStr"/>
      <c r="E2999" t="inlineStr">
        <is>
          <t>Ampol</t>
        </is>
      </c>
      <c r="F2999" t="inlineStr">
        <is>
          <t>ANZ Business Visa</t>
        </is>
      </c>
      <c r="G2999" s="9" t="n">
        <v>-432.32</v>
      </c>
      <c r="H2999" t="inlineStr"/>
      <c r="I2999" t="inlineStr"/>
      <c r="J2999" t="inlineStr">
        <is>
          <t>R</t>
        </is>
      </c>
      <c r="K2999" t="str">
        <f>INDEX('Account Map'!$E$5:$E$90,MATCH(F2999,'Account Map'!$A$5:$A$90,0))</f>
        <v>092</v>
      </c>
    </row>
    <row r="3000">
      <c r="A3000" t="n">
        <v>1121</v>
      </c>
      <c r="B3000" s="10" t="n">
        <v>46274</v>
      </c>
      <c r="C3000" t="inlineStr">
        <is>
          <t>Expense</t>
        </is>
      </c>
      <c r="D3000" t="inlineStr"/>
      <c r="E3000" t="inlineStr">
        <is>
          <t>Adobe Systems</t>
        </is>
      </c>
      <c r="F3000" t="inlineStr">
        <is>
          <t>Advertising</t>
        </is>
      </c>
      <c r="G3000" s="9" t="n">
        <v>88.90000000000001</v>
      </c>
      <c r="H3000" t="inlineStr">
        <is>
          <t>GST</t>
        </is>
      </c>
      <c r="I3000" t="inlineStr"/>
      <c r="J3000" t="inlineStr"/>
      <c r="K3000" t="str">
        <f>INDEX('Account Map'!$E$5:$E$90,MATCH(F3000,'Account Map'!$A$5:$A$90,0))</f>
        <v>400</v>
      </c>
    </row>
    <row r="3001">
      <c r="A3001" t="n">
        <v>1121</v>
      </c>
      <c r="B3001" s="10" t="n">
        <v>46274</v>
      </c>
      <c r="C3001" t="inlineStr">
        <is>
          <t>Expense</t>
        </is>
      </c>
      <c r="D3001" t="inlineStr"/>
      <c r="E3001" t="inlineStr">
        <is>
          <t>Adobe Systems</t>
        </is>
      </c>
      <c r="F3001" t="inlineStr">
        <is>
          <t>GST Payable</t>
        </is>
      </c>
      <c r="G3001" s="9" t="n">
        <v>8.890000000000001</v>
      </c>
      <c r="H3001" t="inlineStr"/>
      <c r="I3001" t="inlineStr"/>
      <c r="J3001" t="inlineStr"/>
      <c r="K3001" t="str">
        <f>INDEX('Account Map'!$E$5:$E$90,MATCH(F3001,'Account Map'!$A$5:$A$90,0))</f>
        <v>820</v>
      </c>
    </row>
    <row r="3002">
      <c r="A3002" t="n">
        <v>1121</v>
      </c>
      <c r="B3002" s="10" t="n">
        <v>46274</v>
      </c>
      <c r="C3002" t="inlineStr">
        <is>
          <t>Expense</t>
        </is>
      </c>
      <c r="D3002" t="inlineStr"/>
      <c r="E3002" t="inlineStr">
        <is>
          <t>Adobe Systems</t>
        </is>
      </c>
      <c r="F3002" t="inlineStr">
        <is>
          <t>ANZ Business Visa</t>
        </is>
      </c>
      <c r="G3002" s="9" t="n">
        <v>-97.79000000000001</v>
      </c>
      <c r="H3002" t="inlineStr"/>
      <c r="I3002" t="inlineStr"/>
      <c r="J3002" t="inlineStr">
        <is>
          <t>R</t>
        </is>
      </c>
      <c r="K3002" t="str">
        <f>INDEX('Account Map'!$E$5:$E$90,MATCH(F3002,'Account Map'!$A$5:$A$90,0))</f>
        <v>092</v>
      </c>
    </row>
    <row r="3003">
      <c r="A3003" t="n">
        <v>1122</v>
      </c>
      <c r="B3003" s="10" t="n">
        <v>46274</v>
      </c>
      <c r="C3003" t="inlineStr">
        <is>
          <t>Expense</t>
        </is>
      </c>
      <c r="D3003" t="inlineStr"/>
      <c r="E3003" t="inlineStr">
        <is>
          <t>Google Ads</t>
        </is>
      </c>
      <c r="F3003" t="inlineStr">
        <is>
          <t>Small tools</t>
        </is>
      </c>
      <c r="G3003" s="9" t="n">
        <v>237.26</v>
      </c>
      <c r="H3003" t="inlineStr">
        <is>
          <t>GST</t>
        </is>
      </c>
      <c r="I3003" t="inlineStr"/>
      <c r="J3003" t="inlineStr"/>
      <c r="K3003" t="str">
        <f>INDEX('Account Map'!$E$5:$E$90,MATCH(F3003,'Account Map'!$A$5:$A$90,0))</f>
        <v>474</v>
      </c>
    </row>
    <row r="3004">
      <c r="A3004" t="n">
        <v>1122</v>
      </c>
      <c r="B3004" s="10" t="n">
        <v>46274</v>
      </c>
      <c r="C3004" t="inlineStr">
        <is>
          <t>Expense</t>
        </is>
      </c>
      <c r="D3004" t="inlineStr"/>
      <c r="E3004" t="inlineStr">
        <is>
          <t>Google Ads</t>
        </is>
      </c>
      <c r="F3004" t="inlineStr">
        <is>
          <t>GST Payable</t>
        </is>
      </c>
      <c r="G3004" s="9" t="n">
        <v>23.73</v>
      </c>
      <c r="H3004" t="inlineStr"/>
      <c r="I3004" t="inlineStr"/>
      <c r="J3004" t="inlineStr"/>
      <c r="K3004" t="str">
        <f>INDEX('Account Map'!$E$5:$E$90,MATCH(F3004,'Account Map'!$A$5:$A$90,0))</f>
        <v>820</v>
      </c>
    </row>
    <row r="3005">
      <c r="A3005" t="n">
        <v>1122</v>
      </c>
      <c r="B3005" s="10" t="n">
        <v>46274</v>
      </c>
      <c r="C3005" t="inlineStr">
        <is>
          <t>Expense</t>
        </is>
      </c>
      <c r="D3005" t="inlineStr"/>
      <c r="E3005" t="inlineStr">
        <is>
          <t>Google Ads</t>
        </is>
      </c>
      <c r="F3005" t="inlineStr">
        <is>
          <t>ANZ Business Visa</t>
        </is>
      </c>
      <c r="G3005" s="9" t="n">
        <v>-260.99</v>
      </c>
      <c r="H3005" t="inlineStr"/>
      <c r="I3005" t="inlineStr"/>
      <c r="J3005" t="inlineStr">
        <is>
          <t>R</t>
        </is>
      </c>
      <c r="K3005" t="str">
        <f>INDEX('Account Map'!$E$5:$E$90,MATCH(F3005,'Account Map'!$A$5:$A$90,0))</f>
        <v>092</v>
      </c>
    </row>
    <row r="3006">
      <c r="A3006" t="n">
        <v>1123</v>
      </c>
      <c r="B3006" s="10" t="n">
        <v>46274</v>
      </c>
      <c r="C3006" t="inlineStr">
        <is>
          <t>Payment</t>
        </is>
      </c>
      <c r="D3006" t="inlineStr"/>
      <c r="E3006" t="inlineStr">
        <is>
          <t>Camberwell Pharmacy Pty Ltd</t>
        </is>
      </c>
      <c r="F3006" t="inlineStr">
        <is>
          <t>ANZ Business Cheque</t>
        </is>
      </c>
      <c r="G3006" s="9" t="n">
        <v>5255.48</v>
      </c>
      <c r="H3006" t="inlineStr"/>
      <c r="I3006" t="inlineStr">
        <is>
          <t>Payment INV-4294</t>
        </is>
      </c>
      <c r="J3006" t="inlineStr">
        <is>
          <t>R</t>
        </is>
      </c>
      <c r="K3006" t="str">
        <f>INDEX('Account Map'!$E$5:$E$90,MATCH(F3006,'Account Map'!$A$5:$A$90,0))</f>
        <v>090</v>
      </c>
    </row>
    <row r="3007">
      <c r="A3007" t="n">
        <v>1123</v>
      </c>
      <c r="B3007" s="10" t="n">
        <v>46274</v>
      </c>
      <c r="C3007" t="inlineStr">
        <is>
          <t>Payment</t>
        </is>
      </c>
      <c r="D3007" t="inlineStr"/>
      <c r="E3007" t="inlineStr">
        <is>
          <t>Camberwell Pharmacy Pty Ltd</t>
        </is>
      </c>
      <c r="F3007" t="inlineStr">
        <is>
          <t>Accounts Receivable (A/R)</t>
        </is>
      </c>
      <c r="G3007" s="9" t="n">
        <v>-5255.48</v>
      </c>
      <c r="H3007" t="inlineStr"/>
      <c r="I3007" t="inlineStr">
        <is>
          <t>Payment INV-4294</t>
        </is>
      </c>
      <c r="J3007" t="inlineStr"/>
      <c r="K3007" t="str">
        <f>INDEX('Account Map'!$E$5:$E$90,MATCH(F3007,'Account Map'!$A$5:$A$90,0))</f>
        <v>610</v>
      </c>
    </row>
    <row r="3008">
      <c r="A3008" t="n">
        <v>1124</v>
      </c>
      <c r="B3008" s="10" t="n">
        <v>46274</v>
      </c>
      <c r="C3008" t="inlineStr">
        <is>
          <t>Payment</t>
        </is>
      </c>
      <c r="D3008" t="inlineStr"/>
      <c r="E3008" t="inlineStr">
        <is>
          <t>Bridge Rd Florist Pty Ltd</t>
        </is>
      </c>
      <c r="F3008" t="inlineStr">
        <is>
          <t>Undeposited Funds</t>
        </is>
      </c>
      <c r="G3008" s="9" t="n">
        <v>1194.4</v>
      </c>
      <c r="H3008" t="inlineStr"/>
      <c r="I3008" t="inlineStr">
        <is>
          <t>Payment INV-4347</t>
        </is>
      </c>
      <c r="J3008" t="inlineStr"/>
      <c r="K3008" t="str">
        <f>INDEX('Account Map'!$E$5:$E$90,MATCH(F3008,'Account Map'!$A$5:$A$90,0))</f>
        <v>615</v>
      </c>
    </row>
    <row r="3009">
      <c r="A3009" t="n">
        <v>1124</v>
      </c>
      <c r="B3009" s="10" t="n">
        <v>46274</v>
      </c>
      <c r="C3009" t="inlineStr">
        <is>
          <t>Payment</t>
        </is>
      </c>
      <c r="D3009" t="inlineStr"/>
      <c r="E3009" t="inlineStr">
        <is>
          <t>Bridge Rd Florist Pty Ltd</t>
        </is>
      </c>
      <c r="F3009" t="inlineStr">
        <is>
          <t>Accounts Receivable (A/R)</t>
        </is>
      </c>
      <c r="G3009" s="9" t="n">
        <v>-1194.4</v>
      </c>
      <c r="H3009" t="inlineStr"/>
      <c r="I3009" t="inlineStr">
        <is>
          <t>Payment INV-4347</t>
        </is>
      </c>
      <c r="J3009" t="inlineStr"/>
      <c r="K3009" t="str">
        <f>INDEX('Account Map'!$E$5:$E$90,MATCH(F3009,'Account Map'!$A$5:$A$90,0))</f>
        <v>610</v>
      </c>
    </row>
    <row r="3010">
      <c r="A3010" t="n">
        <v>1125</v>
      </c>
      <c r="B3010" s="10" t="n">
        <v>46274</v>
      </c>
      <c r="C3010" t="inlineStr">
        <is>
          <t>Bill Payment (Cheque)</t>
        </is>
      </c>
      <c r="D3010" t="inlineStr"/>
      <c r="E3010" t="inlineStr">
        <is>
          <t>Glenferrie Glass Pty Ltd</t>
        </is>
      </c>
      <c r="F3010" t="inlineStr">
        <is>
          <t>Accounts Payable (A/P)</t>
        </is>
      </c>
      <c r="G3010" s="9" t="n">
        <v>1108.37</v>
      </c>
      <c r="H3010" t="inlineStr"/>
      <c r="I3010" t="inlineStr">
        <is>
          <t>Payment B00272</t>
        </is>
      </c>
      <c r="J3010" t="inlineStr"/>
      <c r="K3010" t="str">
        <f>INDEX('Account Map'!$E$5:$E$90,MATCH(F3010,'Account Map'!$A$5:$A$90,0))</f>
        <v>800</v>
      </c>
    </row>
    <row r="3011">
      <c r="A3011" t="n">
        <v>1125</v>
      </c>
      <c r="B3011" s="10" t="n">
        <v>46274</v>
      </c>
      <c r="C3011" t="inlineStr">
        <is>
          <t>Bill Payment (Cheque)</t>
        </is>
      </c>
      <c r="D3011" t="inlineStr"/>
      <c r="E3011" t="inlineStr">
        <is>
          <t>Glenferrie Glass Pty Ltd</t>
        </is>
      </c>
      <c r="F3011" t="inlineStr">
        <is>
          <t>ANZ Business Cheque</t>
        </is>
      </c>
      <c r="G3011" s="9" t="n">
        <v>-1108.37</v>
      </c>
      <c r="H3011" t="inlineStr"/>
      <c r="I3011" t="inlineStr">
        <is>
          <t>Payment B00272</t>
        </is>
      </c>
      <c r="J3011" t="inlineStr">
        <is>
          <t>R</t>
        </is>
      </c>
      <c r="K3011" t="str">
        <f>INDEX('Account Map'!$E$5:$E$90,MATCH(F3011,'Account Map'!$A$5:$A$90,0))</f>
        <v>090</v>
      </c>
    </row>
    <row r="3012">
      <c r="A3012" t="n">
        <v>1126</v>
      </c>
      <c r="B3012" s="10" t="n">
        <v>46274</v>
      </c>
      <c r="C3012" t="inlineStr">
        <is>
          <t>Bill Payment (Cheque)</t>
        </is>
      </c>
      <c r="D3012" t="inlineStr"/>
      <c r="E3012" t="inlineStr">
        <is>
          <t>Telstra Pty Ltd</t>
        </is>
      </c>
      <c r="F3012" t="inlineStr">
        <is>
          <t>Accounts Payable (A/P)</t>
        </is>
      </c>
      <c r="G3012" s="9" t="n">
        <v>1631.56</v>
      </c>
      <c r="H3012" t="inlineStr"/>
      <c r="I3012" t="inlineStr">
        <is>
          <t>Payment B00287</t>
        </is>
      </c>
      <c r="J3012" t="inlineStr"/>
      <c r="K3012" t="str">
        <f>INDEX('Account Map'!$E$5:$E$90,MATCH(F3012,'Account Map'!$A$5:$A$90,0))</f>
        <v>800</v>
      </c>
    </row>
    <row r="3013">
      <c r="A3013" t="n">
        <v>1126</v>
      </c>
      <c r="B3013" s="10" t="n">
        <v>46274</v>
      </c>
      <c r="C3013" t="inlineStr">
        <is>
          <t>Bill Payment (Cheque)</t>
        </is>
      </c>
      <c r="D3013" t="inlineStr"/>
      <c r="E3013" t="inlineStr">
        <is>
          <t>Telstra Pty Ltd</t>
        </is>
      </c>
      <c r="F3013" t="inlineStr">
        <is>
          <t>ANZ Business Cheque</t>
        </is>
      </c>
      <c r="G3013" s="9" t="n">
        <v>-1631.56</v>
      </c>
      <c r="H3013" t="inlineStr"/>
      <c r="I3013" t="inlineStr">
        <is>
          <t>Payment B00287</t>
        </is>
      </c>
      <c r="J3013" t="inlineStr">
        <is>
          <t>R</t>
        </is>
      </c>
      <c r="K3013" t="str">
        <f>INDEX('Account Map'!$E$5:$E$90,MATCH(F3013,'Account Map'!$A$5:$A$90,0))</f>
        <v>090</v>
      </c>
    </row>
    <row r="3014">
      <c r="A3014" t="n">
        <v>1127</v>
      </c>
      <c r="B3014" s="10" t="n">
        <v>46274</v>
      </c>
      <c r="C3014" t="inlineStr">
        <is>
          <t>Bill Payment (Cheque)</t>
        </is>
      </c>
      <c r="D3014" t="inlineStr"/>
      <c r="E3014" t="inlineStr">
        <is>
          <t>BP Australia Pty Ltd</t>
        </is>
      </c>
      <c r="F3014" t="inlineStr">
        <is>
          <t>Accounts Payable (A/P)</t>
        </is>
      </c>
      <c r="G3014" s="9" t="n">
        <v>1073.59</v>
      </c>
      <c r="H3014" t="inlineStr"/>
      <c r="I3014" t="inlineStr">
        <is>
          <t>Payment B00297</t>
        </is>
      </c>
      <c r="J3014" t="inlineStr"/>
      <c r="K3014" t="str">
        <f>INDEX('Account Map'!$E$5:$E$90,MATCH(F3014,'Account Map'!$A$5:$A$90,0))</f>
        <v>800</v>
      </c>
    </row>
    <row r="3015">
      <c r="A3015" t="n">
        <v>1127</v>
      </c>
      <c r="B3015" s="10" t="n">
        <v>46274</v>
      </c>
      <c r="C3015" t="inlineStr">
        <is>
          <t>Bill Payment (Cheque)</t>
        </is>
      </c>
      <c r="D3015" t="inlineStr"/>
      <c r="E3015" t="inlineStr">
        <is>
          <t>BP Australia Pty Ltd</t>
        </is>
      </c>
      <c r="F3015" t="inlineStr">
        <is>
          <t>ANZ Business Cheque</t>
        </is>
      </c>
      <c r="G3015" s="9" t="n">
        <v>-1073.59</v>
      </c>
      <c r="H3015" t="inlineStr"/>
      <c r="I3015" t="inlineStr">
        <is>
          <t>Payment B00297</t>
        </is>
      </c>
      <c r="J3015" t="inlineStr">
        <is>
          <t>R</t>
        </is>
      </c>
      <c r="K3015" t="str">
        <f>INDEX('Account Map'!$E$5:$E$90,MATCH(F3015,'Account Map'!$A$5:$A$90,0))</f>
        <v>090</v>
      </c>
    </row>
    <row r="3016">
      <c r="A3016" t="n">
        <v>1128</v>
      </c>
      <c r="B3016" s="10" t="n">
        <v>46274</v>
      </c>
      <c r="C3016" t="inlineStr">
        <is>
          <t>Bill Payment (Cheque)</t>
        </is>
      </c>
      <c r="D3016" t="inlineStr"/>
      <c r="E3016" t="inlineStr">
        <is>
          <t>Australia Post Pty Ltd</t>
        </is>
      </c>
      <c r="F3016" t="inlineStr">
        <is>
          <t>Accounts Payable (A/P)</t>
        </is>
      </c>
      <c r="G3016" s="9" t="n">
        <v>1203.09</v>
      </c>
      <c r="H3016" t="inlineStr"/>
      <c r="I3016" t="inlineStr">
        <is>
          <t>Payment B00307</t>
        </is>
      </c>
      <c r="J3016" t="inlineStr"/>
      <c r="K3016" t="str">
        <f>INDEX('Account Map'!$E$5:$E$90,MATCH(F3016,'Account Map'!$A$5:$A$90,0))</f>
        <v>800</v>
      </c>
    </row>
    <row r="3017">
      <c r="A3017" t="n">
        <v>1128</v>
      </c>
      <c r="B3017" s="10" t="n">
        <v>46274</v>
      </c>
      <c r="C3017" t="inlineStr">
        <is>
          <t>Bill Payment (Cheque)</t>
        </is>
      </c>
      <c r="D3017" t="inlineStr"/>
      <c r="E3017" t="inlineStr">
        <is>
          <t>Australia Post Pty Ltd</t>
        </is>
      </c>
      <c r="F3017" t="inlineStr">
        <is>
          <t>ANZ Business Cheque</t>
        </is>
      </c>
      <c r="G3017" s="9" t="n">
        <v>-1203.09</v>
      </c>
      <c r="H3017" t="inlineStr"/>
      <c r="I3017" t="inlineStr">
        <is>
          <t>Payment B00307</t>
        </is>
      </c>
      <c r="J3017" t="inlineStr">
        <is>
          <t>R</t>
        </is>
      </c>
      <c r="K3017" t="str">
        <f>INDEX('Account Map'!$E$5:$E$90,MATCH(F3017,'Account Map'!$A$5:$A$90,0))</f>
        <v>090</v>
      </c>
    </row>
    <row r="3018">
      <c r="A3018" t="n">
        <v>1129</v>
      </c>
      <c r="B3018" s="10" t="n">
        <v>46274</v>
      </c>
      <c r="C3018" t="inlineStr">
        <is>
          <t>Bill Payment (Cheque)</t>
        </is>
      </c>
      <c r="D3018" t="inlineStr"/>
      <c r="E3018" t="inlineStr">
        <is>
          <t>Clifton Joinery Supplies Pty Ltd</t>
        </is>
      </c>
      <c r="F3018" t="inlineStr">
        <is>
          <t>Accounts Payable (A/P)</t>
        </is>
      </c>
      <c r="G3018" s="9" t="n">
        <v>714.41</v>
      </c>
      <c r="H3018" t="inlineStr"/>
      <c r="I3018" t="inlineStr">
        <is>
          <t>Payment B00330</t>
        </is>
      </c>
      <c r="J3018" t="inlineStr"/>
      <c r="K3018" t="str">
        <f>INDEX('Account Map'!$E$5:$E$90,MATCH(F3018,'Account Map'!$A$5:$A$90,0))</f>
        <v>800</v>
      </c>
    </row>
    <row r="3019">
      <c r="A3019" t="n">
        <v>1129</v>
      </c>
      <c r="B3019" s="10" t="n">
        <v>46274</v>
      </c>
      <c r="C3019" t="inlineStr">
        <is>
          <t>Bill Payment (Cheque)</t>
        </is>
      </c>
      <c r="D3019" t="inlineStr"/>
      <c r="E3019" t="inlineStr">
        <is>
          <t>Clifton Joinery Supplies Pty Ltd</t>
        </is>
      </c>
      <c r="F3019" t="inlineStr">
        <is>
          <t>ANZ Business Cheque</t>
        </is>
      </c>
      <c r="G3019" s="9" t="n">
        <v>-714.41</v>
      </c>
      <c r="H3019" t="inlineStr"/>
      <c r="I3019" t="inlineStr">
        <is>
          <t>Payment B00330</t>
        </is>
      </c>
      <c r="J3019" t="inlineStr">
        <is>
          <t>R</t>
        </is>
      </c>
      <c r="K3019" t="str">
        <f>INDEX('Account Map'!$E$5:$E$90,MATCH(F3019,'Account Map'!$A$5:$A$90,0))</f>
        <v>090</v>
      </c>
    </row>
    <row r="3020">
      <c r="A3020" t="n">
        <v>1130</v>
      </c>
      <c r="B3020" s="10" t="n">
        <v>46274</v>
      </c>
      <c r="C3020" t="inlineStr">
        <is>
          <t>Bill Payment (Cheque)</t>
        </is>
      </c>
      <c r="D3020" t="inlineStr"/>
      <c r="E3020" t="inlineStr">
        <is>
          <t>Prahran Fasteners Pty Ltd</t>
        </is>
      </c>
      <c r="F3020" t="inlineStr">
        <is>
          <t>Accounts Payable (A/P)</t>
        </is>
      </c>
      <c r="G3020" s="9" t="n">
        <v>1031.81</v>
      </c>
      <c r="H3020" t="inlineStr"/>
      <c r="I3020" t="inlineStr">
        <is>
          <t>Payment B00355</t>
        </is>
      </c>
      <c r="J3020" t="inlineStr"/>
      <c r="K3020" t="str">
        <f>INDEX('Account Map'!$E$5:$E$90,MATCH(F3020,'Account Map'!$A$5:$A$90,0))</f>
        <v>800</v>
      </c>
    </row>
    <row r="3021">
      <c r="A3021" t="n">
        <v>1130</v>
      </c>
      <c r="B3021" s="10" t="n">
        <v>46274</v>
      </c>
      <c r="C3021" t="inlineStr">
        <is>
          <t>Bill Payment (Cheque)</t>
        </is>
      </c>
      <c r="D3021" t="inlineStr"/>
      <c r="E3021" t="inlineStr">
        <is>
          <t>Prahran Fasteners Pty Ltd</t>
        </is>
      </c>
      <c r="F3021" t="inlineStr">
        <is>
          <t>ANZ Business Cheque</t>
        </is>
      </c>
      <c r="G3021" s="9" t="n">
        <v>-1031.81</v>
      </c>
      <c r="H3021" t="inlineStr"/>
      <c r="I3021" t="inlineStr">
        <is>
          <t>Payment B00355</t>
        </is>
      </c>
      <c r="J3021" t="inlineStr">
        <is>
          <t>R</t>
        </is>
      </c>
      <c r="K3021" t="str">
        <f>INDEX('Account Map'!$E$5:$E$90,MATCH(F3021,'Account Map'!$A$5:$A$90,0))</f>
        <v>090</v>
      </c>
    </row>
    <row r="3022">
      <c r="A3022" t="n">
        <v>1131</v>
      </c>
      <c r="B3022" s="10" t="n">
        <v>46275</v>
      </c>
      <c r="C3022" t="inlineStr">
        <is>
          <t>Invoice</t>
        </is>
      </c>
      <c r="D3022" t="inlineStr">
        <is>
          <t>INV-4380</t>
        </is>
      </c>
      <c r="E3022" t="inlineStr">
        <is>
          <t>Bridge Rd Kitchen &amp; Bath Pty Ltd</t>
        </is>
      </c>
      <c r="F3022" t="inlineStr">
        <is>
          <t>Accounts Receivable (A/R)</t>
        </is>
      </c>
      <c r="G3022" s="9" t="n">
        <v>2750.32</v>
      </c>
      <c r="H3022" t="inlineStr"/>
      <c r="I3022" t="inlineStr"/>
      <c r="J3022" t="inlineStr"/>
      <c r="K3022" t="str">
        <f>INDEX('Account Map'!$E$5:$E$90,MATCH(F3022,'Account Map'!$A$5:$A$90,0))</f>
        <v>610</v>
      </c>
    </row>
    <row r="3023">
      <c r="A3023" t="n">
        <v>1131</v>
      </c>
      <c r="B3023" s="10" t="n">
        <v>46275</v>
      </c>
      <c r="C3023" t="inlineStr">
        <is>
          <t>Invoice</t>
        </is>
      </c>
      <c r="D3023" t="inlineStr">
        <is>
          <t>INV-4380</t>
        </is>
      </c>
      <c r="E3023" t="inlineStr">
        <is>
          <t>Bridge Rd Kitchen &amp; Bath Pty Ltd</t>
        </is>
      </c>
      <c r="F3023" t="inlineStr">
        <is>
          <t>Joinery sales</t>
        </is>
      </c>
      <c r="G3023" s="9" t="n">
        <v>-2500.29</v>
      </c>
      <c r="H3023" t="inlineStr">
        <is>
          <t>GST</t>
        </is>
      </c>
      <c r="I3023" t="inlineStr"/>
      <c r="J3023" t="inlineStr"/>
      <c r="K3023" t="str">
        <f>INDEX('Account Map'!$E$5:$E$90,MATCH(F3023,'Account Map'!$A$5:$A$90,0))</f>
        <v>200</v>
      </c>
    </row>
    <row r="3024">
      <c r="A3024" t="n">
        <v>1131</v>
      </c>
      <c r="B3024" s="10" t="n">
        <v>46275</v>
      </c>
      <c r="C3024" t="inlineStr">
        <is>
          <t>Invoice</t>
        </is>
      </c>
      <c r="D3024" t="inlineStr">
        <is>
          <t>INV-4380</t>
        </is>
      </c>
      <c r="E3024" t="inlineStr">
        <is>
          <t>Bridge Rd Kitchen &amp; Bath Pty Ltd</t>
        </is>
      </c>
      <c r="F3024" t="inlineStr">
        <is>
          <t>GST Payable</t>
        </is>
      </c>
      <c r="G3024" s="9" t="n">
        <v>-250.03</v>
      </c>
      <c r="H3024" t="inlineStr"/>
      <c r="I3024" t="inlineStr"/>
      <c r="J3024" t="inlineStr"/>
      <c r="K3024" t="str">
        <f>INDEX('Account Map'!$E$5:$E$90,MATCH(F3024,'Account Map'!$A$5:$A$90,0))</f>
        <v>820</v>
      </c>
    </row>
    <row r="3025">
      <c r="A3025" t="n">
        <v>1132</v>
      </c>
      <c r="B3025" s="10" t="n">
        <v>46275</v>
      </c>
      <c r="C3025" t="inlineStr">
        <is>
          <t>Invoice</t>
        </is>
      </c>
      <c r="D3025" t="inlineStr">
        <is>
          <t>INV-4381</t>
        </is>
      </c>
      <c r="E3025" t="inlineStr">
        <is>
          <t>Sydney Road Dental Pty Ltd</t>
        </is>
      </c>
      <c r="F3025" t="inlineStr">
        <is>
          <t>Accounts Receivable (A/R)</t>
        </is>
      </c>
      <c r="G3025" s="9" t="n">
        <v>3043.98</v>
      </c>
      <c r="H3025" t="inlineStr"/>
      <c r="I3025" t="inlineStr"/>
      <c r="J3025" t="inlineStr"/>
      <c r="K3025" t="str">
        <f>INDEX('Account Map'!$E$5:$E$90,MATCH(F3025,'Account Map'!$A$5:$A$90,0))</f>
        <v>610</v>
      </c>
    </row>
    <row r="3026">
      <c r="A3026" t="n">
        <v>1132</v>
      </c>
      <c r="B3026" s="10" t="n">
        <v>46275</v>
      </c>
      <c r="C3026" t="inlineStr">
        <is>
          <t>Invoice</t>
        </is>
      </c>
      <c r="D3026" t="inlineStr">
        <is>
          <t>INV-4381</t>
        </is>
      </c>
      <c r="E3026" t="inlineStr">
        <is>
          <t>Sydney Road Dental Pty Ltd</t>
        </is>
      </c>
      <c r="F3026" t="inlineStr">
        <is>
          <t>Design &amp; drafting fees</t>
        </is>
      </c>
      <c r="G3026" s="9" t="n">
        <v>-1260</v>
      </c>
      <c r="H3026" t="inlineStr">
        <is>
          <t>GST</t>
        </is>
      </c>
      <c r="I3026" t="inlineStr"/>
      <c r="J3026" t="inlineStr"/>
      <c r="K3026" t="str">
        <f>INDEX('Account Map'!$E$5:$E$90,MATCH(F3026,'Account Map'!$A$5:$A$90,0))</f>
        <v>203</v>
      </c>
    </row>
    <row r="3027">
      <c r="A3027" t="n">
        <v>1132</v>
      </c>
      <c r="B3027" s="10" t="n">
        <v>46275</v>
      </c>
      <c r="C3027" t="inlineStr">
        <is>
          <t>Invoice</t>
        </is>
      </c>
      <c r="D3027" t="inlineStr">
        <is>
          <t>INV-4381</t>
        </is>
      </c>
      <c r="E3027" t="inlineStr">
        <is>
          <t>Sydney Road Dental Pty Ltd</t>
        </is>
      </c>
      <c r="F3027" t="inlineStr">
        <is>
          <t>Joinery sales</t>
        </is>
      </c>
      <c r="G3027" s="9" t="n">
        <v>-1507.25</v>
      </c>
      <c r="H3027" t="inlineStr">
        <is>
          <t>GST</t>
        </is>
      </c>
      <c r="I3027" t="inlineStr"/>
      <c r="J3027" t="inlineStr"/>
      <c r="K3027" t="str">
        <f>INDEX('Account Map'!$E$5:$E$90,MATCH(F3027,'Account Map'!$A$5:$A$90,0))</f>
        <v>200</v>
      </c>
    </row>
    <row r="3028">
      <c r="A3028" t="n">
        <v>1132</v>
      </c>
      <c r="B3028" s="10" t="n">
        <v>46275</v>
      </c>
      <c r="C3028" t="inlineStr">
        <is>
          <t>Invoice</t>
        </is>
      </c>
      <c r="D3028" t="inlineStr">
        <is>
          <t>INV-4381</t>
        </is>
      </c>
      <c r="E3028" t="inlineStr">
        <is>
          <t>Sydney Road Dental Pty Ltd</t>
        </is>
      </c>
      <c r="F3028" t="inlineStr">
        <is>
          <t>GST Payable</t>
        </is>
      </c>
      <c r="G3028" s="9" t="n">
        <v>-276.73</v>
      </c>
      <c r="H3028" t="inlineStr"/>
      <c r="I3028" t="inlineStr"/>
      <c r="J3028" t="inlineStr"/>
      <c r="K3028" t="str">
        <f>INDEX('Account Map'!$E$5:$E$90,MATCH(F3028,'Account Map'!$A$5:$A$90,0))</f>
        <v>820</v>
      </c>
    </row>
    <row r="3029">
      <c r="A3029" t="n">
        <v>1133</v>
      </c>
      <c r="B3029" s="10" t="n">
        <v>46275</v>
      </c>
      <c r="C3029" t="inlineStr">
        <is>
          <t>Bill</t>
        </is>
      </c>
      <c r="D3029" t="inlineStr">
        <is>
          <t>B00462</t>
        </is>
      </c>
      <c r="E3029" t="inlineStr">
        <is>
          <t>Brunswick Paint Pty Ltd</t>
        </is>
      </c>
      <c r="F3029" t="inlineStr">
        <is>
          <t>Timber &amp; board</t>
        </is>
      </c>
      <c r="G3029" s="9" t="n">
        <v>2737.32</v>
      </c>
      <c r="H3029" t="inlineStr">
        <is>
          <t>GST</t>
        </is>
      </c>
      <c r="I3029" t="inlineStr"/>
      <c r="J3029" t="inlineStr"/>
      <c r="K3029" t="str">
        <f>INDEX('Account Map'!$E$5:$E$90,MATCH(F3029,'Account Map'!$A$5:$A$90,0))</f>
        <v>310</v>
      </c>
    </row>
    <row r="3030">
      <c r="A3030" t="n">
        <v>1133</v>
      </c>
      <c r="B3030" s="10" t="n">
        <v>46275</v>
      </c>
      <c r="C3030" t="inlineStr">
        <is>
          <t>Bill</t>
        </is>
      </c>
      <c r="D3030" t="inlineStr">
        <is>
          <t>B00462</t>
        </is>
      </c>
      <c r="E3030" t="inlineStr">
        <is>
          <t>Brunswick Paint Pty Ltd</t>
        </is>
      </c>
      <c r="F3030" t="inlineStr">
        <is>
          <t>GST Payable</t>
        </is>
      </c>
      <c r="G3030" s="9" t="n">
        <v>273.73</v>
      </c>
      <c r="H3030" t="inlineStr"/>
      <c r="I3030" t="inlineStr"/>
      <c r="J3030" t="inlineStr"/>
      <c r="K3030" t="str">
        <f>INDEX('Account Map'!$E$5:$E$90,MATCH(F3030,'Account Map'!$A$5:$A$90,0))</f>
        <v>820</v>
      </c>
    </row>
    <row r="3031">
      <c r="A3031" t="n">
        <v>1133</v>
      </c>
      <c r="B3031" s="10" t="n">
        <v>46275</v>
      </c>
      <c r="C3031" t="inlineStr">
        <is>
          <t>Bill</t>
        </is>
      </c>
      <c r="D3031" t="inlineStr">
        <is>
          <t>B00462</t>
        </is>
      </c>
      <c r="E3031" t="inlineStr">
        <is>
          <t>Brunswick Paint Pty Ltd</t>
        </is>
      </c>
      <c r="F3031" t="inlineStr">
        <is>
          <t>Accounts Payable (A/P)</t>
        </is>
      </c>
      <c r="G3031" s="9" t="n">
        <v>-3011.05</v>
      </c>
      <c r="H3031" t="inlineStr"/>
      <c r="I3031" t="inlineStr"/>
      <c r="J3031" t="inlineStr"/>
      <c r="K3031" t="str">
        <f>INDEX('Account Map'!$E$5:$E$90,MATCH(F3031,'Account Map'!$A$5:$A$90,0))</f>
        <v>800</v>
      </c>
    </row>
    <row r="3032">
      <c r="A3032" t="n">
        <v>1134</v>
      </c>
      <c r="B3032" s="10" t="n">
        <v>46275</v>
      </c>
      <c r="C3032" t="inlineStr">
        <is>
          <t>Bill</t>
        </is>
      </c>
      <c r="D3032" t="inlineStr">
        <is>
          <t>B00463</t>
        </is>
      </c>
      <c r="E3032" t="inlineStr">
        <is>
          <t>Collins Signs Pty Ltd</t>
        </is>
      </c>
      <c r="F3032" t="inlineStr">
        <is>
          <t>Subcontractors</t>
        </is>
      </c>
      <c r="G3032" s="9" t="n">
        <v>611.37</v>
      </c>
      <c r="H3032" t="inlineStr">
        <is>
          <t>GST</t>
        </is>
      </c>
      <c r="I3032" t="inlineStr"/>
      <c r="J3032" t="inlineStr"/>
      <c r="K3032" t="str">
        <f>INDEX('Account Map'!$E$5:$E$90,MATCH(F3032,'Account Map'!$A$5:$A$90,0))</f>
        <v>313</v>
      </c>
    </row>
    <row r="3033">
      <c r="A3033" t="n">
        <v>1134</v>
      </c>
      <c r="B3033" s="10" t="n">
        <v>46275</v>
      </c>
      <c r="C3033" t="inlineStr">
        <is>
          <t>Bill</t>
        </is>
      </c>
      <c r="D3033" t="inlineStr">
        <is>
          <t>B00463</t>
        </is>
      </c>
      <c r="E3033" t="inlineStr">
        <is>
          <t>Collins Signs Pty Ltd</t>
        </is>
      </c>
      <c r="F3033" t="inlineStr">
        <is>
          <t>GST Payable</t>
        </is>
      </c>
      <c r="G3033" s="9" t="n">
        <v>61.14</v>
      </c>
      <c r="H3033" t="inlineStr"/>
      <c r="I3033" t="inlineStr"/>
      <c r="J3033" t="inlineStr"/>
      <c r="K3033" t="str">
        <f>INDEX('Account Map'!$E$5:$E$90,MATCH(F3033,'Account Map'!$A$5:$A$90,0))</f>
        <v>820</v>
      </c>
    </row>
    <row r="3034">
      <c r="A3034" t="n">
        <v>1134</v>
      </c>
      <c r="B3034" s="10" t="n">
        <v>46275</v>
      </c>
      <c r="C3034" t="inlineStr">
        <is>
          <t>Bill</t>
        </is>
      </c>
      <c r="D3034" t="inlineStr">
        <is>
          <t>B00463</t>
        </is>
      </c>
      <c r="E3034" t="inlineStr">
        <is>
          <t>Collins Signs Pty Ltd</t>
        </is>
      </c>
      <c r="F3034" t="inlineStr">
        <is>
          <t>Accounts Payable (A/P)</t>
        </is>
      </c>
      <c r="G3034" s="9" t="n">
        <v>-672.51</v>
      </c>
      <c r="H3034" t="inlineStr"/>
      <c r="I3034" t="inlineStr"/>
      <c r="J3034" t="inlineStr"/>
      <c r="K3034" t="str">
        <f>INDEX('Account Map'!$E$5:$E$90,MATCH(F3034,'Account Map'!$A$5:$A$90,0))</f>
        <v>800</v>
      </c>
    </row>
    <row r="3035">
      <c r="A3035" t="n">
        <v>1135</v>
      </c>
      <c r="B3035" s="10" t="n">
        <v>46275</v>
      </c>
      <c r="C3035" t="inlineStr">
        <is>
          <t>Bill</t>
        </is>
      </c>
      <c r="D3035" t="inlineStr">
        <is>
          <t>B00464</t>
        </is>
      </c>
      <c r="E3035" t="inlineStr">
        <is>
          <t>Hawthorn Fixings Pty Ltd</t>
        </is>
      </c>
      <c r="F3035" t="inlineStr">
        <is>
          <t>Timber &amp; board</t>
        </is>
      </c>
      <c r="G3035" s="9" t="n">
        <v>1340.32</v>
      </c>
      <c r="H3035" t="inlineStr">
        <is>
          <t>GST</t>
        </is>
      </c>
      <c r="I3035" t="inlineStr"/>
      <c r="J3035" t="inlineStr"/>
      <c r="K3035" t="str">
        <f>INDEX('Account Map'!$E$5:$E$90,MATCH(F3035,'Account Map'!$A$5:$A$90,0))</f>
        <v>310</v>
      </c>
    </row>
    <row r="3036">
      <c r="A3036" t="n">
        <v>1135</v>
      </c>
      <c r="B3036" s="10" t="n">
        <v>46275</v>
      </c>
      <c r="C3036" t="inlineStr">
        <is>
          <t>Bill</t>
        </is>
      </c>
      <c r="D3036" t="inlineStr">
        <is>
          <t>B00464</t>
        </is>
      </c>
      <c r="E3036" t="inlineStr">
        <is>
          <t>Hawthorn Fixings Pty Ltd</t>
        </is>
      </c>
      <c r="F3036" t="inlineStr">
        <is>
          <t>GST Payable</t>
        </is>
      </c>
      <c r="G3036" s="9" t="n">
        <v>134.03</v>
      </c>
      <c r="H3036" t="inlineStr"/>
      <c r="I3036" t="inlineStr"/>
      <c r="J3036" t="inlineStr"/>
      <c r="K3036" t="str">
        <f>INDEX('Account Map'!$E$5:$E$90,MATCH(F3036,'Account Map'!$A$5:$A$90,0))</f>
        <v>820</v>
      </c>
    </row>
    <row r="3037">
      <c r="A3037" t="n">
        <v>1135</v>
      </c>
      <c r="B3037" s="10" t="n">
        <v>46275</v>
      </c>
      <c r="C3037" t="inlineStr">
        <is>
          <t>Bill</t>
        </is>
      </c>
      <c r="D3037" t="inlineStr">
        <is>
          <t>B00464</t>
        </is>
      </c>
      <c r="E3037" t="inlineStr">
        <is>
          <t>Hawthorn Fixings Pty Ltd</t>
        </is>
      </c>
      <c r="F3037" t="inlineStr">
        <is>
          <t>Accounts Payable (A/P)</t>
        </is>
      </c>
      <c r="G3037" s="9" t="n">
        <v>-1474.35</v>
      </c>
      <c r="H3037" t="inlineStr"/>
      <c r="I3037" t="inlineStr"/>
      <c r="J3037" t="inlineStr"/>
      <c r="K3037" t="str">
        <f>INDEX('Account Map'!$E$5:$E$90,MATCH(F3037,'Account Map'!$A$5:$A$90,0))</f>
        <v>800</v>
      </c>
    </row>
    <row r="3038">
      <c r="A3038" t="n">
        <v>1136</v>
      </c>
      <c r="B3038" s="10" t="n">
        <v>46275</v>
      </c>
      <c r="C3038" t="inlineStr">
        <is>
          <t>Bill</t>
        </is>
      </c>
      <c r="D3038" t="inlineStr">
        <is>
          <t>B00465</t>
        </is>
      </c>
      <c r="E3038" t="inlineStr">
        <is>
          <t>Autodesk</t>
        </is>
      </c>
      <c r="F3038" t="inlineStr">
        <is>
          <t>Software</t>
        </is>
      </c>
      <c r="G3038" s="9" t="n">
        <v>490.1</v>
      </c>
      <c r="H3038" t="inlineStr">
        <is>
          <t>GST</t>
        </is>
      </c>
      <c r="I3038" t="inlineStr"/>
      <c r="J3038" t="inlineStr"/>
      <c r="K3038" t="str">
        <f>INDEX('Account Map'!$E$5:$E$90,MATCH(F3038,'Account Map'!$A$5:$A$90,0))</f>
        <v>485</v>
      </c>
    </row>
    <row r="3039">
      <c r="A3039" t="n">
        <v>1136</v>
      </c>
      <c r="B3039" s="10" t="n">
        <v>46275</v>
      </c>
      <c r="C3039" t="inlineStr">
        <is>
          <t>Bill</t>
        </is>
      </c>
      <c r="D3039" t="inlineStr">
        <is>
          <t>B00465</t>
        </is>
      </c>
      <c r="E3039" t="inlineStr">
        <is>
          <t>Autodesk</t>
        </is>
      </c>
      <c r="F3039" t="inlineStr">
        <is>
          <t>GST Payable</t>
        </is>
      </c>
      <c r="G3039" s="9" t="n">
        <v>49.01</v>
      </c>
      <c r="H3039" t="inlineStr"/>
      <c r="I3039" t="inlineStr"/>
      <c r="J3039" t="inlineStr"/>
      <c r="K3039" t="str">
        <f>INDEX('Account Map'!$E$5:$E$90,MATCH(F3039,'Account Map'!$A$5:$A$90,0))</f>
        <v>820</v>
      </c>
    </row>
    <row r="3040">
      <c r="A3040" t="n">
        <v>1136</v>
      </c>
      <c r="B3040" s="10" t="n">
        <v>46275</v>
      </c>
      <c r="C3040" t="inlineStr">
        <is>
          <t>Bill</t>
        </is>
      </c>
      <c r="D3040" t="inlineStr">
        <is>
          <t>B00465</t>
        </is>
      </c>
      <c r="E3040" t="inlineStr">
        <is>
          <t>Autodesk</t>
        </is>
      </c>
      <c r="F3040" t="inlineStr">
        <is>
          <t>Accounts Payable (A/P)</t>
        </is>
      </c>
      <c r="G3040" s="9" t="n">
        <v>-539.11</v>
      </c>
      <c r="H3040" t="inlineStr"/>
      <c r="I3040" t="inlineStr"/>
      <c r="J3040" t="inlineStr"/>
      <c r="K3040" t="str">
        <f>INDEX('Account Map'!$E$5:$E$90,MATCH(F3040,'Account Map'!$A$5:$A$90,0))</f>
        <v>800</v>
      </c>
    </row>
    <row r="3041">
      <c r="A3041" t="n">
        <v>1137</v>
      </c>
      <c r="B3041" s="10" t="n">
        <v>46275</v>
      </c>
      <c r="C3041" t="inlineStr">
        <is>
          <t>Bill</t>
        </is>
      </c>
      <c r="D3041" t="inlineStr">
        <is>
          <t>B00466</t>
        </is>
      </c>
      <c r="E3041" t="inlineStr">
        <is>
          <t>Virgin Australia</t>
        </is>
      </c>
      <c r="F3041" t="inlineStr">
        <is>
          <t>Travel</t>
        </is>
      </c>
      <c r="G3041" s="9" t="n">
        <v>436.5</v>
      </c>
      <c r="H3041" t="inlineStr">
        <is>
          <t>GST</t>
        </is>
      </c>
      <c r="I3041" t="inlineStr"/>
      <c r="J3041" t="inlineStr"/>
      <c r="K3041" t="str">
        <f>INDEX('Account Map'!$E$5:$E$90,MATCH(F3041,'Account Map'!$A$5:$A$90,0))</f>
        <v>493</v>
      </c>
    </row>
    <row r="3042">
      <c r="A3042" t="n">
        <v>1137</v>
      </c>
      <c r="B3042" s="10" t="n">
        <v>46275</v>
      </c>
      <c r="C3042" t="inlineStr">
        <is>
          <t>Bill</t>
        </is>
      </c>
      <c r="D3042" t="inlineStr">
        <is>
          <t>B00466</t>
        </is>
      </c>
      <c r="E3042" t="inlineStr">
        <is>
          <t>Virgin Australia</t>
        </is>
      </c>
      <c r="F3042" t="inlineStr">
        <is>
          <t>GST Payable</t>
        </is>
      </c>
      <c r="G3042" s="9" t="n">
        <v>43.65</v>
      </c>
      <c r="H3042" t="inlineStr"/>
      <c r="I3042" t="inlineStr"/>
      <c r="J3042" t="inlineStr"/>
      <c r="K3042" t="str">
        <f>INDEX('Account Map'!$E$5:$E$90,MATCH(F3042,'Account Map'!$A$5:$A$90,0))</f>
        <v>820</v>
      </c>
    </row>
    <row r="3043">
      <c r="A3043" t="n">
        <v>1137</v>
      </c>
      <c r="B3043" s="10" t="n">
        <v>46275</v>
      </c>
      <c r="C3043" t="inlineStr">
        <is>
          <t>Bill</t>
        </is>
      </c>
      <c r="D3043" t="inlineStr">
        <is>
          <t>B00466</t>
        </is>
      </c>
      <c r="E3043" t="inlineStr">
        <is>
          <t>Virgin Australia</t>
        </is>
      </c>
      <c r="F3043" t="inlineStr">
        <is>
          <t>Accounts Payable (A/P)</t>
        </is>
      </c>
      <c r="G3043" s="9" t="n">
        <v>-480.15</v>
      </c>
      <c r="H3043" t="inlineStr"/>
      <c r="I3043" t="inlineStr"/>
      <c r="J3043" t="inlineStr"/>
      <c r="K3043" t="str">
        <f>INDEX('Account Map'!$E$5:$E$90,MATCH(F3043,'Account Map'!$A$5:$A$90,0))</f>
        <v>800</v>
      </c>
    </row>
    <row r="3044">
      <c r="A3044" t="n">
        <v>1138</v>
      </c>
      <c r="B3044" s="10" t="n">
        <v>46275</v>
      </c>
      <c r="C3044" t="inlineStr">
        <is>
          <t>Bill</t>
        </is>
      </c>
      <c r="D3044" t="inlineStr">
        <is>
          <t>B00467</t>
        </is>
      </c>
      <c r="E3044" t="inlineStr">
        <is>
          <t>Clifton Machinery Pty Ltd</t>
        </is>
      </c>
      <c r="F3044" t="inlineStr">
        <is>
          <t>Repairs &amp; maintenance</t>
        </is>
      </c>
      <c r="G3044" s="9" t="n">
        <v>112.16</v>
      </c>
      <c r="H3044" t="inlineStr">
        <is>
          <t>GST</t>
        </is>
      </c>
      <c r="I3044" t="inlineStr"/>
      <c r="J3044" t="inlineStr"/>
      <c r="K3044" t="str">
        <f>INDEX('Account Map'!$E$5:$E$90,MATCH(F3044,'Account Map'!$A$5:$A$90,0))</f>
        <v>473</v>
      </c>
    </row>
    <row r="3045">
      <c r="A3045" t="n">
        <v>1138</v>
      </c>
      <c r="B3045" s="10" t="n">
        <v>46275</v>
      </c>
      <c r="C3045" t="inlineStr">
        <is>
          <t>Bill</t>
        </is>
      </c>
      <c r="D3045" t="inlineStr">
        <is>
          <t>B00467</t>
        </is>
      </c>
      <c r="E3045" t="inlineStr">
        <is>
          <t>Clifton Machinery Pty Ltd</t>
        </is>
      </c>
      <c r="F3045" t="inlineStr">
        <is>
          <t>GST Payable</t>
        </is>
      </c>
      <c r="G3045" s="9" t="n">
        <v>11.22</v>
      </c>
      <c r="H3045" t="inlineStr"/>
      <c r="I3045" t="inlineStr"/>
      <c r="J3045" t="inlineStr"/>
      <c r="K3045" t="str">
        <f>INDEX('Account Map'!$E$5:$E$90,MATCH(F3045,'Account Map'!$A$5:$A$90,0))</f>
        <v>820</v>
      </c>
    </row>
    <row r="3046">
      <c r="A3046" t="n">
        <v>1138</v>
      </c>
      <c r="B3046" s="10" t="n">
        <v>46275</v>
      </c>
      <c r="C3046" t="inlineStr">
        <is>
          <t>Bill</t>
        </is>
      </c>
      <c r="D3046" t="inlineStr">
        <is>
          <t>B00467</t>
        </is>
      </c>
      <c r="E3046" t="inlineStr">
        <is>
          <t>Clifton Machinery Pty Ltd</t>
        </is>
      </c>
      <c r="F3046" t="inlineStr">
        <is>
          <t>Accounts Payable (A/P)</t>
        </is>
      </c>
      <c r="G3046" s="9" t="n">
        <v>-123.38</v>
      </c>
      <c r="H3046" t="inlineStr"/>
      <c r="I3046" t="inlineStr"/>
      <c r="J3046" t="inlineStr"/>
      <c r="K3046" t="str">
        <f>INDEX('Account Map'!$E$5:$E$90,MATCH(F3046,'Account Map'!$A$5:$A$90,0))</f>
        <v>800</v>
      </c>
    </row>
    <row r="3047">
      <c r="A3047" t="n">
        <v>1139</v>
      </c>
      <c r="B3047" s="10" t="n">
        <v>46275</v>
      </c>
      <c r="C3047" t="inlineStr">
        <is>
          <t>Bill</t>
        </is>
      </c>
      <c r="D3047" t="inlineStr">
        <is>
          <t>B00468</t>
        </is>
      </c>
      <c r="E3047" t="inlineStr">
        <is>
          <t>Redgum Fasteners Pty Ltd</t>
        </is>
      </c>
      <c r="F3047" t="inlineStr">
        <is>
          <t>Hardware &amp; fittings</t>
        </is>
      </c>
      <c r="G3047" s="9" t="n">
        <v>777.74</v>
      </c>
      <c r="H3047" t="inlineStr">
        <is>
          <t>GST</t>
        </is>
      </c>
      <c r="I3047" t="inlineStr"/>
      <c r="J3047" t="inlineStr"/>
      <c r="K3047" t="str">
        <f>INDEX('Account Map'!$E$5:$E$90,MATCH(F3047,'Account Map'!$A$5:$A$90,0))</f>
        <v>311</v>
      </c>
    </row>
    <row r="3048">
      <c r="A3048" t="n">
        <v>1139</v>
      </c>
      <c r="B3048" s="10" t="n">
        <v>46275</v>
      </c>
      <c r="C3048" t="inlineStr">
        <is>
          <t>Bill</t>
        </is>
      </c>
      <c r="D3048" t="inlineStr">
        <is>
          <t>B00468</t>
        </is>
      </c>
      <c r="E3048" t="inlineStr">
        <is>
          <t>Redgum Fasteners Pty Ltd</t>
        </is>
      </c>
      <c r="F3048" t="inlineStr">
        <is>
          <t>GST Payable</t>
        </is>
      </c>
      <c r="G3048" s="9" t="n">
        <v>77.77</v>
      </c>
      <c r="H3048" t="inlineStr"/>
      <c r="I3048" t="inlineStr"/>
      <c r="J3048" t="inlineStr"/>
      <c r="K3048" t="str">
        <f>INDEX('Account Map'!$E$5:$E$90,MATCH(F3048,'Account Map'!$A$5:$A$90,0))</f>
        <v>820</v>
      </c>
    </row>
    <row r="3049">
      <c r="A3049" t="n">
        <v>1139</v>
      </c>
      <c r="B3049" s="10" t="n">
        <v>46275</v>
      </c>
      <c r="C3049" t="inlineStr">
        <is>
          <t>Bill</t>
        </is>
      </c>
      <c r="D3049" t="inlineStr">
        <is>
          <t>B00468</t>
        </is>
      </c>
      <c r="E3049" t="inlineStr">
        <is>
          <t>Redgum Fasteners Pty Ltd</t>
        </is>
      </c>
      <c r="F3049" t="inlineStr">
        <is>
          <t>Accounts Payable (A/P)</t>
        </is>
      </c>
      <c r="G3049" s="9" t="n">
        <v>-855.51</v>
      </c>
      <c r="H3049" t="inlineStr"/>
      <c r="I3049" t="inlineStr"/>
      <c r="J3049" t="inlineStr"/>
      <c r="K3049" t="str">
        <f>INDEX('Account Map'!$E$5:$E$90,MATCH(F3049,'Account Map'!$A$5:$A$90,0))</f>
        <v>800</v>
      </c>
    </row>
    <row r="3050">
      <c r="A3050" t="n">
        <v>1140</v>
      </c>
      <c r="B3050" s="10" t="n">
        <v>46275</v>
      </c>
      <c r="C3050" t="inlineStr">
        <is>
          <t>Expense</t>
        </is>
      </c>
      <c r="D3050" t="inlineStr"/>
      <c r="E3050" t="inlineStr">
        <is>
          <t>Officeworks</t>
        </is>
      </c>
      <c r="F3050" t="inlineStr">
        <is>
          <t>Postage</t>
        </is>
      </c>
      <c r="G3050" s="9" t="n">
        <v>248.53</v>
      </c>
      <c r="H3050" t="inlineStr">
        <is>
          <t>GST</t>
        </is>
      </c>
      <c r="I3050" t="inlineStr"/>
      <c r="J3050" t="inlineStr"/>
      <c r="K3050" t="str">
        <f>INDEX('Account Map'!$E$5:$E$90,MATCH(F3050,'Account Map'!$A$5:$A$90,0))</f>
        <v>453</v>
      </c>
    </row>
    <row r="3051">
      <c r="A3051" t="n">
        <v>1140</v>
      </c>
      <c r="B3051" s="10" t="n">
        <v>46275</v>
      </c>
      <c r="C3051" t="inlineStr">
        <is>
          <t>Expense</t>
        </is>
      </c>
      <c r="D3051" t="inlineStr"/>
      <c r="E3051" t="inlineStr">
        <is>
          <t>Officeworks</t>
        </is>
      </c>
      <c r="F3051" t="inlineStr">
        <is>
          <t>GST Payable</t>
        </is>
      </c>
      <c r="G3051" s="9" t="n">
        <v>24.85</v>
      </c>
      <c r="H3051" t="inlineStr"/>
      <c r="I3051" t="inlineStr"/>
      <c r="J3051" t="inlineStr"/>
      <c r="K3051" t="str">
        <f>INDEX('Account Map'!$E$5:$E$90,MATCH(F3051,'Account Map'!$A$5:$A$90,0))</f>
        <v>820</v>
      </c>
    </row>
    <row r="3052">
      <c r="A3052" t="n">
        <v>1140</v>
      </c>
      <c r="B3052" s="10" t="n">
        <v>46275</v>
      </c>
      <c r="C3052" t="inlineStr">
        <is>
          <t>Expense</t>
        </is>
      </c>
      <c r="D3052" t="inlineStr"/>
      <c r="E3052" t="inlineStr">
        <is>
          <t>Officeworks</t>
        </is>
      </c>
      <c r="F3052" t="inlineStr">
        <is>
          <t>ANZ Business Visa</t>
        </is>
      </c>
      <c r="G3052" s="9" t="n">
        <v>-273.38</v>
      </c>
      <c r="H3052" t="inlineStr"/>
      <c r="I3052" t="inlineStr"/>
      <c r="J3052" t="inlineStr">
        <is>
          <t>R</t>
        </is>
      </c>
      <c r="K3052" t="str">
        <f>INDEX('Account Map'!$E$5:$E$90,MATCH(F3052,'Account Map'!$A$5:$A$90,0))</f>
        <v>092</v>
      </c>
    </row>
    <row r="3053">
      <c r="A3053" t="n">
        <v>1141</v>
      </c>
      <c r="B3053" s="10" t="n">
        <v>46275</v>
      </c>
      <c r="C3053" t="inlineStr">
        <is>
          <t>Expense</t>
        </is>
      </c>
      <c r="D3053" t="inlineStr"/>
      <c r="E3053" t="inlineStr">
        <is>
          <t>Coffee Club Catering</t>
        </is>
      </c>
      <c r="F3053" t="inlineStr">
        <is>
          <t>Entertainment</t>
        </is>
      </c>
      <c r="G3053" s="9" t="n">
        <v>275.02</v>
      </c>
      <c r="H3053" t="inlineStr">
        <is>
          <t>GST</t>
        </is>
      </c>
      <c r="I3053" t="inlineStr"/>
      <c r="J3053" t="inlineStr"/>
      <c r="K3053" t="str">
        <f>INDEX('Account Map'!$E$5:$E$90,MATCH(F3053,'Account Map'!$A$5:$A$90,0))</f>
        <v>420</v>
      </c>
    </row>
    <row r="3054">
      <c r="A3054" t="n">
        <v>1141</v>
      </c>
      <c r="B3054" s="10" t="n">
        <v>46275</v>
      </c>
      <c r="C3054" t="inlineStr">
        <is>
          <t>Expense</t>
        </is>
      </c>
      <c r="D3054" t="inlineStr"/>
      <c r="E3054" t="inlineStr">
        <is>
          <t>Coffee Club Catering</t>
        </is>
      </c>
      <c r="F3054" t="inlineStr">
        <is>
          <t>GST Payable</t>
        </is>
      </c>
      <c r="G3054" s="9" t="n">
        <v>27.5</v>
      </c>
      <c r="H3054" t="inlineStr"/>
      <c r="I3054" t="inlineStr"/>
      <c r="J3054" t="inlineStr"/>
      <c r="K3054" t="str">
        <f>INDEX('Account Map'!$E$5:$E$90,MATCH(F3054,'Account Map'!$A$5:$A$90,0))</f>
        <v>820</v>
      </c>
    </row>
    <row r="3055">
      <c r="A3055" t="n">
        <v>1141</v>
      </c>
      <c r="B3055" s="10" t="n">
        <v>46275</v>
      </c>
      <c r="C3055" t="inlineStr">
        <is>
          <t>Expense</t>
        </is>
      </c>
      <c r="D3055" t="inlineStr"/>
      <c r="E3055" t="inlineStr">
        <is>
          <t>Coffee Club Catering</t>
        </is>
      </c>
      <c r="F3055" t="inlineStr">
        <is>
          <t>ANZ Business Visa</t>
        </is>
      </c>
      <c r="G3055" s="9" t="n">
        <v>-302.52</v>
      </c>
      <c r="H3055" t="inlineStr"/>
      <c r="I3055" t="inlineStr"/>
      <c r="J3055" t="inlineStr">
        <is>
          <t>R</t>
        </is>
      </c>
      <c r="K3055" t="str">
        <f>INDEX('Account Map'!$E$5:$E$90,MATCH(F3055,'Account Map'!$A$5:$A$90,0))</f>
        <v>092</v>
      </c>
    </row>
    <row r="3056">
      <c r="A3056" t="n">
        <v>1142</v>
      </c>
      <c r="B3056" s="10" t="n">
        <v>46275</v>
      </c>
      <c r="C3056" t="inlineStr">
        <is>
          <t>Expense</t>
        </is>
      </c>
      <c r="D3056" t="inlineStr"/>
      <c r="E3056" t="inlineStr">
        <is>
          <t>Kmart</t>
        </is>
      </c>
      <c r="F3056" t="inlineStr">
        <is>
          <t>Travel</t>
        </is>
      </c>
      <c r="G3056" s="9" t="n">
        <v>33.31</v>
      </c>
      <c r="H3056" t="inlineStr">
        <is>
          <t>GST</t>
        </is>
      </c>
      <c r="I3056" t="inlineStr"/>
      <c r="J3056" t="inlineStr"/>
      <c r="K3056" t="str">
        <f>INDEX('Account Map'!$E$5:$E$90,MATCH(F3056,'Account Map'!$A$5:$A$90,0))</f>
        <v>493</v>
      </c>
    </row>
    <row r="3057">
      <c r="A3057" t="n">
        <v>1142</v>
      </c>
      <c r="B3057" s="10" t="n">
        <v>46275</v>
      </c>
      <c r="C3057" t="inlineStr">
        <is>
          <t>Expense</t>
        </is>
      </c>
      <c r="D3057" t="inlineStr"/>
      <c r="E3057" t="inlineStr">
        <is>
          <t>Kmart</t>
        </is>
      </c>
      <c r="F3057" t="inlineStr">
        <is>
          <t>GST Payable</t>
        </is>
      </c>
      <c r="G3057" s="9" t="n">
        <v>3.33</v>
      </c>
      <c r="H3057" t="inlineStr"/>
      <c r="I3057" t="inlineStr"/>
      <c r="J3057" t="inlineStr"/>
      <c r="K3057" t="str">
        <f>INDEX('Account Map'!$E$5:$E$90,MATCH(F3057,'Account Map'!$A$5:$A$90,0))</f>
        <v>820</v>
      </c>
    </row>
    <row r="3058">
      <c r="A3058" t="n">
        <v>1142</v>
      </c>
      <c r="B3058" s="10" t="n">
        <v>46275</v>
      </c>
      <c r="C3058" t="inlineStr">
        <is>
          <t>Expense</t>
        </is>
      </c>
      <c r="D3058" t="inlineStr"/>
      <c r="E3058" t="inlineStr">
        <is>
          <t>Kmart</t>
        </is>
      </c>
      <c r="F3058" t="inlineStr">
        <is>
          <t>ANZ Business Visa</t>
        </is>
      </c>
      <c r="G3058" s="9" t="n">
        <v>-36.64</v>
      </c>
      <c r="H3058" t="inlineStr"/>
      <c r="I3058" t="inlineStr"/>
      <c r="J3058" t="inlineStr">
        <is>
          <t>R</t>
        </is>
      </c>
      <c r="K3058" t="str">
        <f>INDEX('Account Map'!$E$5:$E$90,MATCH(F3058,'Account Map'!$A$5:$A$90,0))</f>
        <v>092</v>
      </c>
    </row>
    <row r="3059">
      <c r="A3059" t="n">
        <v>1143</v>
      </c>
      <c r="B3059" s="10" t="n">
        <v>46275</v>
      </c>
      <c r="C3059" t="inlineStr">
        <is>
          <t>Payment</t>
        </is>
      </c>
      <c r="D3059" t="inlineStr"/>
      <c r="E3059" t="inlineStr">
        <is>
          <t>Lygon Salon Pty Ltd</t>
        </is>
      </c>
      <c r="F3059" t="inlineStr">
        <is>
          <t>ANZ Business Cheque</t>
        </is>
      </c>
      <c r="G3059" s="9" t="n">
        <v>19204.57</v>
      </c>
      <c r="H3059" t="inlineStr"/>
      <c r="I3059" t="inlineStr">
        <is>
          <t>Payment INV-4336</t>
        </is>
      </c>
      <c r="J3059" t="inlineStr">
        <is>
          <t>R</t>
        </is>
      </c>
      <c r="K3059" t="str">
        <f>INDEX('Account Map'!$E$5:$E$90,MATCH(F3059,'Account Map'!$A$5:$A$90,0))</f>
        <v>090</v>
      </c>
    </row>
    <row r="3060">
      <c r="A3060" t="n">
        <v>1143</v>
      </c>
      <c r="B3060" s="10" t="n">
        <v>46275</v>
      </c>
      <c r="C3060" t="inlineStr">
        <is>
          <t>Payment</t>
        </is>
      </c>
      <c r="D3060" t="inlineStr"/>
      <c r="E3060" t="inlineStr">
        <is>
          <t>Lygon Salon Pty Ltd</t>
        </is>
      </c>
      <c r="F3060" t="inlineStr">
        <is>
          <t>Accounts Receivable (A/R)</t>
        </is>
      </c>
      <c r="G3060" s="9" t="n">
        <v>-19204.57</v>
      </c>
      <c r="H3060" t="inlineStr"/>
      <c r="I3060" t="inlineStr">
        <is>
          <t>Payment INV-4336</t>
        </is>
      </c>
      <c r="J3060" t="inlineStr"/>
      <c r="K3060" t="str">
        <f>INDEX('Account Map'!$E$5:$E$90,MATCH(F3060,'Account Map'!$A$5:$A$90,0))</f>
        <v>610</v>
      </c>
    </row>
    <row r="3061">
      <c r="A3061" t="n">
        <v>1144</v>
      </c>
      <c r="B3061" s="10" t="n">
        <v>46275</v>
      </c>
      <c r="C3061" t="inlineStr">
        <is>
          <t>Bill Payment (Cheque)</t>
        </is>
      </c>
      <c r="D3061" t="inlineStr"/>
      <c r="E3061" t="inlineStr">
        <is>
          <t>Kmart</t>
        </is>
      </c>
      <c r="F3061" t="inlineStr">
        <is>
          <t>Accounts Payable (A/P)</t>
        </is>
      </c>
      <c r="G3061" s="9" t="n">
        <v>1279.92</v>
      </c>
      <c r="H3061" t="inlineStr"/>
      <c r="I3061" t="inlineStr">
        <is>
          <t>Payment B00350</t>
        </is>
      </c>
      <c r="J3061" t="inlineStr"/>
      <c r="K3061" t="str">
        <f>INDEX('Account Map'!$E$5:$E$90,MATCH(F3061,'Account Map'!$A$5:$A$90,0))</f>
        <v>800</v>
      </c>
    </row>
    <row r="3062">
      <c r="A3062" t="n">
        <v>1144</v>
      </c>
      <c r="B3062" s="10" t="n">
        <v>46275</v>
      </c>
      <c r="C3062" t="inlineStr">
        <is>
          <t>Bill Payment (Cheque)</t>
        </is>
      </c>
      <c r="D3062" t="inlineStr"/>
      <c r="E3062" t="inlineStr">
        <is>
          <t>Kmart</t>
        </is>
      </c>
      <c r="F3062" t="inlineStr">
        <is>
          <t>ANZ Business Cheque</t>
        </is>
      </c>
      <c r="G3062" s="9" t="n">
        <v>-1279.92</v>
      </c>
      <c r="H3062" t="inlineStr"/>
      <c r="I3062" t="inlineStr">
        <is>
          <t>Payment B00350</t>
        </is>
      </c>
      <c r="J3062" t="inlineStr">
        <is>
          <t>R</t>
        </is>
      </c>
      <c r="K3062" t="str">
        <f>INDEX('Account Map'!$E$5:$E$90,MATCH(F3062,'Account Map'!$A$5:$A$90,0))</f>
        <v>090</v>
      </c>
    </row>
    <row r="3063">
      <c r="A3063" t="n">
        <v>1145</v>
      </c>
      <c r="B3063" s="10" t="n">
        <v>46275</v>
      </c>
      <c r="C3063" t="inlineStr">
        <is>
          <t>Bill Payment (Cheque)</t>
        </is>
      </c>
      <c r="D3063" t="inlineStr"/>
      <c r="E3063" t="inlineStr">
        <is>
          <t>Clifton Abrasives Pty Ltd</t>
        </is>
      </c>
      <c r="F3063" t="inlineStr">
        <is>
          <t>Accounts Payable (A/P)</t>
        </is>
      </c>
      <c r="G3063" s="9" t="n">
        <v>229.72</v>
      </c>
      <c r="H3063" t="inlineStr"/>
      <c r="I3063" t="inlineStr">
        <is>
          <t>Payment B00363</t>
        </is>
      </c>
      <c r="J3063" t="inlineStr"/>
      <c r="K3063" t="str">
        <f>INDEX('Account Map'!$E$5:$E$90,MATCH(F3063,'Account Map'!$A$5:$A$90,0))</f>
        <v>800</v>
      </c>
    </row>
    <row r="3064">
      <c r="A3064" t="n">
        <v>1145</v>
      </c>
      <c r="B3064" s="10" t="n">
        <v>46275</v>
      </c>
      <c r="C3064" t="inlineStr">
        <is>
          <t>Bill Payment (Cheque)</t>
        </is>
      </c>
      <c r="D3064" t="inlineStr"/>
      <c r="E3064" t="inlineStr">
        <is>
          <t>Clifton Abrasives Pty Ltd</t>
        </is>
      </c>
      <c r="F3064" t="inlineStr">
        <is>
          <t>ANZ Business Cheque</t>
        </is>
      </c>
      <c r="G3064" s="9" t="n">
        <v>-229.72</v>
      </c>
      <c r="H3064" t="inlineStr"/>
      <c r="I3064" t="inlineStr">
        <is>
          <t>Payment B00363</t>
        </is>
      </c>
      <c r="J3064" t="inlineStr">
        <is>
          <t>R</t>
        </is>
      </c>
      <c r="K3064" t="str">
        <f>INDEX('Account Map'!$E$5:$E$90,MATCH(F3064,'Account Map'!$A$5:$A$90,0))</f>
        <v>090</v>
      </c>
    </row>
    <row r="3065">
      <c r="A3065" t="n">
        <v>1146</v>
      </c>
      <c r="B3065" s="10" t="n">
        <v>46276</v>
      </c>
      <c r="C3065" t="inlineStr">
        <is>
          <t>Invoice</t>
        </is>
      </c>
      <c r="D3065" t="inlineStr">
        <is>
          <t>INV-4382</t>
        </is>
      </c>
      <c r="E3065" t="inlineStr">
        <is>
          <t>Bluestone Wine Bar Pty Ltd</t>
        </is>
      </c>
      <c r="F3065" t="inlineStr">
        <is>
          <t>Accounts Receivable (A/R)</t>
        </is>
      </c>
      <c r="G3065" s="9" t="n">
        <v>1078.68</v>
      </c>
      <c r="H3065" t="inlineStr"/>
      <c r="I3065" t="inlineStr"/>
      <c r="J3065" t="inlineStr"/>
      <c r="K3065" t="str">
        <f>INDEX('Account Map'!$E$5:$E$90,MATCH(F3065,'Account Map'!$A$5:$A$90,0))</f>
        <v>610</v>
      </c>
    </row>
    <row r="3066">
      <c r="A3066" t="n">
        <v>1146</v>
      </c>
      <c r="B3066" s="10" t="n">
        <v>46276</v>
      </c>
      <c r="C3066" t="inlineStr">
        <is>
          <t>Invoice</t>
        </is>
      </c>
      <c r="D3066" t="inlineStr">
        <is>
          <t>INV-4382</t>
        </is>
      </c>
      <c r="E3066" t="inlineStr">
        <is>
          <t>Bluestone Wine Bar Pty Ltd</t>
        </is>
      </c>
      <c r="F3066" t="inlineStr">
        <is>
          <t>Joinery sales</t>
        </is>
      </c>
      <c r="G3066" s="9" t="n">
        <v>-980.62</v>
      </c>
      <c r="H3066" t="inlineStr">
        <is>
          <t>GST</t>
        </is>
      </c>
      <c r="I3066" t="inlineStr"/>
      <c r="J3066" t="inlineStr"/>
      <c r="K3066" t="str">
        <f>INDEX('Account Map'!$E$5:$E$90,MATCH(F3066,'Account Map'!$A$5:$A$90,0))</f>
        <v>200</v>
      </c>
    </row>
    <row r="3067">
      <c r="A3067" t="n">
        <v>1146</v>
      </c>
      <c r="B3067" s="10" t="n">
        <v>46276</v>
      </c>
      <c r="C3067" t="inlineStr">
        <is>
          <t>Invoice</t>
        </is>
      </c>
      <c r="D3067" t="inlineStr">
        <is>
          <t>INV-4382</t>
        </is>
      </c>
      <c r="E3067" t="inlineStr">
        <is>
          <t>Bluestone Wine Bar Pty Ltd</t>
        </is>
      </c>
      <c r="F3067" t="inlineStr">
        <is>
          <t>GST Payable</t>
        </is>
      </c>
      <c r="G3067" s="9" t="n">
        <v>-98.06</v>
      </c>
      <c r="H3067" t="inlineStr"/>
      <c r="I3067" t="inlineStr"/>
      <c r="J3067" t="inlineStr"/>
      <c r="K3067" t="str">
        <f>INDEX('Account Map'!$E$5:$E$90,MATCH(F3067,'Account Map'!$A$5:$A$90,0))</f>
        <v>820</v>
      </c>
    </row>
    <row r="3068">
      <c r="A3068" t="n">
        <v>1147</v>
      </c>
      <c r="B3068" s="10" t="n">
        <v>46276</v>
      </c>
      <c r="C3068" t="inlineStr">
        <is>
          <t>Invoice</t>
        </is>
      </c>
      <c r="D3068" t="inlineStr">
        <is>
          <t>INV-4383</t>
        </is>
      </c>
      <c r="E3068" t="inlineStr">
        <is>
          <t>Brunswick Architects Pty Ltd</t>
        </is>
      </c>
      <c r="F3068" t="inlineStr">
        <is>
          <t>Accounts Receivable (A/R)</t>
        </is>
      </c>
      <c r="G3068" s="9" t="n">
        <v>7750.48</v>
      </c>
      <c r="H3068" t="inlineStr"/>
      <c r="I3068" t="inlineStr"/>
      <c r="J3068" t="inlineStr"/>
      <c r="K3068" t="str">
        <f>INDEX('Account Map'!$E$5:$E$90,MATCH(F3068,'Account Map'!$A$5:$A$90,0))</f>
        <v>610</v>
      </c>
    </row>
    <row r="3069">
      <c r="A3069" t="n">
        <v>1147</v>
      </c>
      <c r="B3069" s="10" t="n">
        <v>46276</v>
      </c>
      <c r="C3069" t="inlineStr">
        <is>
          <t>Invoice</t>
        </is>
      </c>
      <c r="D3069" t="inlineStr">
        <is>
          <t>INV-4383</t>
        </is>
      </c>
      <c r="E3069" t="inlineStr">
        <is>
          <t>Brunswick Architects Pty Ltd</t>
        </is>
      </c>
      <c r="F3069" t="inlineStr">
        <is>
          <t>Design &amp; drafting fees</t>
        </is>
      </c>
      <c r="G3069" s="9" t="n">
        <v>-1586.18</v>
      </c>
      <c r="H3069" t="inlineStr">
        <is>
          <t>GST</t>
        </is>
      </c>
      <c r="I3069" t="inlineStr"/>
      <c r="J3069" t="inlineStr"/>
      <c r="K3069" t="str">
        <f>INDEX('Account Map'!$E$5:$E$90,MATCH(F3069,'Account Map'!$A$5:$A$90,0))</f>
        <v>203</v>
      </c>
    </row>
    <row r="3070">
      <c r="A3070" t="n">
        <v>1147</v>
      </c>
      <c r="B3070" s="10" t="n">
        <v>46276</v>
      </c>
      <c r="C3070" t="inlineStr">
        <is>
          <t>Invoice</t>
        </is>
      </c>
      <c r="D3070" t="inlineStr">
        <is>
          <t>INV-4383</t>
        </is>
      </c>
      <c r="E3070" t="inlineStr">
        <is>
          <t>Brunswick Architects Pty Ltd</t>
        </is>
      </c>
      <c r="F3070" t="inlineStr">
        <is>
          <t>Shopfitting contracts</t>
        </is>
      </c>
      <c r="G3070" s="9" t="n">
        <v>-5459.71</v>
      </c>
      <c r="H3070" t="inlineStr">
        <is>
          <t>GST</t>
        </is>
      </c>
      <c r="I3070" t="inlineStr"/>
      <c r="J3070" t="inlineStr"/>
      <c r="K3070" t="str">
        <f>INDEX('Account Map'!$E$5:$E$90,MATCH(F3070,'Account Map'!$A$5:$A$90,0))</f>
        <v>201</v>
      </c>
    </row>
    <row r="3071">
      <c r="A3071" t="n">
        <v>1147</v>
      </c>
      <c r="B3071" s="10" t="n">
        <v>46276</v>
      </c>
      <c r="C3071" t="inlineStr">
        <is>
          <t>Invoice</t>
        </is>
      </c>
      <c r="D3071" t="inlineStr">
        <is>
          <t>INV-4383</t>
        </is>
      </c>
      <c r="E3071" t="inlineStr">
        <is>
          <t>Brunswick Architects Pty Ltd</t>
        </is>
      </c>
      <c r="F3071" t="inlineStr">
        <is>
          <t>GST Payable</t>
        </is>
      </c>
      <c r="G3071" s="9" t="n">
        <v>-704.59</v>
      </c>
      <c r="H3071" t="inlineStr"/>
      <c r="I3071" t="inlineStr"/>
      <c r="J3071" t="inlineStr"/>
      <c r="K3071" t="str">
        <f>INDEX('Account Map'!$E$5:$E$90,MATCH(F3071,'Account Map'!$A$5:$A$90,0))</f>
        <v>820</v>
      </c>
    </row>
    <row r="3072">
      <c r="A3072" t="n">
        <v>1148</v>
      </c>
      <c r="B3072" s="10" t="n">
        <v>46276</v>
      </c>
      <c r="C3072" t="inlineStr">
        <is>
          <t>Invoice</t>
        </is>
      </c>
      <c r="D3072" t="inlineStr">
        <is>
          <t>INV-4384</t>
        </is>
      </c>
      <c r="E3072" t="inlineStr">
        <is>
          <t>Clifton Architects Pty Ltd</t>
        </is>
      </c>
      <c r="F3072" t="inlineStr">
        <is>
          <t>Accounts Receivable (A/R)</t>
        </is>
      </c>
      <c r="G3072" s="9" t="n">
        <v>21146.65</v>
      </c>
      <c r="H3072" t="inlineStr"/>
      <c r="I3072" t="inlineStr"/>
      <c r="J3072" t="inlineStr"/>
      <c r="K3072" t="str">
        <f>INDEX('Account Map'!$E$5:$E$90,MATCH(F3072,'Account Map'!$A$5:$A$90,0))</f>
        <v>610</v>
      </c>
    </row>
    <row r="3073">
      <c r="A3073" t="n">
        <v>1148</v>
      </c>
      <c r="B3073" s="10" t="n">
        <v>46276</v>
      </c>
      <c r="C3073" t="inlineStr">
        <is>
          <t>Invoice</t>
        </is>
      </c>
      <c r="D3073" t="inlineStr">
        <is>
          <t>INV-4384</t>
        </is>
      </c>
      <c r="E3073" t="inlineStr">
        <is>
          <t>Clifton Architects Pty Ltd</t>
        </is>
      </c>
      <c r="F3073" t="inlineStr">
        <is>
          <t>Shopfitting contracts</t>
        </is>
      </c>
      <c r="G3073" s="9" t="n">
        <v>-9918.51</v>
      </c>
      <c r="H3073" t="inlineStr">
        <is>
          <t>GST</t>
        </is>
      </c>
      <c r="I3073" t="inlineStr"/>
      <c r="J3073" t="inlineStr"/>
      <c r="K3073" t="str">
        <f>INDEX('Account Map'!$E$5:$E$90,MATCH(F3073,'Account Map'!$A$5:$A$90,0))</f>
        <v>201</v>
      </c>
    </row>
    <row r="3074">
      <c r="A3074" t="n">
        <v>1148</v>
      </c>
      <c r="B3074" s="10" t="n">
        <v>46276</v>
      </c>
      <c r="C3074" t="inlineStr">
        <is>
          <t>Invoice</t>
        </is>
      </c>
      <c r="D3074" t="inlineStr">
        <is>
          <t>INV-4384</t>
        </is>
      </c>
      <c r="E3074" t="inlineStr">
        <is>
          <t>Clifton Architects Pty Ltd</t>
        </is>
      </c>
      <c r="F3074" t="inlineStr">
        <is>
          <t>Shopfitting contracts</t>
        </is>
      </c>
      <c r="G3074" s="9" t="n">
        <v>-7176.27</v>
      </c>
      <c r="H3074" t="inlineStr">
        <is>
          <t>GST</t>
        </is>
      </c>
      <c r="I3074" t="inlineStr"/>
      <c r="J3074" t="inlineStr"/>
      <c r="K3074" t="str">
        <f>INDEX('Account Map'!$E$5:$E$90,MATCH(F3074,'Account Map'!$A$5:$A$90,0))</f>
        <v>201</v>
      </c>
    </row>
    <row r="3075">
      <c r="A3075" t="n">
        <v>1148</v>
      </c>
      <c r="B3075" s="10" t="n">
        <v>46276</v>
      </c>
      <c r="C3075" t="inlineStr">
        <is>
          <t>Invoice</t>
        </is>
      </c>
      <c r="D3075" t="inlineStr">
        <is>
          <t>INV-4384</t>
        </is>
      </c>
      <c r="E3075" t="inlineStr">
        <is>
          <t>Clifton Architects Pty Ltd</t>
        </is>
      </c>
      <c r="F3075" t="inlineStr">
        <is>
          <t>Joinery sales</t>
        </is>
      </c>
      <c r="G3075" s="9" t="n">
        <v>-2129.45</v>
      </c>
      <c r="H3075" t="inlineStr">
        <is>
          <t>GST</t>
        </is>
      </c>
      <c r="I3075" t="inlineStr"/>
      <c r="J3075" t="inlineStr"/>
      <c r="K3075" t="str">
        <f>INDEX('Account Map'!$E$5:$E$90,MATCH(F3075,'Account Map'!$A$5:$A$90,0))</f>
        <v>200</v>
      </c>
    </row>
    <row r="3076">
      <c r="A3076" t="n">
        <v>1148</v>
      </c>
      <c r="B3076" s="10" t="n">
        <v>46276</v>
      </c>
      <c r="C3076" t="inlineStr">
        <is>
          <t>Invoice</t>
        </is>
      </c>
      <c r="D3076" t="inlineStr">
        <is>
          <t>INV-4384</t>
        </is>
      </c>
      <c r="E3076" t="inlineStr">
        <is>
          <t>Clifton Architects Pty Ltd</t>
        </is>
      </c>
      <c r="F3076" t="inlineStr">
        <is>
          <t>GST Payable</t>
        </is>
      </c>
      <c r="G3076" s="9" t="n">
        <v>-1922.42</v>
      </c>
      <c r="H3076" t="inlineStr"/>
      <c r="I3076" t="inlineStr"/>
      <c r="J3076" t="inlineStr"/>
      <c r="K3076" t="str">
        <f>INDEX('Account Map'!$E$5:$E$90,MATCH(F3076,'Account Map'!$A$5:$A$90,0))</f>
        <v>820</v>
      </c>
    </row>
    <row r="3077">
      <c r="A3077" t="n">
        <v>1149</v>
      </c>
      <c r="B3077" s="10" t="n">
        <v>46276</v>
      </c>
      <c r="C3077" t="inlineStr">
        <is>
          <t>Bill</t>
        </is>
      </c>
      <c r="D3077" t="inlineStr">
        <is>
          <t>B00469</t>
        </is>
      </c>
      <c r="E3077" t="inlineStr">
        <is>
          <t>Redgum Signs Pty Ltd</t>
        </is>
      </c>
      <c r="F3077" t="inlineStr">
        <is>
          <t>Timber &amp; board</t>
        </is>
      </c>
      <c r="G3077" s="9" t="n">
        <v>1041.33</v>
      </c>
      <c r="H3077" t="inlineStr">
        <is>
          <t>GST</t>
        </is>
      </c>
      <c r="I3077" t="inlineStr"/>
      <c r="J3077" t="inlineStr"/>
      <c r="K3077" t="str">
        <f>INDEX('Account Map'!$E$5:$E$90,MATCH(F3077,'Account Map'!$A$5:$A$90,0))</f>
        <v>310</v>
      </c>
    </row>
    <row r="3078">
      <c r="A3078" t="n">
        <v>1149</v>
      </c>
      <c r="B3078" s="10" t="n">
        <v>46276</v>
      </c>
      <c r="C3078" t="inlineStr">
        <is>
          <t>Bill</t>
        </is>
      </c>
      <c r="D3078" t="inlineStr">
        <is>
          <t>B00469</t>
        </is>
      </c>
      <c r="E3078" t="inlineStr">
        <is>
          <t>Redgum Signs Pty Ltd</t>
        </is>
      </c>
      <c r="F3078" t="inlineStr">
        <is>
          <t>GST Payable</t>
        </is>
      </c>
      <c r="G3078" s="9" t="n">
        <v>104.13</v>
      </c>
      <c r="H3078" t="inlineStr"/>
      <c r="I3078" t="inlineStr"/>
      <c r="J3078" t="inlineStr"/>
      <c r="K3078" t="str">
        <f>INDEX('Account Map'!$E$5:$E$90,MATCH(F3078,'Account Map'!$A$5:$A$90,0))</f>
        <v>820</v>
      </c>
    </row>
    <row r="3079">
      <c r="A3079" t="n">
        <v>1149</v>
      </c>
      <c r="B3079" s="10" t="n">
        <v>46276</v>
      </c>
      <c r="C3079" t="inlineStr">
        <is>
          <t>Bill</t>
        </is>
      </c>
      <c r="D3079" t="inlineStr">
        <is>
          <t>B00469</t>
        </is>
      </c>
      <c r="E3079" t="inlineStr">
        <is>
          <t>Redgum Signs Pty Ltd</t>
        </is>
      </c>
      <c r="F3079" t="inlineStr">
        <is>
          <t>Accounts Payable (A/P)</t>
        </is>
      </c>
      <c r="G3079" s="9" t="n">
        <v>-1145.46</v>
      </c>
      <c r="H3079" t="inlineStr"/>
      <c r="I3079" t="inlineStr"/>
      <c r="J3079" t="inlineStr"/>
      <c r="K3079" t="str">
        <f>INDEX('Account Map'!$E$5:$E$90,MATCH(F3079,'Account Map'!$A$5:$A$90,0))</f>
        <v>800</v>
      </c>
    </row>
    <row r="3080">
      <c r="A3080" t="n">
        <v>1150</v>
      </c>
      <c r="B3080" s="10" t="n">
        <v>46276</v>
      </c>
      <c r="C3080" t="inlineStr">
        <is>
          <t>Bill</t>
        </is>
      </c>
      <c r="D3080" t="inlineStr">
        <is>
          <t>B00470</t>
        </is>
      </c>
      <c r="E3080" t="inlineStr">
        <is>
          <t>Lane Electrical Pty Ltd</t>
        </is>
      </c>
      <c r="F3080" t="inlineStr">
        <is>
          <t>Subcontractors</t>
        </is>
      </c>
      <c r="G3080" s="9" t="n">
        <v>1732.71</v>
      </c>
      <c r="H3080" t="inlineStr">
        <is>
          <t>GST</t>
        </is>
      </c>
      <c r="I3080" t="inlineStr"/>
      <c r="J3080" t="inlineStr"/>
      <c r="K3080" t="str">
        <f>INDEX('Account Map'!$E$5:$E$90,MATCH(F3080,'Account Map'!$A$5:$A$90,0))</f>
        <v>313</v>
      </c>
    </row>
    <row r="3081">
      <c r="A3081" t="n">
        <v>1150</v>
      </c>
      <c r="B3081" s="10" t="n">
        <v>46276</v>
      </c>
      <c r="C3081" t="inlineStr">
        <is>
          <t>Bill</t>
        </is>
      </c>
      <c r="D3081" t="inlineStr">
        <is>
          <t>B00470</t>
        </is>
      </c>
      <c r="E3081" t="inlineStr">
        <is>
          <t>Lane Electrical Pty Ltd</t>
        </is>
      </c>
      <c r="F3081" t="inlineStr">
        <is>
          <t>GST Payable</t>
        </is>
      </c>
      <c r="G3081" s="9" t="n">
        <v>173.27</v>
      </c>
      <c r="H3081" t="inlineStr"/>
      <c r="I3081" t="inlineStr"/>
      <c r="J3081" t="inlineStr"/>
      <c r="K3081" t="str">
        <f>INDEX('Account Map'!$E$5:$E$90,MATCH(F3081,'Account Map'!$A$5:$A$90,0))</f>
        <v>820</v>
      </c>
    </row>
    <row r="3082">
      <c r="A3082" t="n">
        <v>1150</v>
      </c>
      <c r="B3082" s="10" t="n">
        <v>46276</v>
      </c>
      <c r="C3082" t="inlineStr">
        <is>
          <t>Bill</t>
        </is>
      </c>
      <c r="D3082" t="inlineStr">
        <is>
          <t>B00470</t>
        </is>
      </c>
      <c r="E3082" t="inlineStr">
        <is>
          <t>Lane Electrical Pty Ltd</t>
        </is>
      </c>
      <c r="F3082" t="inlineStr">
        <is>
          <t>Accounts Payable (A/P)</t>
        </is>
      </c>
      <c r="G3082" s="9" t="n">
        <v>-1905.98</v>
      </c>
      <c r="H3082" t="inlineStr"/>
      <c r="I3082" t="inlineStr"/>
      <c r="J3082" t="inlineStr"/>
      <c r="K3082" t="str">
        <f>INDEX('Account Map'!$E$5:$E$90,MATCH(F3082,'Account Map'!$A$5:$A$90,0))</f>
        <v>800</v>
      </c>
    </row>
    <row r="3083">
      <c r="A3083" t="n">
        <v>1151</v>
      </c>
      <c r="B3083" s="10" t="n">
        <v>46276</v>
      </c>
      <c r="C3083" t="inlineStr">
        <is>
          <t>Bill</t>
        </is>
      </c>
      <c r="D3083" t="inlineStr">
        <is>
          <t>B00471</t>
        </is>
      </c>
      <c r="E3083" t="inlineStr">
        <is>
          <t>Australia Post Pty Ltd</t>
        </is>
      </c>
      <c r="F3083" t="inlineStr">
        <is>
          <t>Postage</t>
        </is>
      </c>
      <c r="G3083" s="9" t="n">
        <v>796.23</v>
      </c>
      <c r="H3083" t="inlineStr">
        <is>
          <t>GST</t>
        </is>
      </c>
      <c r="I3083" t="inlineStr"/>
      <c r="J3083" t="inlineStr"/>
      <c r="K3083" t="str">
        <f>INDEX('Account Map'!$E$5:$E$90,MATCH(F3083,'Account Map'!$A$5:$A$90,0))</f>
        <v>453</v>
      </c>
    </row>
    <row r="3084">
      <c r="A3084" t="n">
        <v>1151</v>
      </c>
      <c r="B3084" s="10" t="n">
        <v>46276</v>
      </c>
      <c r="C3084" t="inlineStr">
        <is>
          <t>Bill</t>
        </is>
      </c>
      <c r="D3084" t="inlineStr">
        <is>
          <t>B00471</t>
        </is>
      </c>
      <c r="E3084" t="inlineStr">
        <is>
          <t>Australia Post Pty Ltd</t>
        </is>
      </c>
      <c r="F3084" t="inlineStr">
        <is>
          <t>GST Payable</t>
        </is>
      </c>
      <c r="G3084" s="9" t="n">
        <v>79.62</v>
      </c>
      <c r="H3084" t="inlineStr"/>
      <c r="I3084" t="inlineStr"/>
      <c r="J3084" t="inlineStr"/>
      <c r="K3084" t="str">
        <f>INDEX('Account Map'!$E$5:$E$90,MATCH(F3084,'Account Map'!$A$5:$A$90,0))</f>
        <v>820</v>
      </c>
    </row>
    <row r="3085">
      <c r="A3085" t="n">
        <v>1151</v>
      </c>
      <c r="B3085" s="10" t="n">
        <v>46276</v>
      </c>
      <c r="C3085" t="inlineStr">
        <is>
          <t>Bill</t>
        </is>
      </c>
      <c r="D3085" t="inlineStr">
        <is>
          <t>B00471</t>
        </is>
      </c>
      <c r="E3085" t="inlineStr">
        <is>
          <t>Australia Post Pty Ltd</t>
        </is>
      </c>
      <c r="F3085" t="inlineStr">
        <is>
          <t>Accounts Payable (A/P)</t>
        </is>
      </c>
      <c r="G3085" s="9" t="n">
        <v>-875.85</v>
      </c>
      <c r="H3085" t="inlineStr"/>
      <c r="I3085" t="inlineStr"/>
      <c r="J3085" t="inlineStr"/>
      <c r="K3085" t="str">
        <f>INDEX('Account Map'!$E$5:$E$90,MATCH(F3085,'Account Map'!$A$5:$A$90,0))</f>
        <v>800</v>
      </c>
    </row>
    <row r="3086">
      <c r="A3086" t="n">
        <v>1152</v>
      </c>
      <c r="B3086" s="10" t="n">
        <v>46276</v>
      </c>
      <c r="C3086" t="inlineStr">
        <is>
          <t>Bill</t>
        </is>
      </c>
      <c r="D3086" t="inlineStr">
        <is>
          <t>B00472</t>
        </is>
      </c>
      <c r="E3086" t="inlineStr">
        <is>
          <t>Yarra Paint Pty Ltd</t>
        </is>
      </c>
      <c r="F3086" t="inlineStr">
        <is>
          <t>Repairs &amp; maintenance</t>
        </is>
      </c>
      <c r="G3086" s="9" t="n">
        <v>1308.96</v>
      </c>
      <c r="H3086" t="inlineStr">
        <is>
          <t>GST</t>
        </is>
      </c>
      <c r="I3086" t="inlineStr"/>
      <c r="J3086" t="inlineStr"/>
      <c r="K3086" t="str">
        <f>INDEX('Account Map'!$E$5:$E$90,MATCH(F3086,'Account Map'!$A$5:$A$90,0))</f>
        <v>473</v>
      </c>
    </row>
    <row r="3087">
      <c r="A3087" t="n">
        <v>1152</v>
      </c>
      <c r="B3087" s="10" t="n">
        <v>46276</v>
      </c>
      <c r="C3087" t="inlineStr">
        <is>
          <t>Bill</t>
        </is>
      </c>
      <c r="D3087" t="inlineStr">
        <is>
          <t>B00472</t>
        </is>
      </c>
      <c r="E3087" t="inlineStr">
        <is>
          <t>Yarra Paint Pty Ltd</t>
        </is>
      </c>
      <c r="F3087" t="inlineStr">
        <is>
          <t>GST Payable</t>
        </is>
      </c>
      <c r="G3087" s="9" t="n">
        <v>130.9</v>
      </c>
      <c r="H3087" t="inlineStr"/>
      <c r="I3087" t="inlineStr"/>
      <c r="J3087" t="inlineStr"/>
      <c r="K3087" t="str">
        <f>INDEX('Account Map'!$E$5:$E$90,MATCH(F3087,'Account Map'!$A$5:$A$90,0))</f>
        <v>820</v>
      </c>
    </row>
    <row r="3088">
      <c r="A3088" t="n">
        <v>1152</v>
      </c>
      <c r="B3088" s="10" t="n">
        <v>46276</v>
      </c>
      <c r="C3088" t="inlineStr">
        <is>
          <t>Bill</t>
        </is>
      </c>
      <c r="D3088" t="inlineStr">
        <is>
          <t>B00472</t>
        </is>
      </c>
      <c r="E3088" t="inlineStr">
        <is>
          <t>Yarra Paint Pty Ltd</t>
        </is>
      </c>
      <c r="F3088" t="inlineStr">
        <is>
          <t>Accounts Payable (A/P)</t>
        </is>
      </c>
      <c r="G3088" s="9" t="n">
        <v>-1439.86</v>
      </c>
      <c r="H3088" t="inlineStr"/>
      <c r="I3088" t="inlineStr"/>
      <c r="J3088" t="inlineStr"/>
      <c r="K3088" t="str">
        <f>INDEX('Account Map'!$E$5:$E$90,MATCH(F3088,'Account Map'!$A$5:$A$90,0))</f>
        <v>800</v>
      </c>
    </row>
    <row r="3089">
      <c r="A3089" t="n">
        <v>1153</v>
      </c>
      <c r="B3089" s="10" t="n">
        <v>46276</v>
      </c>
      <c r="C3089" t="inlineStr">
        <is>
          <t>Bill</t>
        </is>
      </c>
      <c r="D3089" t="inlineStr">
        <is>
          <t>B00473</t>
        </is>
      </c>
      <c r="E3089" t="inlineStr">
        <is>
          <t>Ironbark Lighting Pty Ltd</t>
        </is>
      </c>
      <c r="F3089" t="inlineStr">
        <is>
          <t>Small tools</t>
        </is>
      </c>
      <c r="G3089" s="9" t="n">
        <v>179.47</v>
      </c>
      <c r="H3089" t="inlineStr">
        <is>
          <t>GST</t>
        </is>
      </c>
      <c r="I3089" t="inlineStr"/>
      <c r="J3089" t="inlineStr"/>
      <c r="K3089" t="str">
        <f>INDEX('Account Map'!$E$5:$E$90,MATCH(F3089,'Account Map'!$A$5:$A$90,0))</f>
        <v>474</v>
      </c>
    </row>
    <row r="3090">
      <c r="A3090" t="n">
        <v>1153</v>
      </c>
      <c r="B3090" s="10" t="n">
        <v>46276</v>
      </c>
      <c r="C3090" t="inlineStr">
        <is>
          <t>Bill</t>
        </is>
      </c>
      <c r="D3090" t="inlineStr">
        <is>
          <t>B00473</t>
        </is>
      </c>
      <c r="E3090" t="inlineStr">
        <is>
          <t>Ironbark Lighting Pty Ltd</t>
        </is>
      </c>
      <c r="F3090" t="inlineStr">
        <is>
          <t>GST Payable</t>
        </is>
      </c>
      <c r="G3090" s="9" t="n">
        <v>17.95</v>
      </c>
      <c r="H3090" t="inlineStr"/>
      <c r="I3090" t="inlineStr"/>
      <c r="J3090" t="inlineStr"/>
      <c r="K3090" t="str">
        <f>INDEX('Account Map'!$E$5:$E$90,MATCH(F3090,'Account Map'!$A$5:$A$90,0))</f>
        <v>820</v>
      </c>
    </row>
    <row r="3091">
      <c r="A3091" t="n">
        <v>1153</v>
      </c>
      <c r="B3091" s="10" t="n">
        <v>46276</v>
      </c>
      <c r="C3091" t="inlineStr">
        <is>
          <t>Bill</t>
        </is>
      </c>
      <c r="D3091" t="inlineStr">
        <is>
          <t>B00473</t>
        </is>
      </c>
      <c r="E3091" t="inlineStr">
        <is>
          <t>Ironbark Lighting Pty Ltd</t>
        </is>
      </c>
      <c r="F3091" t="inlineStr">
        <is>
          <t>Accounts Payable (A/P)</t>
        </is>
      </c>
      <c r="G3091" s="9" t="n">
        <v>-197.42</v>
      </c>
      <c r="H3091" t="inlineStr"/>
      <c r="I3091" t="inlineStr"/>
      <c r="J3091" t="inlineStr"/>
      <c r="K3091" t="str">
        <f>INDEX('Account Map'!$E$5:$E$90,MATCH(F3091,'Account Map'!$A$5:$A$90,0))</f>
        <v>800</v>
      </c>
    </row>
    <row r="3092">
      <c r="A3092" t="n">
        <v>1154</v>
      </c>
      <c r="B3092" s="10" t="n">
        <v>46276</v>
      </c>
      <c r="C3092" t="inlineStr">
        <is>
          <t>Expense</t>
        </is>
      </c>
      <c r="D3092" t="inlineStr"/>
      <c r="E3092" t="inlineStr">
        <is>
          <t>Coffee Club Catering</t>
        </is>
      </c>
      <c r="F3092" t="inlineStr">
        <is>
          <t>General expenses</t>
        </is>
      </c>
      <c r="G3092" s="9" t="n">
        <v>299.99</v>
      </c>
      <c r="H3092" t="inlineStr">
        <is>
          <t>GST</t>
        </is>
      </c>
      <c r="I3092" t="inlineStr"/>
      <c r="J3092" t="inlineStr"/>
      <c r="K3092" t="str">
        <f>INDEX('Account Map'!$E$5:$E$90,MATCH(F3092,'Account Map'!$A$5:$A$90,0))</f>
        <v>429</v>
      </c>
    </row>
    <row r="3093">
      <c r="A3093" t="n">
        <v>1154</v>
      </c>
      <c r="B3093" s="10" t="n">
        <v>46276</v>
      </c>
      <c r="C3093" t="inlineStr">
        <is>
          <t>Expense</t>
        </is>
      </c>
      <c r="D3093" t="inlineStr"/>
      <c r="E3093" t="inlineStr">
        <is>
          <t>Coffee Club Catering</t>
        </is>
      </c>
      <c r="F3093" t="inlineStr">
        <is>
          <t>GST Payable</t>
        </is>
      </c>
      <c r="G3093" s="9" t="n">
        <v>30</v>
      </c>
      <c r="H3093" t="inlineStr"/>
      <c r="I3093" t="inlineStr"/>
      <c r="J3093" t="inlineStr"/>
      <c r="K3093" t="str">
        <f>INDEX('Account Map'!$E$5:$E$90,MATCH(F3093,'Account Map'!$A$5:$A$90,0))</f>
        <v>820</v>
      </c>
    </row>
    <row r="3094">
      <c r="A3094" t="n">
        <v>1154</v>
      </c>
      <c r="B3094" s="10" t="n">
        <v>46276</v>
      </c>
      <c r="C3094" t="inlineStr">
        <is>
          <t>Expense</t>
        </is>
      </c>
      <c r="D3094" t="inlineStr"/>
      <c r="E3094" t="inlineStr">
        <is>
          <t>Coffee Club Catering</t>
        </is>
      </c>
      <c r="F3094" t="inlineStr">
        <is>
          <t>ANZ Business Visa</t>
        </is>
      </c>
      <c r="G3094" s="9" t="n">
        <v>-329.99</v>
      </c>
      <c r="H3094" t="inlineStr"/>
      <c r="I3094" t="inlineStr"/>
      <c r="J3094" t="inlineStr">
        <is>
          <t>R</t>
        </is>
      </c>
      <c r="K3094" t="str">
        <f>INDEX('Account Map'!$E$5:$E$90,MATCH(F3094,'Account Map'!$A$5:$A$90,0))</f>
        <v>092</v>
      </c>
    </row>
    <row r="3095">
      <c r="A3095" t="n">
        <v>1155</v>
      </c>
      <c r="B3095" s="10" t="n">
        <v>46276</v>
      </c>
      <c r="C3095" t="inlineStr">
        <is>
          <t>Payment</t>
        </is>
      </c>
      <c r="D3095" t="inlineStr"/>
      <c r="E3095" t="inlineStr">
        <is>
          <t>Prahran Design Studio Group</t>
        </is>
      </c>
      <c r="F3095" t="inlineStr">
        <is>
          <t>Undeposited Funds</t>
        </is>
      </c>
      <c r="G3095" s="9" t="n">
        <v>1693.77</v>
      </c>
      <c r="H3095" t="inlineStr"/>
      <c r="I3095" t="inlineStr">
        <is>
          <t>Payment INV-4305</t>
        </is>
      </c>
      <c r="J3095" t="inlineStr"/>
      <c r="K3095" t="str">
        <f>INDEX('Account Map'!$E$5:$E$90,MATCH(F3095,'Account Map'!$A$5:$A$90,0))</f>
        <v>615</v>
      </c>
    </row>
    <row r="3096">
      <c r="A3096" t="n">
        <v>1155</v>
      </c>
      <c r="B3096" s="10" t="n">
        <v>46276</v>
      </c>
      <c r="C3096" t="inlineStr">
        <is>
          <t>Payment</t>
        </is>
      </c>
      <c r="D3096" t="inlineStr"/>
      <c r="E3096" t="inlineStr">
        <is>
          <t>Prahran Design Studio Group</t>
        </is>
      </c>
      <c r="F3096" t="inlineStr">
        <is>
          <t>Accounts Receivable (A/R)</t>
        </is>
      </c>
      <c r="G3096" s="9" t="n">
        <v>-1693.77</v>
      </c>
      <c r="H3096" t="inlineStr"/>
      <c r="I3096" t="inlineStr">
        <is>
          <t>Payment INV-4305</t>
        </is>
      </c>
      <c r="J3096" t="inlineStr"/>
      <c r="K3096" t="str">
        <f>INDEX('Account Map'!$E$5:$E$90,MATCH(F3096,'Account Map'!$A$5:$A$90,0))</f>
        <v>610</v>
      </c>
    </row>
    <row r="3097">
      <c r="A3097" t="n">
        <v>1156</v>
      </c>
      <c r="B3097" s="10" t="n">
        <v>46276</v>
      </c>
      <c r="C3097" t="inlineStr">
        <is>
          <t>Payment</t>
        </is>
      </c>
      <c r="D3097" t="inlineStr"/>
      <c r="E3097" t="inlineStr">
        <is>
          <t>Docklands Physio Group</t>
        </is>
      </c>
      <c r="F3097" t="inlineStr">
        <is>
          <t>ANZ Business Cheque</t>
        </is>
      </c>
      <c r="G3097" s="9" t="n">
        <v>8561.93</v>
      </c>
      <c r="H3097" t="inlineStr"/>
      <c r="I3097" t="inlineStr">
        <is>
          <t>Payment INV-4352</t>
        </is>
      </c>
      <c r="J3097" t="inlineStr">
        <is>
          <t>R</t>
        </is>
      </c>
      <c r="K3097" t="str">
        <f>INDEX('Account Map'!$E$5:$E$90,MATCH(F3097,'Account Map'!$A$5:$A$90,0))</f>
        <v>090</v>
      </c>
    </row>
    <row r="3098">
      <c r="A3098" t="n">
        <v>1156</v>
      </c>
      <c r="B3098" s="10" t="n">
        <v>46276</v>
      </c>
      <c r="C3098" t="inlineStr">
        <is>
          <t>Payment</t>
        </is>
      </c>
      <c r="D3098" t="inlineStr"/>
      <c r="E3098" t="inlineStr">
        <is>
          <t>Docklands Physio Group</t>
        </is>
      </c>
      <c r="F3098" t="inlineStr">
        <is>
          <t>Accounts Receivable (A/R)</t>
        </is>
      </c>
      <c r="G3098" s="9" t="n">
        <v>-8561.93</v>
      </c>
      <c r="H3098" t="inlineStr"/>
      <c r="I3098" t="inlineStr">
        <is>
          <t>Payment INV-4352</t>
        </is>
      </c>
      <c r="J3098" t="inlineStr"/>
      <c r="K3098" t="str">
        <f>INDEX('Account Map'!$E$5:$E$90,MATCH(F3098,'Account Map'!$A$5:$A$90,0))</f>
        <v>610</v>
      </c>
    </row>
    <row r="3099">
      <c r="A3099" t="n">
        <v>1157</v>
      </c>
      <c r="B3099" s="10" t="n">
        <v>46276</v>
      </c>
      <c r="C3099" t="inlineStr">
        <is>
          <t>Bill Payment (Cheque)</t>
        </is>
      </c>
      <c r="D3099" t="inlineStr"/>
      <c r="E3099" t="inlineStr">
        <is>
          <t>Chapel Joinery Supplies Pty Ltd</t>
        </is>
      </c>
      <c r="F3099" t="inlineStr">
        <is>
          <t>Accounts Payable (A/P)</t>
        </is>
      </c>
      <c r="G3099" s="9" t="n">
        <v>1510.66</v>
      </c>
      <c r="H3099" t="inlineStr"/>
      <c r="I3099" t="inlineStr">
        <is>
          <t>Payment B00268</t>
        </is>
      </c>
      <c r="J3099" t="inlineStr"/>
      <c r="K3099" t="str">
        <f>INDEX('Account Map'!$E$5:$E$90,MATCH(F3099,'Account Map'!$A$5:$A$90,0))</f>
        <v>800</v>
      </c>
    </row>
    <row r="3100">
      <c r="A3100" t="n">
        <v>1157</v>
      </c>
      <c r="B3100" s="10" t="n">
        <v>46276</v>
      </c>
      <c r="C3100" t="inlineStr">
        <is>
          <t>Bill Payment (Cheque)</t>
        </is>
      </c>
      <c r="D3100" t="inlineStr"/>
      <c r="E3100" t="inlineStr">
        <is>
          <t>Chapel Joinery Supplies Pty Ltd</t>
        </is>
      </c>
      <c r="F3100" t="inlineStr">
        <is>
          <t>ANZ Business Cheque</t>
        </is>
      </c>
      <c r="G3100" s="9" t="n">
        <v>-1510.66</v>
      </c>
      <c r="H3100" t="inlineStr"/>
      <c r="I3100" t="inlineStr">
        <is>
          <t>Payment B00268</t>
        </is>
      </c>
      <c r="J3100" t="inlineStr">
        <is>
          <t>R</t>
        </is>
      </c>
      <c r="K3100" t="str">
        <f>INDEX('Account Map'!$E$5:$E$90,MATCH(F3100,'Account Map'!$A$5:$A$90,0))</f>
        <v>090</v>
      </c>
    </row>
    <row r="3101">
      <c r="A3101" t="n">
        <v>1158</v>
      </c>
      <c r="B3101" s="10" t="n">
        <v>46276</v>
      </c>
      <c r="C3101" t="inlineStr">
        <is>
          <t>Bill Payment (Cheque)</t>
        </is>
      </c>
      <c r="D3101" t="inlineStr"/>
      <c r="E3101" t="inlineStr">
        <is>
          <t>Felder Machinery Pty Ltd</t>
        </is>
      </c>
      <c r="F3101" t="inlineStr">
        <is>
          <t>Accounts Payable (A/P)</t>
        </is>
      </c>
      <c r="G3101" s="9" t="n">
        <v>1172.05</v>
      </c>
      <c r="H3101" t="inlineStr"/>
      <c r="I3101" t="inlineStr">
        <is>
          <t>Payment B00270</t>
        </is>
      </c>
      <c r="J3101" t="inlineStr"/>
      <c r="K3101" t="str">
        <f>INDEX('Account Map'!$E$5:$E$90,MATCH(F3101,'Account Map'!$A$5:$A$90,0))</f>
        <v>800</v>
      </c>
    </row>
    <row r="3102">
      <c r="A3102" t="n">
        <v>1158</v>
      </c>
      <c r="B3102" s="10" t="n">
        <v>46276</v>
      </c>
      <c r="C3102" t="inlineStr">
        <is>
          <t>Bill Payment (Cheque)</t>
        </is>
      </c>
      <c r="D3102" t="inlineStr"/>
      <c r="E3102" t="inlineStr">
        <is>
          <t>Felder Machinery Pty Ltd</t>
        </is>
      </c>
      <c r="F3102" t="inlineStr">
        <is>
          <t>ANZ Business Cheque</t>
        </is>
      </c>
      <c r="G3102" s="9" t="n">
        <v>-1172.05</v>
      </c>
      <c r="H3102" t="inlineStr"/>
      <c r="I3102" t="inlineStr">
        <is>
          <t>Payment B00270</t>
        </is>
      </c>
      <c r="J3102" t="inlineStr">
        <is>
          <t>R</t>
        </is>
      </c>
      <c r="K3102" t="str">
        <f>INDEX('Account Map'!$E$5:$E$90,MATCH(F3102,'Account Map'!$A$5:$A$90,0))</f>
        <v>090</v>
      </c>
    </row>
    <row r="3103">
      <c r="A3103" t="n">
        <v>1159</v>
      </c>
      <c r="B3103" s="10" t="n">
        <v>46276</v>
      </c>
      <c r="C3103" t="inlineStr">
        <is>
          <t>Bill Payment (Cheque)</t>
        </is>
      </c>
      <c r="D3103" t="inlineStr"/>
      <c r="E3103" t="inlineStr">
        <is>
          <t>Clarke Legal</t>
        </is>
      </c>
      <c r="F3103" t="inlineStr">
        <is>
          <t>Accounts Payable (A/P)</t>
        </is>
      </c>
      <c r="G3103" s="9" t="n">
        <v>1597.4</v>
      </c>
      <c r="H3103" t="inlineStr"/>
      <c r="I3103" t="inlineStr">
        <is>
          <t>Payment B00273</t>
        </is>
      </c>
      <c r="J3103" t="inlineStr"/>
      <c r="K3103" t="str">
        <f>INDEX('Account Map'!$E$5:$E$90,MATCH(F3103,'Account Map'!$A$5:$A$90,0))</f>
        <v>800</v>
      </c>
    </row>
    <row r="3104">
      <c r="A3104" t="n">
        <v>1159</v>
      </c>
      <c r="B3104" s="10" t="n">
        <v>46276</v>
      </c>
      <c r="C3104" t="inlineStr">
        <is>
          <t>Bill Payment (Cheque)</t>
        </is>
      </c>
      <c r="D3104" t="inlineStr"/>
      <c r="E3104" t="inlineStr">
        <is>
          <t>Clarke Legal</t>
        </is>
      </c>
      <c r="F3104" t="inlineStr">
        <is>
          <t>ANZ Business Cheque</t>
        </is>
      </c>
      <c r="G3104" s="9" t="n">
        <v>-1597.4</v>
      </c>
      <c r="H3104" t="inlineStr"/>
      <c r="I3104" t="inlineStr">
        <is>
          <t>Payment B00273</t>
        </is>
      </c>
      <c r="J3104" t="inlineStr">
        <is>
          <t>R</t>
        </is>
      </c>
      <c r="K3104" t="str">
        <f>INDEX('Account Map'!$E$5:$E$90,MATCH(F3104,'Account Map'!$A$5:$A$90,0))</f>
        <v>090</v>
      </c>
    </row>
    <row r="3105">
      <c r="A3105" t="n">
        <v>1160</v>
      </c>
      <c r="B3105" s="10" t="n">
        <v>46276</v>
      </c>
      <c r="C3105" t="inlineStr">
        <is>
          <t>Bill Payment (Cheque)</t>
        </is>
      </c>
      <c r="D3105" t="inlineStr"/>
      <c r="E3105" t="inlineStr">
        <is>
          <t>Hawthorn Fixings Pty Ltd</t>
        </is>
      </c>
      <c r="F3105" t="inlineStr">
        <is>
          <t>Accounts Payable (A/P)</t>
        </is>
      </c>
      <c r="G3105" s="9" t="n">
        <v>2719.06</v>
      </c>
      <c r="H3105" t="inlineStr"/>
      <c r="I3105" t="inlineStr">
        <is>
          <t>Payment B00320</t>
        </is>
      </c>
      <c r="J3105" t="inlineStr"/>
      <c r="K3105" t="str">
        <f>INDEX('Account Map'!$E$5:$E$90,MATCH(F3105,'Account Map'!$A$5:$A$90,0))</f>
        <v>800</v>
      </c>
    </row>
    <row r="3106">
      <c r="A3106" t="n">
        <v>1160</v>
      </c>
      <c r="B3106" s="10" t="n">
        <v>46276</v>
      </c>
      <c r="C3106" t="inlineStr">
        <is>
          <t>Bill Payment (Cheque)</t>
        </is>
      </c>
      <c r="D3106" t="inlineStr"/>
      <c r="E3106" t="inlineStr">
        <is>
          <t>Hawthorn Fixings Pty Ltd</t>
        </is>
      </c>
      <c r="F3106" t="inlineStr">
        <is>
          <t>ANZ Business Cheque</t>
        </is>
      </c>
      <c r="G3106" s="9" t="n">
        <v>-2719.06</v>
      </c>
      <c r="H3106" t="inlineStr"/>
      <c r="I3106" t="inlineStr">
        <is>
          <t>Payment B00320</t>
        </is>
      </c>
      <c r="J3106" t="inlineStr">
        <is>
          <t>R</t>
        </is>
      </c>
      <c r="K3106" t="str">
        <f>INDEX('Account Map'!$E$5:$E$90,MATCH(F3106,'Account Map'!$A$5:$A$90,0))</f>
        <v>090</v>
      </c>
    </row>
    <row r="3107">
      <c r="A3107" t="n">
        <v>1161</v>
      </c>
      <c r="B3107" s="10" t="n">
        <v>46276</v>
      </c>
      <c r="C3107" t="inlineStr">
        <is>
          <t>Bill Payment (Cheque)</t>
        </is>
      </c>
      <c r="D3107" t="inlineStr"/>
      <c r="E3107" t="inlineStr">
        <is>
          <t>Bluestone Lighting Pty Ltd</t>
        </is>
      </c>
      <c r="F3107" t="inlineStr">
        <is>
          <t>Accounts Payable (A/P)</t>
        </is>
      </c>
      <c r="G3107" s="9" t="n">
        <v>3556.92</v>
      </c>
      <c r="H3107" t="inlineStr"/>
      <c r="I3107" t="inlineStr">
        <is>
          <t>Payment B00333</t>
        </is>
      </c>
      <c r="J3107" t="inlineStr"/>
      <c r="K3107" t="str">
        <f>INDEX('Account Map'!$E$5:$E$90,MATCH(F3107,'Account Map'!$A$5:$A$90,0))</f>
        <v>800</v>
      </c>
    </row>
    <row r="3108">
      <c r="A3108" t="n">
        <v>1161</v>
      </c>
      <c r="B3108" s="10" t="n">
        <v>46276</v>
      </c>
      <c r="C3108" t="inlineStr">
        <is>
          <t>Bill Payment (Cheque)</t>
        </is>
      </c>
      <c r="D3108" t="inlineStr"/>
      <c r="E3108" t="inlineStr">
        <is>
          <t>Bluestone Lighting Pty Ltd</t>
        </is>
      </c>
      <c r="F3108" t="inlineStr">
        <is>
          <t>ANZ Business Cheque</t>
        </is>
      </c>
      <c r="G3108" s="9" t="n">
        <v>-3556.92</v>
      </c>
      <c r="H3108" t="inlineStr"/>
      <c r="I3108" t="inlineStr">
        <is>
          <t>Payment B00333</t>
        </is>
      </c>
      <c r="J3108" t="inlineStr">
        <is>
          <t>R</t>
        </is>
      </c>
      <c r="K3108" t="str">
        <f>INDEX('Account Map'!$E$5:$E$90,MATCH(F3108,'Account Map'!$A$5:$A$90,0))</f>
        <v>090</v>
      </c>
    </row>
    <row r="3109">
      <c r="A3109" t="n">
        <v>1162</v>
      </c>
      <c r="B3109" s="10" t="n">
        <v>46276</v>
      </c>
      <c r="C3109" t="inlineStr">
        <is>
          <t>Deposit</t>
        </is>
      </c>
      <c r="D3109" t="inlineStr"/>
      <c r="E3109" t="inlineStr"/>
      <c r="F3109" t="inlineStr">
        <is>
          <t>ANZ Business Cheque</t>
        </is>
      </c>
      <c r="G3109" s="9" t="n">
        <v>6273.95</v>
      </c>
      <c r="H3109" t="inlineStr"/>
      <c r="I3109" t="inlineStr">
        <is>
          <t>Deposit of 3 payments</t>
        </is>
      </c>
      <c r="J3109" t="inlineStr">
        <is>
          <t>R</t>
        </is>
      </c>
      <c r="K3109" t="str">
        <f>INDEX('Account Map'!$E$5:$E$90,MATCH(F3109,'Account Map'!$A$5:$A$90,0))</f>
        <v>090</v>
      </c>
    </row>
    <row r="3110">
      <c r="A3110" t="n">
        <v>1162</v>
      </c>
      <c r="B3110" s="10" t="n">
        <v>46276</v>
      </c>
      <c r="C3110" t="inlineStr">
        <is>
          <t>Deposit</t>
        </is>
      </c>
      <c r="D3110" t="inlineStr"/>
      <c r="E3110" t="inlineStr"/>
      <c r="F3110" t="inlineStr">
        <is>
          <t>Undeposited Funds</t>
        </is>
      </c>
      <c r="G3110" s="9" t="n">
        <v>-6273.95</v>
      </c>
      <c r="H3110" t="inlineStr"/>
      <c r="I3110" t="inlineStr">
        <is>
          <t>Deposit of 3 payments</t>
        </is>
      </c>
      <c r="J3110" t="inlineStr"/>
      <c r="K3110" t="str">
        <f>INDEX('Account Map'!$E$5:$E$90,MATCH(F3110,'Account Map'!$A$5:$A$90,0))</f>
        <v>615</v>
      </c>
    </row>
    <row r="3111">
      <c r="A3111" t="n">
        <v>1163</v>
      </c>
      <c r="B3111" s="10" t="n">
        <v>46277</v>
      </c>
      <c r="C3111" t="inlineStr">
        <is>
          <t>Payment</t>
        </is>
      </c>
      <c r="D3111" t="inlineStr"/>
      <c r="E3111" t="inlineStr">
        <is>
          <t>Lygon Salon Pty Ltd</t>
        </is>
      </c>
      <c r="F3111" t="inlineStr">
        <is>
          <t>Undeposited Funds</t>
        </is>
      </c>
      <c r="G3111" s="9" t="n">
        <v>7508.06</v>
      </c>
      <c r="H3111" t="inlineStr"/>
      <c r="I3111" t="inlineStr">
        <is>
          <t>Payment INV-4274</t>
        </is>
      </c>
      <c r="J3111" t="inlineStr"/>
      <c r="K3111" t="str">
        <f>INDEX('Account Map'!$E$5:$E$90,MATCH(F3111,'Account Map'!$A$5:$A$90,0))</f>
        <v>615</v>
      </c>
    </row>
    <row r="3112">
      <c r="A3112" t="n">
        <v>1163</v>
      </c>
      <c r="B3112" s="10" t="n">
        <v>46277</v>
      </c>
      <c r="C3112" t="inlineStr">
        <is>
          <t>Payment</t>
        </is>
      </c>
      <c r="D3112" t="inlineStr"/>
      <c r="E3112" t="inlineStr">
        <is>
          <t>Lygon Salon Pty Ltd</t>
        </is>
      </c>
      <c r="F3112" t="inlineStr">
        <is>
          <t>Accounts Receivable (A/R)</t>
        </is>
      </c>
      <c r="G3112" s="9" t="n">
        <v>-7508.06</v>
      </c>
      <c r="H3112" t="inlineStr"/>
      <c r="I3112" t="inlineStr">
        <is>
          <t>Payment INV-4274</t>
        </is>
      </c>
      <c r="J3112" t="inlineStr"/>
      <c r="K3112" t="str">
        <f>INDEX('Account Map'!$E$5:$E$90,MATCH(F3112,'Account Map'!$A$5:$A$90,0))</f>
        <v>610</v>
      </c>
    </row>
    <row r="3113">
      <c r="A3113" t="n">
        <v>1164</v>
      </c>
      <c r="B3113" s="10" t="n">
        <v>46277</v>
      </c>
      <c r="C3113" t="inlineStr">
        <is>
          <t>Payment</t>
        </is>
      </c>
      <c r="D3113" t="inlineStr"/>
      <c r="E3113" t="inlineStr">
        <is>
          <t>Smith St Legal Group</t>
        </is>
      </c>
      <c r="F3113" t="inlineStr">
        <is>
          <t>Undeposited Funds</t>
        </is>
      </c>
      <c r="G3113" s="9" t="n">
        <v>5495.03</v>
      </c>
      <c r="H3113" t="inlineStr"/>
      <c r="I3113" t="inlineStr">
        <is>
          <t>Payment INV-4296</t>
        </is>
      </c>
      <c r="J3113" t="inlineStr"/>
      <c r="K3113" t="str">
        <f>INDEX('Account Map'!$E$5:$E$90,MATCH(F3113,'Account Map'!$A$5:$A$90,0))</f>
        <v>615</v>
      </c>
    </row>
    <row r="3114">
      <c r="A3114" t="n">
        <v>1164</v>
      </c>
      <c r="B3114" s="10" t="n">
        <v>46277</v>
      </c>
      <c r="C3114" t="inlineStr">
        <is>
          <t>Payment</t>
        </is>
      </c>
      <c r="D3114" t="inlineStr"/>
      <c r="E3114" t="inlineStr">
        <is>
          <t>Smith St Legal Group</t>
        </is>
      </c>
      <c r="F3114" t="inlineStr">
        <is>
          <t>Accounts Receivable (A/R)</t>
        </is>
      </c>
      <c r="G3114" s="9" t="n">
        <v>-5495.03</v>
      </c>
      <c r="H3114" t="inlineStr"/>
      <c r="I3114" t="inlineStr">
        <is>
          <t>Payment INV-4296</t>
        </is>
      </c>
      <c r="J3114" t="inlineStr"/>
      <c r="K3114" t="str">
        <f>INDEX('Account Map'!$E$5:$E$90,MATCH(F3114,'Account Map'!$A$5:$A$90,0))</f>
        <v>610</v>
      </c>
    </row>
    <row r="3115">
      <c r="A3115" t="n">
        <v>1165</v>
      </c>
      <c r="B3115" s="10" t="n">
        <v>46277</v>
      </c>
      <c r="C3115" t="inlineStr">
        <is>
          <t>Payment</t>
        </is>
      </c>
      <c r="D3115" t="inlineStr"/>
      <c r="E3115" t="inlineStr">
        <is>
          <t>Bayside Accountants Pty Ltd</t>
        </is>
      </c>
      <c r="F3115" t="inlineStr">
        <is>
          <t>Undeposited Funds</t>
        </is>
      </c>
      <c r="G3115" s="9" t="n">
        <v>2679.32</v>
      </c>
      <c r="H3115" t="inlineStr"/>
      <c r="I3115" t="inlineStr">
        <is>
          <t>Payment INV-4340</t>
        </is>
      </c>
      <c r="J3115" t="inlineStr"/>
      <c r="K3115" t="str">
        <f>INDEX('Account Map'!$E$5:$E$90,MATCH(F3115,'Account Map'!$A$5:$A$90,0))</f>
        <v>615</v>
      </c>
    </row>
    <row r="3116">
      <c r="A3116" t="n">
        <v>1165</v>
      </c>
      <c r="B3116" s="10" t="n">
        <v>46277</v>
      </c>
      <c r="C3116" t="inlineStr">
        <is>
          <t>Payment</t>
        </is>
      </c>
      <c r="D3116" t="inlineStr"/>
      <c r="E3116" t="inlineStr">
        <is>
          <t>Bayside Accountants Pty Ltd</t>
        </is>
      </c>
      <c r="F3116" t="inlineStr">
        <is>
          <t>Accounts Receivable (A/R)</t>
        </is>
      </c>
      <c r="G3116" s="9" t="n">
        <v>-2679.32</v>
      </c>
      <c r="H3116" t="inlineStr"/>
      <c r="I3116" t="inlineStr">
        <is>
          <t>Payment INV-4340</t>
        </is>
      </c>
      <c r="J3116" t="inlineStr"/>
      <c r="K3116" t="str">
        <f>INDEX('Account Map'!$E$5:$E$90,MATCH(F3116,'Account Map'!$A$5:$A$90,0))</f>
        <v>610</v>
      </c>
    </row>
    <row r="3117">
      <c r="A3117" t="n">
        <v>1166</v>
      </c>
      <c r="B3117" s="10" t="n">
        <v>46277</v>
      </c>
      <c r="C3117" t="inlineStr">
        <is>
          <t>Bill Payment (Cheque)</t>
        </is>
      </c>
      <c r="D3117" t="inlineStr"/>
      <c r="E3117" t="inlineStr">
        <is>
          <t>Bluestone Timber Pty Ltd</t>
        </is>
      </c>
      <c r="F3117" t="inlineStr">
        <is>
          <t>Accounts Payable (A/P)</t>
        </is>
      </c>
      <c r="G3117" s="9" t="n">
        <v>2320</v>
      </c>
      <c r="H3117" t="inlineStr"/>
      <c r="I3117" t="inlineStr">
        <is>
          <t>Payment B00302</t>
        </is>
      </c>
      <c r="J3117" t="inlineStr"/>
      <c r="K3117" t="str">
        <f>INDEX('Account Map'!$E$5:$E$90,MATCH(F3117,'Account Map'!$A$5:$A$90,0))</f>
        <v>800</v>
      </c>
    </row>
    <row r="3118">
      <c r="A3118" t="n">
        <v>1166</v>
      </c>
      <c r="B3118" s="10" t="n">
        <v>46277</v>
      </c>
      <c r="C3118" t="inlineStr">
        <is>
          <t>Bill Payment (Cheque)</t>
        </is>
      </c>
      <c r="D3118" t="inlineStr"/>
      <c r="E3118" t="inlineStr">
        <is>
          <t>Bluestone Timber Pty Ltd</t>
        </is>
      </c>
      <c r="F3118" t="inlineStr">
        <is>
          <t>ANZ Business Cheque</t>
        </is>
      </c>
      <c r="G3118" s="9" t="n">
        <v>-2320</v>
      </c>
      <c r="H3118" t="inlineStr"/>
      <c r="I3118" t="inlineStr">
        <is>
          <t>Payment B00302</t>
        </is>
      </c>
      <c r="J3118" t="inlineStr">
        <is>
          <t>R</t>
        </is>
      </c>
      <c r="K3118" t="str">
        <f>INDEX('Account Map'!$E$5:$E$90,MATCH(F3118,'Account Map'!$A$5:$A$90,0))</f>
        <v>090</v>
      </c>
    </row>
    <row r="3119">
      <c r="A3119" t="n">
        <v>1167</v>
      </c>
      <c r="B3119" s="10" t="n">
        <v>46278</v>
      </c>
      <c r="C3119" t="inlineStr">
        <is>
          <t>Bill Payment (Cheque)</t>
        </is>
      </c>
      <c r="D3119" t="inlineStr"/>
      <c r="E3119" t="inlineStr">
        <is>
          <t>Albert Hardware Pty Ltd</t>
        </is>
      </c>
      <c r="F3119" t="inlineStr">
        <is>
          <t>Accounts Payable (A/P)</t>
        </is>
      </c>
      <c r="G3119" s="9" t="n">
        <v>1550.22</v>
      </c>
      <c r="H3119" t="inlineStr"/>
      <c r="I3119" t="inlineStr">
        <is>
          <t>Payment B00321</t>
        </is>
      </c>
      <c r="J3119" t="inlineStr"/>
      <c r="K3119" t="str">
        <f>INDEX('Account Map'!$E$5:$E$90,MATCH(F3119,'Account Map'!$A$5:$A$90,0))</f>
        <v>800</v>
      </c>
    </row>
    <row r="3120">
      <c r="A3120" t="n">
        <v>1167</v>
      </c>
      <c r="B3120" s="10" t="n">
        <v>46278</v>
      </c>
      <c r="C3120" t="inlineStr">
        <is>
          <t>Bill Payment (Cheque)</t>
        </is>
      </c>
      <c r="D3120" t="inlineStr"/>
      <c r="E3120" t="inlineStr">
        <is>
          <t>Albert Hardware Pty Ltd</t>
        </is>
      </c>
      <c r="F3120" t="inlineStr">
        <is>
          <t>ANZ Business Cheque</t>
        </is>
      </c>
      <c r="G3120" s="9" t="n">
        <v>-1550.22</v>
      </c>
      <c r="H3120" t="inlineStr"/>
      <c r="I3120" t="inlineStr">
        <is>
          <t>Payment B00321</t>
        </is>
      </c>
      <c r="J3120" t="inlineStr">
        <is>
          <t>R</t>
        </is>
      </c>
      <c r="K3120" t="str">
        <f>INDEX('Account Map'!$E$5:$E$90,MATCH(F3120,'Account Map'!$A$5:$A$90,0))</f>
        <v>090</v>
      </c>
    </row>
    <row r="3121">
      <c r="A3121" t="n">
        <v>1168</v>
      </c>
      <c r="B3121" s="10" t="n">
        <v>46278</v>
      </c>
      <c r="C3121" t="inlineStr">
        <is>
          <t>Bill Payment (Cheque)</t>
        </is>
      </c>
      <c r="D3121" t="inlineStr"/>
      <c r="E3121" t="inlineStr">
        <is>
          <t>Australia Post Pty Ltd</t>
        </is>
      </c>
      <c r="F3121" t="inlineStr">
        <is>
          <t>Accounts Payable (A/P)</t>
        </is>
      </c>
      <c r="G3121" s="9" t="n">
        <v>1537.13</v>
      </c>
      <c r="H3121" t="inlineStr"/>
      <c r="I3121" t="inlineStr">
        <is>
          <t>Payment B00390</t>
        </is>
      </c>
      <c r="J3121" t="inlineStr"/>
      <c r="K3121" t="str">
        <f>INDEX('Account Map'!$E$5:$E$90,MATCH(F3121,'Account Map'!$A$5:$A$90,0))</f>
        <v>800</v>
      </c>
    </row>
    <row r="3122">
      <c r="A3122" t="n">
        <v>1168</v>
      </c>
      <c r="B3122" s="10" t="n">
        <v>46278</v>
      </c>
      <c r="C3122" t="inlineStr">
        <is>
          <t>Bill Payment (Cheque)</t>
        </is>
      </c>
      <c r="D3122" t="inlineStr"/>
      <c r="E3122" t="inlineStr">
        <is>
          <t>Australia Post Pty Ltd</t>
        </is>
      </c>
      <c r="F3122" t="inlineStr">
        <is>
          <t>ANZ Business Cheque</t>
        </is>
      </c>
      <c r="G3122" s="9" t="n">
        <v>-1537.13</v>
      </c>
      <c r="H3122" t="inlineStr"/>
      <c r="I3122" t="inlineStr">
        <is>
          <t>Payment B00390</t>
        </is>
      </c>
      <c r="J3122" t="inlineStr">
        <is>
          <t>R</t>
        </is>
      </c>
      <c r="K3122" t="str">
        <f>INDEX('Account Map'!$E$5:$E$90,MATCH(F3122,'Account Map'!$A$5:$A$90,0))</f>
        <v>090</v>
      </c>
    </row>
    <row r="3123">
      <c r="A3123" t="n">
        <v>1169</v>
      </c>
      <c r="B3123" s="10" t="n">
        <v>46279</v>
      </c>
      <c r="C3123" t="inlineStr">
        <is>
          <t>Invoice</t>
        </is>
      </c>
      <c r="D3123" t="inlineStr">
        <is>
          <t>INV-4385</t>
        </is>
      </c>
      <c r="E3123" t="inlineStr">
        <is>
          <t>High St Pharmacy</t>
        </is>
      </c>
      <c r="F3123" t="inlineStr">
        <is>
          <t>Accounts Receivable (A/R)</t>
        </is>
      </c>
      <c r="G3123" s="9" t="n">
        <v>9360.209999999999</v>
      </c>
      <c r="H3123" t="inlineStr"/>
      <c r="I3123" t="inlineStr"/>
      <c r="J3123" t="inlineStr"/>
      <c r="K3123" t="str">
        <f>INDEX('Account Map'!$E$5:$E$90,MATCH(F3123,'Account Map'!$A$5:$A$90,0))</f>
        <v>610</v>
      </c>
    </row>
    <row r="3124">
      <c r="A3124" t="n">
        <v>1169</v>
      </c>
      <c r="B3124" s="10" t="n">
        <v>46279</v>
      </c>
      <c r="C3124" t="inlineStr">
        <is>
          <t>Invoice</t>
        </is>
      </c>
      <c r="D3124" t="inlineStr">
        <is>
          <t>INV-4385</t>
        </is>
      </c>
      <c r="E3124" t="inlineStr">
        <is>
          <t>High St Pharmacy</t>
        </is>
      </c>
      <c r="F3124" t="inlineStr">
        <is>
          <t>Shopfitting contracts</t>
        </is>
      </c>
      <c r="G3124" s="9" t="n">
        <v>-8509.280000000001</v>
      </c>
      <c r="H3124" t="inlineStr">
        <is>
          <t>GST</t>
        </is>
      </c>
      <c r="I3124" t="inlineStr"/>
      <c r="J3124" t="inlineStr"/>
      <c r="K3124" t="str">
        <f>INDEX('Account Map'!$E$5:$E$90,MATCH(F3124,'Account Map'!$A$5:$A$90,0))</f>
        <v>201</v>
      </c>
    </row>
    <row r="3125">
      <c r="A3125" t="n">
        <v>1169</v>
      </c>
      <c r="B3125" s="10" t="n">
        <v>46279</v>
      </c>
      <c r="C3125" t="inlineStr">
        <is>
          <t>Invoice</t>
        </is>
      </c>
      <c r="D3125" t="inlineStr">
        <is>
          <t>INV-4385</t>
        </is>
      </c>
      <c r="E3125" t="inlineStr">
        <is>
          <t>High St Pharmacy</t>
        </is>
      </c>
      <c r="F3125" t="inlineStr">
        <is>
          <t>GST Payable</t>
        </is>
      </c>
      <c r="G3125" s="9" t="n">
        <v>-850.9299999999999</v>
      </c>
      <c r="H3125" t="inlineStr"/>
      <c r="I3125" t="inlineStr"/>
      <c r="J3125" t="inlineStr"/>
      <c r="K3125" t="str">
        <f>INDEX('Account Map'!$E$5:$E$90,MATCH(F3125,'Account Map'!$A$5:$A$90,0))</f>
        <v>820</v>
      </c>
    </row>
    <row r="3126">
      <c r="A3126" t="n">
        <v>1170</v>
      </c>
      <c r="B3126" s="10" t="n">
        <v>46279</v>
      </c>
      <c r="C3126" t="inlineStr">
        <is>
          <t>Invoice</t>
        </is>
      </c>
      <c r="D3126" t="inlineStr">
        <is>
          <t>INV-4386</t>
        </is>
      </c>
      <c r="E3126" t="inlineStr">
        <is>
          <t>Elm Property Group Pty Ltd</t>
        </is>
      </c>
      <c r="F3126" t="inlineStr">
        <is>
          <t>Accounts Receivable (A/R)</t>
        </is>
      </c>
      <c r="G3126" s="9" t="n">
        <v>484</v>
      </c>
      <c r="H3126" t="inlineStr"/>
      <c r="I3126" t="inlineStr"/>
      <c r="J3126" t="inlineStr"/>
      <c r="K3126" t="str">
        <f>INDEX('Account Map'!$E$5:$E$90,MATCH(F3126,'Account Map'!$A$5:$A$90,0))</f>
        <v>610</v>
      </c>
    </row>
    <row r="3127">
      <c r="A3127" t="n">
        <v>1170</v>
      </c>
      <c r="B3127" s="10" t="n">
        <v>46279</v>
      </c>
      <c r="C3127" t="inlineStr">
        <is>
          <t>Invoice</t>
        </is>
      </c>
      <c r="D3127" t="inlineStr">
        <is>
          <t>INV-4386</t>
        </is>
      </c>
      <c r="E3127" t="inlineStr">
        <is>
          <t>Elm Property Group Pty Ltd</t>
        </is>
      </c>
      <c r="F3127" t="inlineStr">
        <is>
          <t>Installation labour</t>
        </is>
      </c>
      <c r="G3127" s="9" t="n">
        <v>-440</v>
      </c>
      <c r="H3127" t="inlineStr">
        <is>
          <t>GST</t>
        </is>
      </c>
      <c r="I3127" t="inlineStr"/>
      <c r="J3127" t="inlineStr"/>
      <c r="K3127" t="str">
        <f>INDEX('Account Map'!$E$5:$E$90,MATCH(F3127,'Account Map'!$A$5:$A$90,0))</f>
        <v>202</v>
      </c>
    </row>
    <row r="3128">
      <c r="A3128" t="n">
        <v>1170</v>
      </c>
      <c r="B3128" s="10" t="n">
        <v>46279</v>
      </c>
      <c r="C3128" t="inlineStr">
        <is>
          <t>Invoice</t>
        </is>
      </c>
      <c r="D3128" t="inlineStr">
        <is>
          <t>INV-4386</t>
        </is>
      </c>
      <c r="E3128" t="inlineStr">
        <is>
          <t>Elm Property Group Pty Ltd</t>
        </is>
      </c>
      <c r="F3128" t="inlineStr">
        <is>
          <t>GST Payable</t>
        </is>
      </c>
      <c r="G3128" s="9" t="n">
        <v>-44</v>
      </c>
      <c r="H3128" t="inlineStr"/>
      <c r="I3128" t="inlineStr"/>
      <c r="J3128" t="inlineStr"/>
      <c r="K3128" t="str">
        <f>INDEX('Account Map'!$E$5:$E$90,MATCH(F3128,'Account Map'!$A$5:$A$90,0))</f>
        <v>820</v>
      </c>
    </row>
    <row r="3129">
      <c r="A3129" t="n">
        <v>1171</v>
      </c>
      <c r="B3129" s="10" t="n">
        <v>46279</v>
      </c>
      <c r="C3129" t="inlineStr">
        <is>
          <t>Invoice</t>
        </is>
      </c>
      <c r="D3129" t="inlineStr">
        <is>
          <t>INV-4387</t>
        </is>
      </c>
      <c r="E3129" t="inlineStr">
        <is>
          <t>Southern Builders Pty Ltd</t>
        </is>
      </c>
      <c r="F3129" t="inlineStr">
        <is>
          <t>Accounts Receivable (A/R)</t>
        </is>
      </c>
      <c r="G3129" s="9" t="n">
        <v>12699.46</v>
      </c>
      <c r="H3129" t="inlineStr"/>
      <c r="I3129" t="inlineStr"/>
      <c r="J3129" t="inlineStr"/>
      <c r="K3129" t="str">
        <f>INDEX('Account Map'!$E$5:$E$90,MATCH(F3129,'Account Map'!$A$5:$A$90,0))</f>
        <v>610</v>
      </c>
    </row>
    <row r="3130">
      <c r="A3130" t="n">
        <v>1171</v>
      </c>
      <c r="B3130" s="10" t="n">
        <v>46279</v>
      </c>
      <c r="C3130" t="inlineStr">
        <is>
          <t>Invoice</t>
        </is>
      </c>
      <c r="D3130" t="inlineStr">
        <is>
          <t>INV-4387</t>
        </is>
      </c>
      <c r="E3130" t="inlineStr">
        <is>
          <t>Southern Builders Pty Ltd</t>
        </is>
      </c>
      <c r="F3130" t="inlineStr">
        <is>
          <t>Shopfitting contracts</t>
        </is>
      </c>
      <c r="G3130" s="9" t="n">
        <v>-9872.959999999999</v>
      </c>
      <c r="H3130" t="inlineStr">
        <is>
          <t>GST</t>
        </is>
      </c>
      <c r="I3130" t="inlineStr"/>
      <c r="J3130" t="inlineStr"/>
      <c r="K3130" t="str">
        <f>INDEX('Account Map'!$E$5:$E$90,MATCH(F3130,'Account Map'!$A$5:$A$90,0))</f>
        <v>201</v>
      </c>
    </row>
    <row r="3131">
      <c r="A3131" t="n">
        <v>1171</v>
      </c>
      <c r="B3131" s="10" t="n">
        <v>46279</v>
      </c>
      <c r="C3131" t="inlineStr">
        <is>
          <t>Invoice</t>
        </is>
      </c>
      <c r="D3131" t="inlineStr">
        <is>
          <t>INV-4387</t>
        </is>
      </c>
      <c r="E3131" t="inlineStr">
        <is>
          <t>Southern Builders Pty Ltd</t>
        </is>
      </c>
      <c r="F3131" t="inlineStr">
        <is>
          <t>Installation labour</t>
        </is>
      </c>
      <c r="G3131" s="9" t="n">
        <v>-1672</v>
      </c>
      <c r="H3131" t="inlineStr">
        <is>
          <t>GST</t>
        </is>
      </c>
      <c r="I3131" t="inlineStr"/>
      <c r="J3131" t="inlineStr"/>
      <c r="K3131" t="str">
        <f>INDEX('Account Map'!$E$5:$E$90,MATCH(F3131,'Account Map'!$A$5:$A$90,0))</f>
        <v>202</v>
      </c>
    </row>
    <row r="3132">
      <c r="A3132" t="n">
        <v>1171</v>
      </c>
      <c r="B3132" s="10" t="n">
        <v>46279</v>
      </c>
      <c r="C3132" t="inlineStr">
        <is>
          <t>Invoice</t>
        </is>
      </c>
      <c r="D3132" t="inlineStr">
        <is>
          <t>INV-4387</t>
        </is>
      </c>
      <c r="E3132" t="inlineStr">
        <is>
          <t>Southern Builders Pty Ltd</t>
        </is>
      </c>
      <c r="F3132" t="inlineStr">
        <is>
          <t>GST Payable</t>
        </is>
      </c>
      <c r="G3132" s="9" t="n">
        <v>-1154.5</v>
      </c>
      <c r="H3132" t="inlineStr"/>
      <c r="I3132" t="inlineStr"/>
      <c r="J3132" t="inlineStr"/>
      <c r="K3132" t="str">
        <f>INDEX('Account Map'!$E$5:$E$90,MATCH(F3132,'Account Map'!$A$5:$A$90,0))</f>
        <v>820</v>
      </c>
    </row>
    <row r="3133">
      <c r="A3133" t="n">
        <v>1172</v>
      </c>
      <c r="B3133" s="10" t="n">
        <v>46279</v>
      </c>
      <c r="C3133" t="inlineStr">
        <is>
          <t>Bill</t>
        </is>
      </c>
      <c r="D3133" t="inlineStr">
        <is>
          <t>B00474</t>
        </is>
      </c>
      <c r="E3133" t="inlineStr">
        <is>
          <t>Northside Hardware Pty Ltd</t>
        </is>
      </c>
      <c r="F3133" t="inlineStr">
        <is>
          <t>Freight &amp; cartage</t>
        </is>
      </c>
      <c r="G3133" s="9" t="n">
        <v>604.36</v>
      </c>
      <c r="H3133" t="inlineStr">
        <is>
          <t>GST</t>
        </is>
      </c>
      <c r="I3133" t="inlineStr"/>
      <c r="J3133" t="inlineStr"/>
      <c r="K3133" t="str">
        <f>INDEX('Account Map'!$E$5:$E$90,MATCH(F3133,'Account Map'!$A$5:$A$90,0))</f>
        <v>314</v>
      </c>
    </row>
    <row r="3134">
      <c r="A3134" t="n">
        <v>1172</v>
      </c>
      <c r="B3134" s="10" t="n">
        <v>46279</v>
      </c>
      <c r="C3134" t="inlineStr">
        <is>
          <t>Bill</t>
        </is>
      </c>
      <c r="D3134" t="inlineStr">
        <is>
          <t>B00474</t>
        </is>
      </c>
      <c r="E3134" t="inlineStr">
        <is>
          <t>Northside Hardware Pty Ltd</t>
        </is>
      </c>
      <c r="F3134" t="inlineStr">
        <is>
          <t>GST Payable</t>
        </is>
      </c>
      <c r="G3134" s="9" t="n">
        <v>60.44</v>
      </c>
      <c r="H3134" t="inlineStr"/>
      <c r="I3134" t="inlineStr"/>
      <c r="J3134" t="inlineStr"/>
      <c r="K3134" t="str">
        <f>INDEX('Account Map'!$E$5:$E$90,MATCH(F3134,'Account Map'!$A$5:$A$90,0))</f>
        <v>820</v>
      </c>
    </row>
    <row r="3135">
      <c r="A3135" t="n">
        <v>1172</v>
      </c>
      <c r="B3135" s="10" t="n">
        <v>46279</v>
      </c>
      <c r="C3135" t="inlineStr">
        <is>
          <t>Bill</t>
        </is>
      </c>
      <c r="D3135" t="inlineStr">
        <is>
          <t>B00474</t>
        </is>
      </c>
      <c r="E3135" t="inlineStr">
        <is>
          <t>Northside Hardware Pty Ltd</t>
        </is>
      </c>
      <c r="F3135" t="inlineStr">
        <is>
          <t>Accounts Payable (A/P)</t>
        </is>
      </c>
      <c r="G3135" s="9" t="n">
        <v>-664.8</v>
      </c>
      <c r="H3135" t="inlineStr"/>
      <c r="I3135" t="inlineStr"/>
      <c r="J3135" t="inlineStr"/>
      <c r="K3135" t="str">
        <f>INDEX('Account Map'!$E$5:$E$90,MATCH(F3135,'Account Map'!$A$5:$A$90,0))</f>
        <v>800</v>
      </c>
    </row>
    <row r="3136">
      <c r="A3136" t="n">
        <v>1173</v>
      </c>
      <c r="B3136" s="10" t="n">
        <v>46279</v>
      </c>
      <c r="C3136" t="inlineStr">
        <is>
          <t>Bill</t>
        </is>
      </c>
      <c r="D3136" t="inlineStr">
        <is>
          <t>B00475</t>
        </is>
      </c>
      <c r="E3136" t="inlineStr">
        <is>
          <t>Stone Benchtops Co</t>
        </is>
      </c>
      <c r="F3136" t="inlineStr">
        <is>
          <t>Benchtops (outsourced)</t>
        </is>
      </c>
      <c r="G3136" s="9" t="n">
        <v>2353.22</v>
      </c>
      <c r="H3136" t="inlineStr">
        <is>
          <t>GST</t>
        </is>
      </c>
      <c r="I3136" t="inlineStr"/>
      <c r="J3136" t="inlineStr"/>
      <c r="K3136" t="str">
        <f>INDEX('Account Map'!$E$5:$E$90,MATCH(F3136,'Account Map'!$A$5:$A$90,0))</f>
        <v>312</v>
      </c>
    </row>
    <row r="3137">
      <c r="A3137" t="n">
        <v>1173</v>
      </c>
      <c r="B3137" s="10" t="n">
        <v>46279</v>
      </c>
      <c r="C3137" t="inlineStr">
        <is>
          <t>Bill</t>
        </is>
      </c>
      <c r="D3137" t="inlineStr">
        <is>
          <t>B00475</t>
        </is>
      </c>
      <c r="E3137" t="inlineStr">
        <is>
          <t>Stone Benchtops Co</t>
        </is>
      </c>
      <c r="F3137" t="inlineStr">
        <is>
          <t>GST Payable</t>
        </is>
      </c>
      <c r="G3137" s="9" t="n">
        <v>235.32</v>
      </c>
      <c r="H3137" t="inlineStr"/>
      <c r="I3137" t="inlineStr"/>
      <c r="J3137" t="inlineStr"/>
      <c r="K3137" t="str">
        <f>INDEX('Account Map'!$E$5:$E$90,MATCH(F3137,'Account Map'!$A$5:$A$90,0))</f>
        <v>820</v>
      </c>
    </row>
    <row r="3138">
      <c r="A3138" t="n">
        <v>1173</v>
      </c>
      <c r="B3138" s="10" t="n">
        <v>46279</v>
      </c>
      <c r="C3138" t="inlineStr">
        <is>
          <t>Bill</t>
        </is>
      </c>
      <c r="D3138" t="inlineStr">
        <is>
          <t>B00475</t>
        </is>
      </c>
      <c r="E3138" t="inlineStr">
        <is>
          <t>Stone Benchtops Co</t>
        </is>
      </c>
      <c r="F3138" t="inlineStr">
        <is>
          <t>Accounts Payable (A/P)</t>
        </is>
      </c>
      <c r="G3138" s="9" t="n">
        <v>-2588.54</v>
      </c>
      <c r="H3138" t="inlineStr"/>
      <c r="I3138" t="inlineStr"/>
      <c r="J3138" t="inlineStr"/>
      <c r="K3138" t="str">
        <f>INDEX('Account Map'!$E$5:$E$90,MATCH(F3138,'Account Map'!$A$5:$A$90,0))</f>
        <v>800</v>
      </c>
    </row>
    <row r="3139">
      <c r="A3139" t="n">
        <v>1174</v>
      </c>
      <c r="B3139" s="10" t="n">
        <v>46279</v>
      </c>
      <c r="C3139" t="inlineStr">
        <is>
          <t>Bill</t>
        </is>
      </c>
      <c r="D3139" t="inlineStr">
        <is>
          <t>B00476</t>
        </is>
      </c>
      <c r="E3139" t="inlineStr">
        <is>
          <t>Prahran Fasteners Pty Ltd</t>
        </is>
      </c>
      <c r="F3139" t="inlineStr">
        <is>
          <t>Subcontractors</t>
        </is>
      </c>
      <c r="G3139" s="9" t="n">
        <v>336.15</v>
      </c>
      <c r="H3139" t="inlineStr">
        <is>
          <t>GST</t>
        </is>
      </c>
      <c r="I3139" t="inlineStr"/>
      <c r="J3139" t="inlineStr"/>
      <c r="K3139" t="str">
        <f>INDEX('Account Map'!$E$5:$E$90,MATCH(F3139,'Account Map'!$A$5:$A$90,0))</f>
        <v>313</v>
      </c>
    </row>
    <row r="3140">
      <c r="A3140" t="n">
        <v>1174</v>
      </c>
      <c r="B3140" s="10" t="n">
        <v>46279</v>
      </c>
      <c r="C3140" t="inlineStr">
        <is>
          <t>Bill</t>
        </is>
      </c>
      <c r="D3140" t="inlineStr">
        <is>
          <t>B00476</t>
        </is>
      </c>
      <c r="E3140" t="inlineStr">
        <is>
          <t>Prahran Fasteners Pty Ltd</t>
        </is>
      </c>
      <c r="F3140" t="inlineStr">
        <is>
          <t>GST Payable</t>
        </is>
      </c>
      <c r="G3140" s="9" t="n">
        <v>33.62</v>
      </c>
      <c r="H3140" t="inlineStr"/>
      <c r="I3140" t="inlineStr"/>
      <c r="J3140" t="inlineStr"/>
      <c r="K3140" t="str">
        <f>INDEX('Account Map'!$E$5:$E$90,MATCH(F3140,'Account Map'!$A$5:$A$90,0))</f>
        <v>820</v>
      </c>
    </row>
    <row r="3141">
      <c r="A3141" t="n">
        <v>1174</v>
      </c>
      <c r="B3141" s="10" t="n">
        <v>46279</v>
      </c>
      <c r="C3141" t="inlineStr">
        <is>
          <t>Bill</t>
        </is>
      </c>
      <c r="D3141" t="inlineStr">
        <is>
          <t>B00476</t>
        </is>
      </c>
      <c r="E3141" t="inlineStr">
        <is>
          <t>Prahran Fasteners Pty Ltd</t>
        </is>
      </c>
      <c r="F3141" t="inlineStr">
        <is>
          <t>Accounts Payable (A/P)</t>
        </is>
      </c>
      <c r="G3141" s="9" t="n">
        <v>-369.77</v>
      </c>
      <c r="H3141" t="inlineStr"/>
      <c r="I3141" t="inlineStr"/>
      <c r="J3141" t="inlineStr"/>
      <c r="K3141" t="str">
        <f>INDEX('Account Map'!$E$5:$E$90,MATCH(F3141,'Account Map'!$A$5:$A$90,0))</f>
        <v>800</v>
      </c>
    </row>
    <row r="3142">
      <c r="A3142" t="n">
        <v>1175</v>
      </c>
      <c r="B3142" s="10" t="n">
        <v>46279</v>
      </c>
      <c r="C3142" t="inlineStr">
        <is>
          <t>Bill</t>
        </is>
      </c>
      <c r="D3142" t="inlineStr">
        <is>
          <t>B00477</t>
        </is>
      </c>
      <c r="E3142" t="inlineStr">
        <is>
          <t>RSEA Safety Pty Ltd</t>
        </is>
      </c>
      <c r="F3142" t="inlineStr">
        <is>
          <t>Protective clothing</t>
        </is>
      </c>
      <c r="G3142" s="9" t="n">
        <v>1496.64</v>
      </c>
      <c r="H3142" t="inlineStr">
        <is>
          <t>GST</t>
        </is>
      </c>
      <c r="I3142" t="inlineStr"/>
      <c r="J3142" t="inlineStr"/>
      <c r="K3142" t="str">
        <f>INDEX('Account Map'!$E$5:$E$90,MATCH(F3142,'Account Map'!$A$5:$A$90,0))</f>
        <v>480</v>
      </c>
    </row>
    <row r="3143">
      <c r="A3143" t="n">
        <v>1175</v>
      </c>
      <c r="B3143" s="10" t="n">
        <v>46279</v>
      </c>
      <c r="C3143" t="inlineStr">
        <is>
          <t>Bill</t>
        </is>
      </c>
      <c r="D3143" t="inlineStr">
        <is>
          <t>B00477</t>
        </is>
      </c>
      <c r="E3143" t="inlineStr">
        <is>
          <t>RSEA Safety Pty Ltd</t>
        </is>
      </c>
      <c r="F3143" t="inlineStr">
        <is>
          <t>GST Payable</t>
        </is>
      </c>
      <c r="G3143" s="9" t="n">
        <v>149.66</v>
      </c>
      <c r="H3143" t="inlineStr"/>
      <c r="I3143" t="inlineStr"/>
      <c r="J3143" t="inlineStr"/>
      <c r="K3143" t="str">
        <f>INDEX('Account Map'!$E$5:$E$90,MATCH(F3143,'Account Map'!$A$5:$A$90,0))</f>
        <v>820</v>
      </c>
    </row>
    <row r="3144">
      <c r="A3144" t="n">
        <v>1175</v>
      </c>
      <c r="B3144" s="10" t="n">
        <v>46279</v>
      </c>
      <c r="C3144" t="inlineStr">
        <is>
          <t>Bill</t>
        </is>
      </c>
      <c r="D3144" t="inlineStr">
        <is>
          <t>B00477</t>
        </is>
      </c>
      <c r="E3144" t="inlineStr">
        <is>
          <t>RSEA Safety Pty Ltd</t>
        </is>
      </c>
      <c r="F3144" t="inlineStr">
        <is>
          <t>Accounts Payable (A/P)</t>
        </is>
      </c>
      <c r="G3144" s="9" t="n">
        <v>-1646.3</v>
      </c>
      <c r="H3144" t="inlineStr"/>
      <c r="I3144" t="inlineStr"/>
      <c r="J3144" t="inlineStr"/>
      <c r="K3144" t="str">
        <f>INDEX('Account Map'!$E$5:$E$90,MATCH(F3144,'Account Map'!$A$5:$A$90,0))</f>
        <v>800</v>
      </c>
    </row>
    <row r="3145">
      <c r="A3145" t="n">
        <v>1176</v>
      </c>
      <c r="B3145" s="10" t="n">
        <v>46279</v>
      </c>
      <c r="C3145" t="inlineStr">
        <is>
          <t>Bill</t>
        </is>
      </c>
      <c r="D3145" t="inlineStr">
        <is>
          <t>B00478</t>
        </is>
      </c>
      <c r="E3145" t="inlineStr">
        <is>
          <t>Ironbark Lighting Pty Ltd</t>
        </is>
      </c>
      <c r="F3145" t="inlineStr">
        <is>
          <t>Small tools</t>
        </is>
      </c>
      <c r="G3145" s="9" t="n">
        <v>1254.94</v>
      </c>
      <c r="H3145" t="inlineStr">
        <is>
          <t>GST</t>
        </is>
      </c>
      <c r="I3145" t="inlineStr"/>
      <c r="J3145" t="inlineStr"/>
      <c r="K3145" t="str">
        <f>INDEX('Account Map'!$E$5:$E$90,MATCH(F3145,'Account Map'!$A$5:$A$90,0))</f>
        <v>474</v>
      </c>
    </row>
    <row r="3146">
      <c r="A3146" t="n">
        <v>1176</v>
      </c>
      <c r="B3146" s="10" t="n">
        <v>46279</v>
      </c>
      <c r="C3146" t="inlineStr">
        <is>
          <t>Bill</t>
        </is>
      </c>
      <c r="D3146" t="inlineStr">
        <is>
          <t>B00478</t>
        </is>
      </c>
      <c r="E3146" t="inlineStr">
        <is>
          <t>Ironbark Lighting Pty Ltd</t>
        </is>
      </c>
      <c r="F3146" t="inlineStr">
        <is>
          <t>GST Payable</t>
        </is>
      </c>
      <c r="G3146" s="9" t="n">
        <v>125.49</v>
      </c>
      <c r="H3146" t="inlineStr"/>
      <c r="I3146" t="inlineStr"/>
      <c r="J3146" t="inlineStr"/>
      <c r="K3146" t="str">
        <f>INDEX('Account Map'!$E$5:$E$90,MATCH(F3146,'Account Map'!$A$5:$A$90,0))</f>
        <v>820</v>
      </c>
    </row>
    <row r="3147">
      <c r="A3147" t="n">
        <v>1176</v>
      </c>
      <c r="B3147" s="10" t="n">
        <v>46279</v>
      </c>
      <c r="C3147" t="inlineStr">
        <is>
          <t>Bill</t>
        </is>
      </c>
      <c r="D3147" t="inlineStr">
        <is>
          <t>B00478</t>
        </is>
      </c>
      <c r="E3147" t="inlineStr">
        <is>
          <t>Ironbark Lighting Pty Ltd</t>
        </is>
      </c>
      <c r="F3147" t="inlineStr">
        <is>
          <t>Accounts Payable (A/P)</t>
        </is>
      </c>
      <c r="G3147" s="9" t="n">
        <v>-1380.43</v>
      </c>
      <c r="H3147" t="inlineStr"/>
      <c r="I3147" t="inlineStr"/>
      <c r="J3147" t="inlineStr"/>
      <c r="K3147" t="str">
        <f>INDEX('Account Map'!$E$5:$E$90,MATCH(F3147,'Account Map'!$A$5:$A$90,0))</f>
        <v>800</v>
      </c>
    </row>
    <row r="3148">
      <c r="A3148" t="n">
        <v>1177</v>
      </c>
      <c r="B3148" s="10" t="n">
        <v>46279</v>
      </c>
      <c r="C3148" t="inlineStr">
        <is>
          <t>Bill</t>
        </is>
      </c>
      <c r="D3148" t="inlineStr">
        <is>
          <t>B00479</t>
        </is>
      </c>
      <c r="E3148" t="inlineStr">
        <is>
          <t>Hilton Factory Holdings Pty Ltd</t>
        </is>
      </c>
      <c r="F3148" t="inlineStr">
        <is>
          <t>Rent - factory</t>
        </is>
      </c>
      <c r="G3148" s="9" t="n">
        <v>682.03</v>
      </c>
      <c r="H3148" t="inlineStr">
        <is>
          <t>GST</t>
        </is>
      </c>
      <c r="I3148" t="inlineStr"/>
      <c r="J3148" t="inlineStr"/>
      <c r="K3148" t="str">
        <f>INDEX('Account Map'!$E$5:$E$90,MATCH(F3148,'Account Map'!$A$5:$A$90,0))</f>
        <v>469</v>
      </c>
    </row>
    <row r="3149">
      <c r="A3149" t="n">
        <v>1177</v>
      </c>
      <c r="B3149" s="10" t="n">
        <v>46279</v>
      </c>
      <c r="C3149" t="inlineStr">
        <is>
          <t>Bill</t>
        </is>
      </c>
      <c r="D3149" t="inlineStr">
        <is>
          <t>B00479</t>
        </is>
      </c>
      <c r="E3149" t="inlineStr">
        <is>
          <t>Hilton Factory Holdings Pty Ltd</t>
        </is>
      </c>
      <c r="F3149" t="inlineStr">
        <is>
          <t>GST Payable</t>
        </is>
      </c>
      <c r="G3149" s="9" t="n">
        <v>68.2</v>
      </c>
      <c r="H3149" t="inlineStr"/>
      <c r="I3149" t="inlineStr"/>
      <c r="J3149" t="inlineStr"/>
      <c r="K3149" t="str">
        <f>INDEX('Account Map'!$E$5:$E$90,MATCH(F3149,'Account Map'!$A$5:$A$90,0))</f>
        <v>820</v>
      </c>
    </row>
    <row r="3150">
      <c r="A3150" t="n">
        <v>1177</v>
      </c>
      <c r="B3150" s="10" t="n">
        <v>46279</v>
      </c>
      <c r="C3150" t="inlineStr">
        <is>
          <t>Bill</t>
        </is>
      </c>
      <c r="D3150" t="inlineStr">
        <is>
          <t>B00479</t>
        </is>
      </c>
      <c r="E3150" t="inlineStr">
        <is>
          <t>Hilton Factory Holdings Pty Ltd</t>
        </is>
      </c>
      <c r="F3150" t="inlineStr">
        <is>
          <t>Accounts Payable (A/P)</t>
        </is>
      </c>
      <c r="G3150" s="9" t="n">
        <v>-750.23</v>
      </c>
      <c r="H3150" t="inlineStr"/>
      <c r="I3150" t="inlineStr"/>
      <c r="J3150" t="inlineStr"/>
      <c r="K3150" t="str">
        <f>INDEX('Account Map'!$E$5:$E$90,MATCH(F3150,'Account Map'!$A$5:$A$90,0))</f>
        <v>800</v>
      </c>
    </row>
    <row r="3151">
      <c r="A3151" t="n">
        <v>1178</v>
      </c>
      <c r="B3151" s="10" t="n">
        <v>46279</v>
      </c>
      <c r="C3151" t="inlineStr">
        <is>
          <t>Bill</t>
        </is>
      </c>
      <c r="D3151" t="inlineStr">
        <is>
          <t>B00480</t>
        </is>
      </c>
      <c r="E3151" t="inlineStr">
        <is>
          <t>Bob Jane T-Marts Pty Ltd</t>
        </is>
      </c>
      <c r="F3151" t="inlineStr">
        <is>
          <t>Motor Vehicle:Repairs &amp; tyres</t>
        </is>
      </c>
      <c r="G3151" s="9" t="n">
        <v>538.1900000000001</v>
      </c>
      <c r="H3151" t="inlineStr">
        <is>
          <t>GST</t>
        </is>
      </c>
      <c r="I3151" t="inlineStr"/>
      <c r="J3151" t="inlineStr"/>
      <c r="K3151" t="str">
        <f>INDEX('Account Map'!$E$5:$E$90,MATCH(F3151,'Account Map'!$A$5:$A$90,0))</f>
        <v>449</v>
      </c>
    </row>
    <row r="3152">
      <c r="A3152" t="n">
        <v>1178</v>
      </c>
      <c r="B3152" s="10" t="n">
        <v>46279</v>
      </c>
      <c r="C3152" t="inlineStr">
        <is>
          <t>Bill</t>
        </is>
      </c>
      <c r="D3152" t="inlineStr">
        <is>
          <t>B00480</t>
        </is>
      </c>
      <c r="E3152" t="inlineStr">
        <is>
          <t>Bob Jane T-Marts Pty Ltd</t>
        </is>
      </c>
      <c r="F3152" t="inlineStr">
        <is>
          <t>GST Payable</t>
        </is>
      </c>
      <c r="G3152" s="9" t="n">
        <v>53.82</v>
      </c>
      <c r="H3152" t="inlineStr"/>
      <c r="I3152" t="inlineStr"/>
      <c r="J3152" t="inlineStr"/>
      <c r="K3152" t="str">
        <f>INDEX('Account Map'!$E$5:$E$90,MATCH(F3152,'Account Map'!$A$5:$A$90,0))</f>
        <v>820</v>
      </c>
    </row>
    <row r="3153">
      <c r="A3153" t="n">
        <v>1178</v>
      </c>
      <c r="B3153" s="10" t="n">
        <v>46279</v>
      </c>
      <c r="C3153" t="inlineStr">
        <is>
          <t>Bill</t>
        </is>
      </c>
      <c r="D3153" t="inlineStr">
        <is>
          <t>B00480</t>
        </is>
      </c>
      <c r="E3153" t="inlineStr">
        <is>
          <t>Bob Jane T-Marts Pty Ltd</t>
        </is>
      </c>
      <c r="F3153" t="inlineStr">
        <is>
          <t>Accounts Payable (A/P)</t>
        </is>
      </c>
      <c r="G3153" s="9" t="n">
        <v>-592.01</v>
      </c>
      <c r="H3153" t="inlineStr"/>
      <c r="I3153" t="inlineStr"/>
      <c r="J3153" t="inlineStr"/>
      <c r="K3153" t="str">
        <f>INDEX('Account Map'!$E$5:$E$90,MATCH(F3153,'Account Map'!$A$5:$A$90,0))</f>
        <v>800</v>
      </c>
    </row>
    <row r="3154">
      <c r="A3154" t="n">
        <v>1179</v>
      </c>
      <c r="B3154" s="10" t="n">
        <v>46279</v>
      </c>
      <c r="C3154" t="inlineStr">
        <is>
          <t>Bill</t>
        </is>
      </c>
      <c r="D3154" t="inlineStr">
        <is>
          <t>B00481</t>
        </is>
      </c>
      <c r="E3154" t="inlineStr">
        <is>
          <t>Carlton Adhesives Pty Ltd</t>
        </is>
      </c>
      <c r="F3154" t="inlineStr">
        <is>
          <t>Repairs &amp; maintenance</t>
        </is>
      </c>
      <c r="G3154" s="9" t="n">
        <v>477.04</v>
      </c>
      <c r="H3154" t="inlineStr">
        <is>
          <t>GST</t>
        </is>
      </c>
      <c r="I3154" t="inlineStr"/>
      <c r="J3154" t="inlineStr"/>
      <c r="K3154" t="str">
        <f>INDEX('Account Map'!$E$5:$E$90,MATCH(F3154,'Account Map'!$A$5:$A$90,0))</f>
        <v>473</v>
      </c>
    </row>
    <row r="3155">
      <c r="A3155" t="n">
        <v>1179</v>
      </c>
      <c r="B3155" s="10" t="n">
        <v>46279</v>
      </c>
      <c r="C3155" t="inlineStr">
        <is>
          <t>Bill</t>
        </is>
      </c>
      <c r="D3155" t="inlineStr">
        <is>
          <t>B00481</t>
        </is>
      </c>
      <c r="E3155" t="inlineStr">
        <is>
          <t>Carlton Adhesives Pty Ltd</t>
        </is>
      </c>
      <c r="F3155" t="inlineStr">
        <is>
          <t>GST Payable</t>
        </is>
      </c>
      <c r="G3155" s="9" t="n">
        <v>47.7</v>
      </c>
      <c r="H3155" t="inlineStr"/>
      <c r="I3155" t="inlineStr"/>
      <c r="J3155" t="inlineStr"/>
      <c r="K3155" t="str">
        <f>INDEX('Account Map'!$E$5:$E$90,MATCH(F3155,'Account Map'!$A$5:$A$90,0))</f>
        <v>820</v>
      </c>
    </row>
    <row r="3156">
      <c r="A3156" t="n">
        <v>1179</v>
      </c>
      <c r="B3156" s="10" t="n">
        <v>46279</v>
      </c>
      <c r="C3156" t="inlineStr">
        <is>
          <t>Bill</t>
        </is>
      </c>
      <c r="D3156" t="inlineStr">
        <is>
          <t>B00481</t>
        </is>
      </c>
      <c r="E3156" t="inlineStr">
        <is>
          <t>Carlton Adhesives Pty Ltd</t>
        </is>
      </c>
      <c r="F3156" t="inlineStr">
        <is>
          <t>Accounts Payable (A/P)</t>
        </is>
      </c>
      <c r="G3156" s="9" t="n">
        <v>-524.74</v>
      </c>
      <c r="H3156" t="inlineStr"/>
      <c r="I3156" t="inlineStr"/>
      <c r="J3156" t="inlineStr"/>
      <c r="K3156" t="str">
        <f>INDEX('Account Map'!$E$5:$E$90,MATCH(F3156,'Account Map'!$A$5:$A$90,0))</f>
        <v>800</v>
      </c>
    </row>
    <row r="3157">
      <c r="A3157" t="n">
        <v>1180</v>
      </c>
      <c r="B3157" s="10" t="n">
        <v>46279</v>
      </c>
      <c r="C3157" t="inlineStr">
        <is>
          <t>Expense</t>
        </is>
      </c>
      <c r="D3157" t="inlineStr"/>
      <c r="E3157" t="inlineStr">
        <is>
          <t>Australia Post</t>
        </is>
      </c>
      <c r="F3157" t="inlineStr">
        <is>
          <t>Subscriptions</t>
        </is>
      </c>
      <c r="G3157" s="9" t="n">
        <v>120.68</v>
      </c>
      <c r="H3157" t="inlineStr">
        <is>
          <t>GST</t>
        </is>
      </c>
      <c r="I3157" t="inlineStr"/>
      <c r="J3157" t="inlineStr"/>
      <c r="K3157" t="str">
        <f>INDEX('Account Map'!$E$5:$E$90,MATCH(F3157,'Account Map'!$A$5:$A$90,0))</f>
        <v>485</v>
      </c>
    </row>
    <row r="3158">
      <c r="A3158" t="n">
        <v>1180</v>
      </c>
      <c r="B3158" s="10" t="n">
        <v>46279</v>
      </c>
      <c r="C3158" t="inlineStr">
        <is>
          <t>Expense</t>
        </is>
      </c>
      <c r="D3158" t="inlineStr"/>
      <c r="E3158" t="inlineStr">
        <is>
          <t>Australia Post</t>
        </is>
      </c>
      <c r="F3158" t="inlineStr">
        <is>
          <t>GST Payable</t>
        </is>
      </c>
      <c r="G3158" s="9" t="n">
        <v>12.07</v>
      </c>
      <c r="H3158" t="inlineStr"/>
      <c r="I3158" t="inlineStr"/>
      <c r="J3158" t="inlineStr"/>
      <c r="K3158" t="str">
        <f>INDEX('Account Map'!$E$5:$E$90,MATCH(F3158,'Account Map'!$A$5:$A$90,0))</f>
        <v>820</v>
      </c>
    </row>
    <row r="3159">
      <c r="A3159" t="n">
        <v>1180</v>
      </c>
      <c r="B3159" s="10" t="n">
        <v>46279</v>
      </c>
      <c r="C3159" t="inlineStr">
        <is>
          <t>Expense</t>
        </is>
      </c>
      <c r="D3159" t="inlineStr"/>
      <c r="E3159" t="inlineStr">
        <is>
          <t>Australia Post</t>
        </is>
      </c>
      <c r="F3159" t="inlineStr">
        <is>
          <t>ANZ Business Visa</t>
        </is>
      </c>
      <c r="G3159" s="9" t="n">
        <v>-132.75</v>
      </c>
      <c r="H3159" t="inlineStr"/>
      <c r="I3159" t="inlineStr"/>
      <c r="J3159" t="inlineStr">
        <is>
          <t>R</t>
        </is>
      </c>
      <c r="K3159" t="str">
        <f>INDEX('Account Map'!$E$5:$E$90,MATCH(F3159,'Account Map'!$A$5:$A$90,0))</f>
        <v>092</v>
      </c>
    </row>
    <row r="3160">
      <c r="A3160" t="n">
        <v>1181</v>
      </c>
      <c r="B3160" s="10" t="n">
        <v>46279</v>
      </c>
      <c r="C3160" t="inlineStr">
        <is>
          <t>Expense</t>
        </is>
      </c>
      <c r="D3160" t="inlineStr"/>
      <c r="E3160" t="inlineStr">
        <is>
          <t>Australia Post</t>
        </is>
      </c>
      <c r="F3160" t="inlineStr">
        <is>
          <t>Travel</t>
        </is>
      </c>
      <c r="G3160" s="9" t="n">
        <v>460.19</v>
      </c>
      <c r="H3160" t="inlineStr">
        <is>
          <t>GST</t>
        </is>
      </c>
      <c r="I3160" t="inlineStr"/>
      <c r="J3160" t="inlineStr"/>
      <c r="K3160" t="str">
        <f>INDEX('Account Map'!$E$5:$E$90,MATCH(F3160,'Account Map'!$A$5:$A$90,0))</f>
        <v>493</v>
      </c>
    </row>
    <row r="3161">
      <c r="A3161" t="n">
        <v>1181</v>
      </c>
      <c r="B3161" s="10" t="n">
        <v>46279</v>
      </c>
      <c r="C3161" t="inlineStr">
        <is>
          <t>Expense</t>
        </is>
      </c>
      <c r="D3161" t="inlineStr"/>
      <c r="E3161" t="inlineStr">
        <is>
          <t>Australia Post</t>
        </is>
      </c>
      <c r="F3161" t="inlineStr">
        <is>
          <t>GST Payable</t>
        </is>
      </c>
      <c r="G3161" s="9" t="n">
        <v>46.02</v>
      </c>
      <c r="H3161" t="inlineStr"/>
      <c r="I3161" t="inlineStr"/>
      <c r="J3161" t="inlineStr"/>
      <c r="K3161" t="str">
        <f>INDEX('Account Map'!$E$5:$E$90,MATCH(F3161,'Account Map'!$A$5:$A$90,0))</f>
        <v>820</v>
      </c>
    </row>
    <row r="3162">
      <c r="A3162" t="n">
        <v>1181</v>
      </c>
      <c r="B3162" s="10" t="n">
        <v>46279</v>
      </c>
      <c r="C3162" t="inlineStr">
        <is>
          <t>Expense</t>
        </is>
      </c>
      <c r="D3162" t="inlineStr"/>
      <c r="E3162" t="inlineStr">
        <is>
          <t>Australia Post</t>
        </is>
      </c>
      <c r="F3162" t="inlineStr">
        <is>
          <t>ANZ Business Visa</t>
        </is>
      </c>
      <c r="G3162" s="9" t="n">
        <v>-506.21</v>
      </c>
      <c r="H3162" t="inlineStr"/>
      <c r="I3162" t="inlineStr"/>
      <c r="J3162" t="inlineStr">
        <is>
          <t>R</t>
        </is>
      </c>
      <c r="K3162" t="str">
        <f>INDEX('Account Map'!$E$5:$E$90,MATCH(F3162,'Account Map'!$A$5:$A$90,0))</f>
        <v>092</v>
      </c>
    </row>
    <row r="3163">
      <c r="A3163" t="n">
        <v>1182</v>
      </c>
      <c r="B3163" s="10" t="n">
        <v>46279</v>
      </c>
      <c r="C3163" t="inlineStr">
        <is>
          <t>Expense</t>
        </is>
      </c>
      <c r="D3163" t="inlineStr"/>
      <c r="E3163" t="inlineStr">
        <is>
          <t>Adobe Systems</t>
        </is>
      </c>
      <c r="F3163" t="inlineStr">
        <is>
          <t>Staff amenities</t>
        </is>
      </c>
      <c r="G3163" s="9" t="n">
        <v>339.47</v>
      </c>
      <c r="H3163" t="inlineStr">
        <is>
          <t>GST</t>
        </is>
      </c>
      <c r="I3163" t="inlineStr"/>
      <c r="J3163" t="inlineStr"/>
      <c r="K3163" t="str">
        <f>INDEX('Account Map'!$E$5:$E$90,MATCH(F3163,'Account Map'!$A$5:$A$90,0))</f>
        <v>479</v>
      </c>
    </row>
    <row r="3164">
      <c r="A3164" t="n">
        <v>1182</v>
      </c>
      <c r="B3164" s="10" t="n">
        <v>46279</v>
      </c>
      <c r="C3164" t="inlineStr">
        <is>
          <t>Expense</t>
        </is>
      </c>
      <c r="D3164" t="inlineStr"/>
      <c r="E3164" t="inlineStr">
        <is>
          <t>Adobe Systems</t>
        </is>
      </c>
      <c r="F3164" t="inlineStr">
        <is>
          <t>GST Payable</t>
        </is>
      </c>
      <c r="G3164" s="9" t="n">
        <v>33.95</v>
      </c>
      <c r="H3164" t="inlineStr"/>
      <c r="I3164" t="inlineStr"/>
      <c r="J3164" t="inlineStr"/>
      <c r="K3164" t="str">
        <f>INDEX('Account Map'!$E$5:$E$90,MATCH(F3164,'Account Map'!$A$5:$A$90,0))</f>
        <v>820</v>
      </c>
    </row>
    <row r="3165">
      <c r="A3165" t="n">
        <v>1182</v>
      </c>
      <c r="B3165" s="10" t="n">
        <v>46279</v>
      </c>
      <c r="C3165" t="inlineStr">
        <is>
          <t>Expense</t>
        </is>
      </c>
      <c r="D3165" t="inlineStr"/>
      <c r="E3165" t="inlineStr">
        <is>
          <t>Adobe Systems</t>
        </is>
      </c>
      <c r="F3165" t="inlineStr">
        <is>
          <t>ANZ Business Visa</t>
        </is>
      </c>
      <c r="G3165" s="9" t="n">
        <v>-373.42</v>
      </c>
      <c r="H3165" t="inlineStr"/>
      <c r="I3165" t="inlineStr"/>
      <c r="J3165" t="inlineStr">
        <is>
          <t>R</t>
        </is>
      </c>
      <c r="K3165" t="str">
        <f>INDEX('Account Map'!$E$5:$E$90,MATCH(F3165,'Account Map'!$A$5:$A$90,0))</f>
        <v>092</v>
      </c>
    </row>
    <row r="3166">
      <c r="A3166" t="n">
        <v>1183</v>
      </c>
      <c r="B3166" s="10" t="n">
        <v>46279</v>
      </c>
      <c r="C3166" t="inlineStr">
        <is>
          <t>Bill Payment (Cheque)</t>
        </is>
      </c>
      <c r="D3166" t="inlineStr"/>
      <c r="E3166" t="inlineStr">
        <is>
          <t>Fixit Machinery Pty Ltd</t>
        </is>
      </c>
      <c r="F3166" t="inlineStr">
        <is>
          <t>Accounts Payable (A/P)</t>
        </is>
      </c>
      <c r="G3166" s="9" t="n">
        <v>760.74</v>
      </c>
      <c r="H3166" t="inlineStr"/>
      <c r="I3166" t="inlineStr">
        <is>
          <t>Payment B00284</t>
        </is>
      </c>
      <c r="J3166" t="inlineStr"/>
      <c r="K3166" t="str">
        <f>INDEX('Account Map'!$E$5:$E$90,MATCH(F3166,'Account Map'!$A$5:$A$90,0))</f>
        <v>800</v>
      </c>
    </row>
    <row r="3167">
      <c r="A3167" t="n">
        <v>1183</v>
      </c>
      <c r="B3167" s="10" t="n">
        <v>46279</v>
      </c>
      <c r="C3167" t="inlineStr">
        <is>
          <t>Bill Payment (Cheque)</t>
        </is>
      </c>
      <c r="D3167" t="inlineStr"/>
      <c r="E3167" t="inlineStr">
        <is>
          <t>Fixit Machinery Pty Ltd</t>
        </is>
      </c>
      <c r="F3167" t="inlineStr">
        <is>
          <t>ANZ Business Cheque</t>
        </is>
      </c>
      <c r="G3167" s="9" t="n">
        <v>-760.74</v>
      </c>
      <c r="H3167" t="inlineStr"/>
      <c r="I3167" t="inlineStr">
        <is>
          <t>Payment B00284</t>
        </is>
      </c>
      <c r="J3167" t="inlineStr">
        <is>
          <t>R</t>
        </is>
      </c>
      <c r="K3167" t="str">
        <f>INDEX('Account Map'!$E$5:$E$90,MATCH(F3167,'Account Map'!$A$5:$A$90,0))</f>
        <v>090</v>
      </c>
    </row>
    <row r="3168">
      <c r="A3168" t="n">
        <v>1184</v>
      </c>
      <c r="B3168" s="10" t="n">
        <v>46279</v>
      </c>
      <c r="C3168" t="inlineStr">
        <is>
          <t>Bill Payment (Cheque)</t>
        </is>
      </c>
      <c r="D3168" t="inlineStr"/>
      <c r="E3168" t="inlineStr">
        <is>
          <t>Glenferrie Fixings Pty Ltd</t>
        </is>
      </c>
      <c r="F3168" t="inlineStr">
        <is>
          <t>Accounts Payable (A/P)</t>
        </is>
      </c>
      <c r="G3168" s="9" t="n">
        <v>2725.99</v>
      </c>
      <c r="H3168" t="inlineStr"/>
      <c r="I3168" t="inlineStr">
        <is>
          <t>Payment B00339</t>
        </is>
      </c>
      <c r="J3168" t="inlineStr"/>
      <c r="K3168" t="str">
        <f>INDEX('Account Map'!$E$5:$E$90,MATCH(F3168,'Account Map'!$A$5:$A$90,0))</f>
        <v>800</v>
      </c>
    </row>
    <row r="3169">
      <c r="A3169" t="n">
        <v>1184</v>
      </c>
      <c r="B3169" s="10" t="n">
        <v>46279</v>
      </c>
      <c r="C3169" t="inlineStr">
        <is>
          <t>Bill Payment (Cheque)</t>
        </is>
      </c>
      <c r="D3169" t="inlineStr"/>
      <c r="E3169" t="inlineStr">
        <is>
          <t>Glenferrie Fixings Pty Ltd</t>
        </is>
      </c>
      <c r="F3169" t="inlineStr">
        <is>
          <t>ANZ Business Cheque</t>
        </is>
      </c>
      <c r="G3169" s="9" t="n">
        <v>-2725.99</v>
      </c>
      <c r="H3169" t="inlineStr"/>
      <c r="I3169" t="inlineStr">
        <is>
          <t>Payment B00339</t>
        </is>
      </c>
      <c r="J3169" t="inlineStr">
        <is>
          <t>R</t>
        </is>
      </c>
      <c r="K3169" t="str">
        <f>INDEX('Account Map'!$E$5:$E$90,MATCH(F3169,'Account Map'!$A$5:$A$90,0))</f>
        <v>090</v>
      </c>
    </row>
    <row r="3170">
      <c r="A3170" t="n">
        <v>1185</v>
      </c>
      <c r="B3170" s="10" t="n">
        <v>46279</v>
      </c>
      <c r="C3170" t="inlineStr">
        <is>
          <t>Bill Payment (Cheque)</t>
        </is>
      </c>
      <c r="D3170" t="inlineStr"/>
      <c r="E3170" t="inlineStr">
        <is>
          <t>Carlton Adhesives Pty Ltd</t>
        </is>
      </c>
      <c r="F3170" t="inlineStr">
        <is>
          <t>Accounts Payable (A/P)</t>
        </is>
      </c>
      <c r="G3170" s="9" t="n">
        <v>583.8</v>
      </c>
      <c r="H3170" t="inlineStr"/>
      <c r="I3170" t="inlineStr">
        <is>
          <t>Payment B00342</t>
        </is>
      </c>
      <c r="J3170" t="inlineStr"/>
      <c r="K3170" t="str">
        <f>INDEX('Account Map'!$E$5:$E$90,MATCH(F3170,'Account Map'!$A$5:$A$90,0))</f>
        <v>800</v>
      </c>
    </row>
    <row r="3171">
      <c r="A3171" t="n">
        <v>1185</v>
      </c>
      <c r="B3171" s="10" t="n">
        <v>46279</v>
      </c>
      <c r="C3171" t="inlineStr">
        <is>
          <t>Bill Payment (Cheque)</t>
        </is>
      </c>
      <c r="D3171" t="inlineStr"/>
      <c r="E3171" t="inlineStr">
        <is>
          <t>Carlton Adhesives Pty Ltd</t>
        </is>
      </c>
      <c r="F3171" t="inlineStr">
        <is>
          <t>ANZ Business Cheque</t>
        </is>
      </c>
      <c r="G3171" s="9" t="n">
        <v>-583.8</v>
      </c>
      <c r="H3171" t="inlineStr"/>
      <c r="I3171" t="inlineStr">
        <is>
          <t>Payment B00342</t>
        </is>
      </c>
      <c r="J3171" t="inlineStr">
        <is>
          <t>R</t>
        </is>
      </c>
      <c r="K3171" t="str">
        <f>INDEX('Account Map'!$E$5:$E$90,MATCH(F3171,'Account Map'!$A$5:$A$90,0))</f>
        <v>090</v>
      </c>
    </row>
    <row r="3172">
      <c r="A3172" t="n">
        <v>1186</v>
      </c>
      <c r="B3172" s="10" t="n">
        <v>46279</v>
      </c>
      <c r="C3172" t="inlineStr">
        <is>
          <t>Bill Payment (Cheque)</t>
        </is>
      </c>
      <c r="D3172" t="inlineStr"/>
      <c r="E3172" t="inlineStr">
        <is>
          <t>Bayside Machinery Pty Ltd</t>
        </is>
      </c>
      <c r="F3172" t="inlineStr">
        <is>
          <t>Accounts Payable (A/P)</t>
        </is>
      </c>
      <c r="G3172" s="9" t="n">
        <v>2553.98</v>
      </c>
      <c r="H3172" t="inlineStr"/>
      <c r="I3172" t="inlineStr">
        <is>
          <t>Payment B00353</t>
        </is>
      </c>
      <c r="J3172" t="inlineStr"/>
      <c r="K3172" t="str">
        <f>INDEX('Account Map'!$E$5:$E$90,MATCH(F3172,'Account Map'!$A$5:$A$90,0))</f>
        <v>800</v>
      </c>
    </row>
    <row r="3173">
      <c r="A3173" t="n">
        <v>1186</v>
      </c>
      <c r="B3173" s="10" t="n">
        <v>46279</v>
      </c>
      <c r="C3173" t="inlineStr">
        <is>
          <t>Bill Payment (Cheque)</t>
        </is>
      </c>
      <c r="D3173" t="inlineStr"/>
      <c r="E3173" t="inlineStr">
        <is>
          <t>Bayside Machinery Pty Ltd</t>
        </is>
      </c>
      <c r="F3173" t="inlineStr">
        <is>
          <t>ANZ Business Cheque</t>
        </is>
      </c>
      <c r="G3173" s="9" t="n">
        <v>-2553.98</v>
      </c>
      <c r="H3173" t="inlineStr"/>
      <c r="I3173" t="inlineStr">
        <is>
          <t>Payment B00353</t>
        </is>
      </c>
      <c r="J3173" t="inlineStr">
        <is>
          <t>R</t>
        </is>
      </c>
      <c r="K3173" t="str">
        <f>INDEX('Account Map'!$E$5:$E$90,MATCH(F3173,'Account Map'!$A$5:$A$90,0))</f>
        <v>090</v>
      </c>
    </row>
    <row r="3174">
      <c r="A3174" t="n">
        <v>1187</v>
      </c>
      <c r="B3174" s="10" t="n">
        <v>46279</v>
      </c>
      <c r="C3174" t="inlineStr">
        <is>
          <t>Bill Payment (Cheque)</t>
        </is>
      </c>
      <c r="D3174" t="inlineStr"/>
      <c r="E3174" t="inlineStr">
        <is>
          <t>Bunnings Trade Pty Ltd</t>
        </is>
      </c>
      <c r="F3174" t="inlineStr">
        <is>
          <t>Accounts Payable (A/P)</t>
        </is>
      </c>
      <c r="G3174" s="9" t="n">
        <v>154.64</v>
      </c>
      <c r="H3174" t="inlineStr"/>
      <c r="I3174" t="inlineStr">
        <is>
          <t>Payment B00359</t>
        </is>
      </c>
      <c r="J3174" t="inlineStr"/>
      <c r="K3174" t="str">
        <f>INDEX('Account Map'!$E$5:$E$90,MATCH(F3174,'Account Map'!$A$5:$A$90,0))</f>
        <v>800</v>
      </c>
    </row>
    <row r="3175">
      <c r="A3175" t="n">
        <v>1187</v>
      </c>
      <c r="B3175" s="10" t="n">
        <v>46279</v>
      </c>
      <c r="C3175" t="inlineStr">
        <is>
          <t>Bill Payment (Cheque)</t>
        </is>
      </c>
      <c r="D3175" t="inlineStr"/>
      <c r="E3175" t="inlineStr">
        <is>
          <t>Bunnings Trade Pty Ltd</t>
        </is>
      </c>
      <c r="F3175" t="inlineStr">
        <is>
          <t>ANZ Business Cheque</t>
        </is>
      </c>
      <c r="G3175" s="9" t="n">
        <v>-154.64</v>
      </c>
      <c r="H3175" t="inlineStr"/>
      <c r="I3175" t="inlineStr">
        <is>
          <t>Payment B00359</t>
        </is>
      </c>
      <c r="J3175" t="inlineStr">
        <is>
          <t>R</t>
        </is>
      </c>
      <c r="K3175" t="str">
        <f>INDEX('Account Map'!$E$5:$E$90,MATCH(F3175,'Account Map'!$A$5:$A$90,0))</f>
        <v>090</v>
      </c>
    </row>
    <row r="3176">
      <c r="A3176" t="n">
        <v>1188</v>
      </c>
      <c r="B3176" s="10" t="n">
        <v>46279</v>
      </c>
      <c r="C3176" t="inlineStr">
        <is>
          <t>Bill Payment (Cheque)</t>
        </is>
      </c>
      <c r="D3176" t="inlineStr"/>
      <c r="E3176" t="inlineStr">
        <is>
          <t>Elm Tiles Pty Ltd</t>
        </is>
      </c>
      <c r="F3176" t="inlineStr">
        <is>
          <t>Accounts Payable (A/P)</t>
        </is>
      </c>
      <c r="G3176" s="9" t="n">
        <v>322.48</v>
      </c>
      <c r="H3176" t="inlineStr"/>
      <c r="I3176" t="inlineStr">
        <is>
          <t>Payment B00379</t>
        </is>
      </c>
      <c r="J3176" t="inlineStr"/>
      <c r="K3176" t="str">
        <f>INDEX('Account Map'!$E$5:$E$90,MATCH(F3176,'Account Map'!$A$5:$A$90,0))</f>
        <v>800</v>
      </c>
    </row>
    <row r="3177">
      <c r="A3177" t="n">
        <v>1188</v>
      </c>
      <c r="B3177" s="10" t="n">
        <v>46279</v>
      </c>
      <c r="C3177" t="inlineStr">
        <is>
          <t>Bill Payment (Cheque)</t>
        </is>
      </c>
      <c r="D3177" t="inlineStr"/>
      <c r="E3177" t="inlineStr">
        <is>
          <t>Elm Tiles Pty Ltd</t>
        </is>
      </c>
      <c r="F3177" t="inlineStr">
        <is>
          <t>ANZ Business Cheque</t>
        </is>
      </c>
      <c r="G3177" s="9" t="n">
        <v>-322.48</v>
      </c>
      <c r="H3177" t="inlineStr"/>
      <c r="I3177" t="inlineStr">
        <is>
          <t>Payment B00379</t>
        </is>
      </c>
      <c r="J3177" t="inlineStr">
        <is>
          <t>R</t>
        </is>
      </c>
      <c r="K3177" t="str">
        <f>INDEX('Account Map'!$E$5:$E$90,MATCH(F3177,'Account Map'!$A$5:$A$90,0))</f>
        <v>090</v>
      </c>
    </row>
    <row r="3178">
      <c r="A3178" t="n">
        <v>1189</v>
      </c>
      <c r="B3178" s="10" t="n">
        <v>46279</v>
      </c>
      <c r="C3178" t="inlineStr">
        <is>
          <t>Bill Payment (Cheque)</t>
        </is>
      </c>
      <c r="D3178" t="inlineStr"/>
      <c r="E3178" t="inlineStr">
        <is>
          <t>AGL Energy Pty Ltd</t>
        </is>
      </c>
      <c r="F3178" t="inlineStr">
        <is>
          <t>Accounts Payable (A/P)</t>
        </is>
      </c>
      <c r="G3178" s="9" t="n">
        <v>287.24</v>
      </c>
      <c r="H3178" t="inlineStr"/>
      <c r="I3178" t="inlineStr">
        <is>
          <t>Payment B00383</t>
        </is>
      </c>
      <c r="J3178" t="inlineStr"/>
      <c r="K3178" t="str">
        <f>INDEX('Account Map'!$E$5:$E$90,MATCH(F3178,'Account Map'!$A$5:$A$90,0))</f>
        <v>800</v>
      </c>
    </row>
    <row r="3179">
      <c r="A3179" t="n">
        <v>1189</v>
      </c>
      <c r="B3179" s="10" t="n">
        <v>46279</v>
      </c>
      <c r="C3179" t="inlineStr">
        <is>
          <t>Bill Payment (Cheque)</t>
        </is>
      </c>
      <c r="D3179" t="inlineStr"/>
      <c r="E3179" t="inlineStr">
        <is>
          <t>AGL Energy Pty Ltd</t>
        </is>
      </c>
      <c r="F3179" t="inlineStr">
        <is>
          <t>ANZ Business Cheque</t>
        </is>
      </c>
      <c r="G3179" s="9" t="n">
        <v>-287.24</v>
      </c>
      <c r="H3179" t="inlineStr"/>
      <c r="I3179" t="inlineStr">
        <is>
          <t>Payment B00383</t>
        </is>
      </c>
      <c r="J3179" t="inlineStr">
        <is>
          <t>R</t>
        </is>
      </c>
      <c r="K3179" t="str">
        <f>INDEX('Account Map'!$E$5:$E$90,MATCH(F3179,'Account Map'!$A$5:$A$90,0))</f>
        <v>090</v>
      </c>
    </row>
    <row r="3180">
      <c r="A3180" t="n">
        <v>1190</v>
      </c>
      <c r="B3180" s="10" t="n">
        <v>46280</v>
      </c>
      <c r="C3180" t="inlineStr">
        <is>
          <t>Invoice</t>
        </is>
      </c>
      <c r="D3180" t="inlineStr">
        <is>
          <t>INV-4388</t>
        </is>
      </c>
      <c r="E3180" t="inlineStr">
        <is>
          <t>Yarra Fitness Pty Ltd</t>
        </is>
      </c>
      <c r="F3180" t="inlineStr">
        <is>
          <t>Accounts Receivable (A/R)</t>
        </is>
      </c>
      <c r="G3180" s="9" t="n">
        <v>1452</v>
      </c>
      <c r="H3180" t="inlineStr"/>
      <c r="I3180" t="inlineStr"/>
      <c r="J3180" t="inlineStr"/>
      <c r="K3180" t="str">
        <f>INDEX('Account Map'!$E$5:$E$90,MATCH(F3180,'Account Map'!$A$5:$A$90,0))</f>
        <v>610</v>
      </c>
    </row>
    <row r="3181">
      <c r="A3181" t="n">
        <v>1190</v>
      </c>
      <c r="B3181" s="10" t="n">
        <v>46280</v>
      </c>
      <c r="C3181" t="inlineStr">
        <is>
          <t>Invoice</t>
        </is>
      </c>
      <c r="D3181" t="inlineStr">
        <is>
          <t>INV-4388</t>
        </is>
      </c>
      <c r="E3181" t="inlineStr">
        <is>
          <t>Yarra Fitness Pty Ltd</t>
        </is>
      </c>
      <c r="F3181" t="inlineStr">
        <is>
          <t>Installation labour</t>
        </is>
      </c>
      <c r="G3181" s="9" t="n">
        <v>-1320</v>
      </c>
      <c r="H3181" t="inlineStr">
        <is>
          <t>GST</t>
        </is>
      </c>
      <c r="I3181" t="inlineStr"/>
      <c r="J3181" t="inlineStr"/>
      <c r="K3181" t="str">
        <f>INDEX('Account Map'!$E$5:$E$90,MATCH(F3181,'Account Map'!$A$5:$A$90,0))</f>
        <v>202</v>
      </c>
    </row>
    <row r="3182">
      <c r="A3182" t="n">
        <v>1190</v>
      </c>
      <c r="B3182" s="10" t="n">
        <v>46280</v>
      </c>
      <c r="C3182" t="inlineStr">
        <is>
          <t>Invoice</t>
        </is>
      </c>
      <c r="D3182" t="inlineStr">
        <is>
          <t>INV-4388</t>
        </is>
      </c>
      <c r="E3182" t="inlineStr">
        <is>
          <t>Yarra Fitness Pty Ltd</t>
        </is>
      </c>
      <c r="F3182" t="inlineStr">
        <is>
          <t>GST Payable</t>
        </is>
      </c>
      <c r="G3182" s="9" t="n">
        <v>-132</v>
      </c>
      <c r="H3182" t="inlineStr"/>
      <c r="I3182" t="inlineStr"/>
      <c r="J3182" t="inlineStr"/>
      <c r="K3182" t="str">
        <f>INDEX('Account Map'!$E$5:$E$90,MATCH(F3182,'Account Map'!$A$5:$A$90,0))</f>
        <v>820</v>
      </c>
    </row>
    <row r="3183">
      <c r="A3183" t="n">
        <v>1191</v>
      </c>
      <c r="B3183" s="10" t="n">
        <v>46280</v>
      </c>
      <c r="C3183" t="inlineStr">
        <is>
          <t>Invoice</t>
        </is>
      </c>
      <c r="D3183" t="inlineStr">
        <is>
          <t>INV-4389</t>
        </is>
      </c>
      <c r="E3183" t="inlineStr">
        <is>
          <t>Albert Bakery</t>
        </is>
      </c>
      <c r="F3183" t="inlineStr">
        <is>
          <t>Accounts Receivable (A/R)</t>
        </is>
      </c>
      <c r="G3183" s="9" t="n">
        <v>19786.86</v>
      </c>
      <c r="H3183" t="inlineStr"/>
      <c r="I3183" t="inlineStr"/>
      <c r="J3183" t="inlineStr"/>
      <c r="K3183" t="str">
        <f>INDEX('Account Map'!$E$5:$E$90,MATCH(F3183,'Account Map'!$A$5:$A$90,0))</f>
        <v>610</v>
      </c>
    </row>
    <row r="3184">
      <c r="A3184" t="n">
        <v>1191</v>
      </c>
      <c r="B3184" s="10" t="n">
        <v>46280</v>
      </c>
      <c r="C3184" t="inlineStr">
        <is>
          <t>Invoice</t>
        </is>
      </c>
      <c r="D3184" t="inlineStr">
        <is>
          <t>INV-4389</t>
        </is>
      </c>
      <c r="E3184" t="inlineStr">
        <is>
          <t>Albert Bakery</t>
        </is>
      </c>
      <c r="F3184" t="inlineStr">
        <is>
          <t>Shopfitting contracts</t>
        </is>
      </c>
      <c r="G3184" s="9" t="n">
        <v>-7902.53</v>
      </c>
      <c r="H3184" t="inlineStr">
        <is>
          <t>GST</t>
        </is>
      </c>
      <c r="I3184" t="inlineStr"/>
      <c r="J3184" t="inlineStr"/>
      <c r="K3184" t="str">
        <f>INDEX('Account Map'!$E$5:$E$90,MATCH(F3184,'Account Map'!$A$5:$A$90,0))</f>
        <v>201</v>
      </c>
    </row>
    <row r="3185">
      <c r="A3185" t="n">
        <v>1191</v>
      </c>
      <c r="B3185" s="10" t="n">
        <v>46280</v>
      </c>
      <c r="C3185" t="inlineStr">
        <is>
          <t>Invoice</t>
        </is>
      </c>
      <c r="D3185" t="inlineStr">
        <is>
          <t>INV-4389</t>
        </is>
      </c>
      <c r="E3185" t="inlineStr">
        <is>
          <t>Albert Bakery</t>
        </is>
      </c>
      <c r="F3185" t="inlineStr">
        <is>
          <t>Joinery sales</t>
        </is>
      </c>
      <c r="G3185" s="9" t="n">
        <v>-8843.459999999999</v>
      </c>
      <c r="H3185" t="inlineStr">
        <is>
          <t>GST</t>
        </is>
      </c>
      <c r="I3185" t="inlineStr"/>
      <c r="J3185" t="inlineStr"/>
      <c r="K3185" t="str">
        <f>INDEX('Account Map'!$E$5:$E$90,MATCH(F3185,'Account Map'!$A$5:$A$90,0))</f>
        <v>200</v>
      </c>
    </row>
    <row r="3186">
      <c r="A3186" t="n">
        <v>1191</v>
      </c>
      <c r="B3186" s="10" t="n">
        <v>46280</v>
      </c>
      <c r="C3186" t="inlineStr">
        <is>
          <t>Invoice</t>
        </is>
      </c>
      <c r="D3186" t="inlineStr">
        <is>
          <t>INV-4389</t>
        </is>
      </c>
      <c r="E3186" t="inlineStr">
        <is>
          <t>Albert Bakery</t>
        </is>
      </c>
      <c r="F3186" t="inlineStr">
        <is>
          <t>Design &amp; drafting fees</t>
        </is>
      </c>
      <c r="G3186" s="9" t="n">
        <v>-1242.06</v>
      </c>
      <c r="H3186" t="inlineStr">
        <is>
          <t>GST</t>
        </is>
      </c>
      <c r="I3186" t="inlineStr"/>
      <c r="J3186" t="inlineStr"/>
      <c r="K3186" t="str">
        <f>INDEX('Account Map'!$E$5:$E$90,MATCH(F3186,'Account Map'!$A$5:$A$90,0))</f>
        <v>203</v>
      </c>
    </row>
    <row r="3187">
      <c r="A3187" t="n">
        <v>1191</v>
      </c>
      <c r="B3187" s="10" t="n">
        <v>46280</v>
      </c>
      <c r="C3187" t="inlineStr">
        <is>
          <t>Invoice</t>
        </is>
      </c>
      <c r="D3187" t="inlineStr">
        <is>
          <t>INV-4389</t>
        </is>
      </c>
      <c r="E3187" t="inlineStr">
        <is>
          <t>Albert Bakery</t>
        </is>
      </c>
      <c r="F3187" t="inlineStr">
        <is>
          <t>GST Payable</t>
        </is>
      </c>
      <c r="G3187" s="9" t="n">
        <v>-1798.81</v>
      </c>
      <c r="H3187" t="inlineStr"/>
      <c r="I3187" t="inlineStr"/>
      <c r="J3187" t="inlineStr"/>
      <c r="K3187" t="str">
        <f>INDEX('Account Map'!$E$5:$E$90,MATCH(F3187,'Account Map'!$A$5:$A$90,0))</f>
        <v>820</v>
      </c>
    </row>
    <row r="3188">
      <c r="A3188" t="n">
        <v>1192</v>
      </c>
      <c r="B3188" s="10" t="n">
        <v>46280</v>
      </c>
      <c r="C3188" t="inlineStr">
        <is>
          <t>Invoice</t>
        </is>
      </c>
      <c r="D3188" t="inlineStr">
        <is>
          <t>INV-4390</t>
        </is>
      </c>
      <c r="E3188" t="inlineStr">
        <is>
          <t>Lygon Constructions Pty Ltd</t>
        </is>
      </c>
      <c r="F3188" t="inlineStr">
        <is>
          <t>Accounts Receivable (A/R)</t>
        </is>
      </c>
      <c r="G3188" s="9" t="n">
        <v>1223.43</v>
      </c>
      <c r="H3188" t="inlineStr"/>
      <c r="I3188" t="inlineStr"/>
      <c r="J3188" t="inlineStr"/>
      <c r="K3188" t="str">
        <f>INDEX('Account Map'!$E$5:$E$90,MATCH(F3188,'Account Map'!$A$5:$A$90,0))</f>
        <v>610</v>
      </c>
    </row>
    <row r="3189">
      <c r="A3189" t="n">
        <v>1192</v>
      </c>
      <c r="B3189" s="10" t="n">
        <v>46280</v>
      </c>
      <c r="C3189" t="inlineStr">
        <is>
          <t>Invoice</t>
        </is>
      </c>
      <c r="D3189" t="inlineStr">
        <is>
          <t>INV-4390</t>
        </is>
      </c>
      <c r="E3189" t="inlineStr">
        <is>
          <t>Lygon Constructions Pty Ltd</t>
        </is>
      </c>
      <c r="F3189" t="inlineStr">
        <is>
          <t>Shopfitting contracts</t>
        </is>
      </c>
      <c r="G3189" s="9" t="n">
        <v>-1112.21</v>
      </c>
      <c r="H3189" t="inlineStr">
        <is>
          <t>GST</t>
        </is>
      </c>
      <c r="I3189" t="inlineStr"/>
      <c r="J3189" t="inlineStr"/>
      <c r="K3189" t="str">
        <f>INDEX('Account Map'!$E$5:$E$90,MATCH(F3189,'Account Map'!$A$5:$A$90,0))</f>
        <v>201</v>
      </c>
    </row>
    <row r="3190">
      <c r="A3190" t="n">
        <v>1192</v>
      </c>
      <c r="B3190" s="10" t="n">
        <v>46280</v>
      </c>
      <c r="C3190" t="inlineStr">
        <is>
          <t>Invoice</t>
        </is>
      </c>
      <c r="D3190" t="inlineStr">
        <is>
          <t>INV-4390</t>
        </is>
      </c>
      <c r="E3190" t="inlineStr">
        <is>
          <t>Lygon Constructions Pty Ltd</t>
        </is>
      </c>
      <c r="F3190" t="inlineStr">
        <is>
          <t>GST Payable</t>
        </is>
      </c>
      <c r="G3190" s="9" t="n">
        <v>-111.22</v>
      </c>
      <c r="H3190" t="inlineStr"/>
      <c r="I3190" t="inlineStr"/>
      <c r="J3190" t="inlineStr"/>
      <c r="K3190" t="str">
        <f>INDEX('Account Map'!$E$5:$E$90,MATCH(F3190,'Account Map'!$A$5:$A$90,0))</f>
        <v>820</v>
      </c>
    </row>
    <row r="3191">
      <c r="A3191" t="n">
        <v>1193</v>
      </c>
      <c r="B3191" s="10" t="n">
        <v>46280</v>
      </c>
      <c r="C3191" t="inlineStr">
        <is>
          <t>Bill</t>
        </is>
      </c>
      <c r="D3191" t="inlineStr">
        <is>
          <t>B00482</t>
        </is>
      </c>
      <c r="E3191" t="inlineStr">
        <is>
          <t>Clarke Legal</t>
        </is>
      </c>
      <c r="F3191" t="inlineStr">
        <is>
          <t>Legal fees</t>
        </is>
      </c>
      <c r="G3191" s="9" t="n">
        <v>1290.65</v>
      </c>
      <c r="H3191" t="inlineStr">
        <is>
          <t>GST</t>
        </is>
      </c>
      <c r="I3191" t="inlineStr"/>
      <c r="J3191" t="inlineStr"/>
      <c r="K3191" t="str">
        <f>INDEX('Account Map'!$E$5:$E$90,MATCH(F3191,'Account Map'!$A$5:$A$90,0))</f>
        <v>441</v>
      </c>
    </row>
    <row r="3192">
      <c r="A3192" t="n">
        <v>1193</v>
      </c>
      <c r="B3192" s="10" t="n">
        <v>46280</v>
      </c>
      <c r="C3192" t="inlineStr">
        <is>
          <t>Bill</t>
        </is>
      </c>
      <c r="D3192" t="inlineStr">
        <is>
          <t>B00482</t>
        </is>
      </c>
      <c r="E3192" t="inlineStr">
        <is>
          <t>Clarke Legal</t>
        </is>
      </c>
      <c r="F3192" t="inlineStr">
        <is>
          <t>GST Payable</t>
        </is>
      </c>
      <c r="G3192" s="9" t="n">
        <v>129.07</v>
      </c>
      <c r="H3192" t="inlineStr"/>
      <c r="I3192" t="inlineStr"/>
      <c r="J3192" t="inlineStr"/>
      <c r="K3192" t="str">
        <f>INDEX('Account Map'!$E$5:$E$90,MATCH(F3192,'Account Map'!$A$5:$A$90,0))</f>
        <v>820</v>
      </c>
    </row>
    <row r="3193">
      <c r="A3193" t="n">
        <v>1193</v>
      </c>
      <c r="B3193" s="10" t="n">
        <v>46280</v>
      </c>
      <c r="C3193" t="inlineStr">
        <is>
          <t>Bill</t>
        </is>
      </c>
      <c r="D3193" t="inlineStr">
        <is>
          <t>B00482</t>
        </is>
      </c>
      <c r="E3193" t="inlineStr">
        <is>
          <t>Clarke Legal</t>
        </is>
      </c>
      <c r="F3193" t="inlineStr">
        <is>
          <t>Accounts Payable (A/P)</t>
        </is>
      </c>
      <c r="G3193" s="9" t="n">
        <v>-1419.72</v>
      </c>
      <c r="H3193" t="inlineStr"/>
      <c r="I3193" t="inlineStr"/>
      <c r="J3193" t="inlineStr"/>
      <c r="K3193" t="str">
        <f>INDEX('Account Map'!$E$5:$E$90,MATCH(F3193,'Account Map'!$A$5:$A$90,0))</f>
        <v>800</v>
      </c>
    </row>
    <row r="3194">
      <c r="A3194" t="n">
        <v>1194</v>
      </c>
      <c r="B3194" s="10" t="n">
        <v>46280</v>
      </c>
      <c r="C3194" t="inlineStr">
        <is>
          <t>Bill</t>
        </is>
      </c>
      <c r="D3194" t="inlineStr">
        <is>
          <t>B00483</t>
        </is>
      </c>
      <c r="E3194" t="inlineStr">
        <is>
          <t>Hawthorn Fixings Pty Ltd</t>
        </is>
      </c>
      <c r="F3194" t="inlineStr">
        <is>
          <t>Timber &amp; board</t>
        </is>
      </c>
      <c r="G3194" s="9" t="n">
        <v>2038.37</v>
      </c>
      <c r="H3194" t="inlineStr">
        <is>
          <t>GST</t>
        </is>
      </c>
      <c r="I3194" t="inlineStr"/>
      <c r="J3194" t="inlineStr"/>
      <c r="K3194" t="str">
        <f>INDEX('Account Map'!$E$5:$E$90,MATCH(F3194,'Account Map'!$A$5:$A$90,0))</f>
        <v>310</v>
      </c>
    </row>
    <row r="3195">
      <c r="A3195" t="n">
        <v>1194</v>
      </c>
      <c r="B3195" s="10" t="n">
        <v>46280</v>
      </c>
      <c r="C3195" t="inlineStr">
        <is>
          <t>Bill</t>
        </is>
      </c>
      <c r="D3195" t="inlineStr">
        <is>
          <t>B00483</t>
        </is>
      </c>
      <c r="E3195" t="inlineStr">
        <is>
          <t>Hawthorn Fixings Pty Ltd</t>
        </is>
      </c>
      <c r="F3195" t="inlineStr">
        <is>
          <t>GST Payable</t>
        </is>
      </c>
      <c r="G3195" s="9" t="n">
        <v>203.84</v>
      </c>
      <c r="H3195" t="inlineStr"/>
      <c r="I3195" t="inlineStr"/>
      <c r="J3195" t="inlineStr"/>
      <c r="K3195" t="str">
        <f>INDEX('Account Map'!$E$5:$E$90,MATCH(F3195,'Account Map'!$A$5:$A$90,0))</f>
        <v>820</v>
      </c>
    </row>
    <row r="3196">
      <c r="A3196" t="n">
        <v>1194</v>
      </c>
      <c r="B3196" s="10" t="n">
        <v>46280</v>
      </c>
      <c r="C3196" t="inlineStr">
        <is>
          <t>Bill</t>
        </is>
      </c>
      <c r="D3196" t="inlineStr">
        <is>
          <t>B00483</t>
        </is>
      </c>
      <c r="E3196" t="inlineStr">
        <is>
          <t>Hawthorn Fixings Pty Ltd</t>
        </is>
      </c>
      <c r="F3196" t="inlineStr">
        <is>
          <t>Accounts Payable (A/P)</t>
        </is>
      </c>
      <c r="G3196" s="9" t="n">
        <v>-2242.21</v>
      </c>
      <c r="H3196" t="inlineStr"/>
      <c r="I3196" t="inlineStr"/>
      <c r="J3196" t="inlineStr"/>
      <c r="K3196" t="str">
        <f>INDEX('Account Map'!$E$5:$E$90,MATCH(F3196,'Account Map'!$A$5:$A$90,0))</f>
        <v>800</v>
      </c>
    </row>
    <row r="3197">
      <c r="A3197" t="n">
        <v>1195</v>
      </c>
      <c r="B3197" s="10" t="n">
        <v>46280</v>
      </c>
      <c r="C3197" t="inlineStr">
        <is>
          <t>Bill</t>
        </is>
      </c>
      <c r="D3197" t="inlineStr">
        <is>
          <t>B00484</t>
        </is>
      </c>
      <c r="E3197" t="inlineStr">
        <is>
          <t>Chapel Laminates Pty Ltd</t>
        </is>
      </c>
      <c r="F3197" t="inlineStr">
        <is>
          <t>Repairs &amp; maintenance</t>
        </is>
      </c>
      <c r="G3197" s="9" t="n">
        <v>1143.14</v>
      </c>
      <c r="H3197" t="inlineStr">
        <is>
          <t>GST</t>
        </is>
      </c>
      <c r="I3197" t="inlineStr"/>
      <c r="J3197" t="inlineStr"/>
      <c r="K3197" t="str">
        <f>INDEX('Account Map'!$E$5:$E$90,MATCH(F3197,'Account Map'!$A$5:$A$90,0))</f>
        <v>473</v>
      </c>
    </row>
    <row r="3198">
      <c r="A3198" t="n">
        <v>1195</v>
      </c>
      <c r="B3198" s="10" t="n">
        <v>46280</v>
      </c>
      <c r="C3198" t="inlineStr">
        <is>
          <t>Bill</t>
        </is>
      </c>
      <c r="D3198" t="inlineStr">
        <is>
          <t>B00484</t>
        </is>
      </c>
      <c r="E3198" t="inlineStr">
        <is>
          <t>Chapel Laminates Pty Ltd</t>
        </is>
      </c>
      <c r="F3198" t="inlineStr">
        <is>
          <t>GST Payable</t>
        </is>
      </c>
      <c r="G3198" s="9" t="n">
        <v>114.31</v>
      </c>
      <c r="H3198" t="inlineStr"/>
      <c r="I3198" t="inlineStr"/>
      <c r="J3198" t="inlineStr"/>
      <c r="K3198" t="str">
        <f>INDEX('Account Map'!$E$5:$E$90,MATCH(F3198,'Account Map'!$A$5:$A$90,0))</f>
        <v>820</v>
      </c>
    </row>
    <row r="3199">
      <c r="A3199" t="n">
        <v>1195</v>
      </c>
      <c r="B3199" s="10" t="n">
        <v>46280</v>
      </c>
      <c r="C3199" t="inlineStr">
        <is>
          <t>Bill</t>
        </is>
      </c>
      <c r="D3199" t="inlineStr">
        <is>
          <t>B00484</t>
        </is>
      </c>
      <c r="E3199" t="inlineStr">
        <is>
          <t>Chapel Laminates Pty Ltd</t>
        </is>
      </c>
      <c r="F3199" t="inlineStr">
        <is>
          <t>Accounts Payable (A/P)</t>
        </is>
      </c>
      <c r="G3199" s="9" t="n">
        <v>-1257.45</v>
      </c>
      <c r="H3199" t="inlineStr"/>
      <c r="I3199" t="inlineStr"/>
      <c r="J3199" t="inlineStr"/>
      <c r="K3199" t="str">
        <f>INDEX('Account Map'!$E$5:$E$90,MATCH(F3199,'Account Map'!$A$5:$A$90,0))</f>
        <v>800</v>
      </c>
    </row>
    <row r="3200">
      <c r="A3200" t="n">
        <v>1196</v>
      </c>
      <c r="B3200" s="10" t="n">
        <v>46280</v>
      </c>
      <c r="C3200" t="inlineStr">
        <is>
          <t>Bill</t>
        </is>
      </c>
      <c r="D3200" t="inlineStr">
        <is>
          <t>B00485</t>
        </is>
      </c>
      <c r="E3200" t="inlineStr">
        <is>
          <t>City of Yarra Pty Ltd</t>
        </is>
      </c>
      <c r="F3200" t="inlineStr">
        <is>
          <t>Licences &amp; permits</t>
        </is>
      </c>
      <c r="G3200" s="9" t="n">
        <v>143.75</v>
      </c>
      <c r="H3200" t="inlineStr">
        <is>
          <t>GST</t>
        </is>
      </c>
      <c r="I3200" t="inlineStr"/>
      <c r="J3200" t="inlineStr"/>
      <c r="K3200" t="str">
        <f>INDEX('Account Map'!$E$5:$E$90,MATCH(F3200,'Account Map'!$A$5:$A$90,0))</f>
        <v>495</v>
      </c>
    </row>
    <row r="3201">
      <c r="A3201" t="n">
        <v>1196</v>
      </c>
      <c r="B3201" s="10" t="n">
        <v>46280</v>
      </c>
      <c r="C3201" t="inlineStr">
        <is>
          <t>Bill</t>
        </is>
      </c>
      <c r="D3201" t="inlineStr">
        <is>
          <t>B00485</t>
        </is>
      </c>
      <c r="E3201" t="inlineStr">
        <is>
          <t>City of Yarra Pty Ltd</t>
        </is>
      </c>
      <c r="F3201" t="inlineStr">
        <is>
          <t>GST Payable</t>
        </is>
      </c>
      <c r="G3201" s="9" t="n">
        <v>14.38</v>
      </c>
      <c r="H3201" t="inlineStr"/>
      <c r="I3201" t="inlineStr"/>
      <c r="J3201" t="inlineStr"/>
      <c r="K3201" t="str">
        <f>INDEX('Account Map'!$E$5:$E$90,MATCH(F3201,'Account Map'!$A$5:$A$90,0))</f>
        <v>820</v>
      </c>
    </row>
    <row r="3202">
      <c r="A3202" t="n">
        <v>1196</v>
      </c>
      <c r="B3202" s="10" t="n">
        <v>46280</v>
      </c>
      <c r="C3202" t="inlineStr">
        <is>
          <t>Bill</t>
        </is>
      </c>
      <c r="D3202" t="inlineStr">
        <is>
          <t>B00485</t>
        </is>
      </c>
      <c r="E3202" t="inlineStr">
        <is>
          <t>City of Yarra Pty Ltd</t>
        </is>
      </c>
      <c r="F3202" t="inlineStr">
        <is>
          <t>Accounts Payable (A/P)</t>
        </is>
      </c>
      <c r="G3202" s="9" t="n">
        <v>-158.13</v>
      </c>
      <c r="H3202" t="inlineStr"/>
      <c r="I3202" t="inlineStr"/>
      <c r="J3202" t="inlineStr"/>
      <c r="K3202" t="str">
        <f>INDEX('Account Map'!$E$5:$E$90,MATCH(F3202,'Account Map'!$A$5:$A$90,0))</f>
        <v>800</v>
      </c>
    </row>
    <row r="3203">
      <c r="A3203" t="n">
        <v>1197</v>
      </c>
      <c r="B3203" s="10" t="n">
        <v>46280</v>
      </c>
      <c r="C3203" t="inlineStr">
        <is>
          <t>Bill</t>
        </is>
      </c>
      <c r="D3203" t="inlineStr">
        <is>
          <t>B00486</t>
        </is>
      </c>
      <c r="E3203" t="inlineStr">
        <is>
          <t>TNT Express Pty Ltd</t>
        </is>
      </c>
      <c r="F3203" t="inlineStr">
        <is>
          <t>Freight &amp; cartage</t>
        </is>
      </c>
      <c r="G3203" s="9" t="n">
        <v>750.4400000000001</v>
      </c>
      <c r="H3203" t="inlineStr">
        <is>
          <t>GST</t>
        </is>
      </c>
      <c r="I3203" t="inlineStr"/>
      <c r="J3203" t="inlineStr"/>
      <c r="K3203" t="str">
        <f>INDEX('Account Map'!$E$5:$E$90,MATCH(F3203,'Account Map'!$A$5:$A$90,0))</f>
        <v>314</v>
      </c>
    </row>
    <row r="3204">
      <c r="A3204" t="n">
        <v>1197</v>
      </c>
      <c r="B3204" s="10" t="n">
        <v>46280</v>
      </c>
      <c r="C3204" t="inlineStr">
        <is>
          <t>Bill</t>
        </is>
      </c>
      <c r="D3204" t="inlineStr">
        <is>
          <t>B00486</t>
        </is>
      </c>
      <c r="E3204" t="inlineStr">
        <is>
          <t>TNT Express Pty Ltd</t>
        </is>
      </c>
      <c r="F3204" t="inlineStr">
        <is>
          <t>GST Payable</t>
        </is>
      </c>
      <c r="G3204" s="9" t="n">
        <v>75.04000000000001</v>
      </c>
      <c r="H3204" t="inlineStr"/>
      <c r="I3204" t="inlineStr"/>
      <c r="J3204" t="inlineStr"/>
      <c r="K3204" t="str">
        <f>INDEX('Account Map'!$E$5:$E$90,MATCH(F3204,'Account Map'!$A$5:$A$90,0))</f>
        <v>820</v>
      </c>
    </row>
    <row r="3205">
      <c r="A3205" t="n">
        <v>1197</v>
      </c>
      <c r="B3205" s="10" t="n">
        <v>46280</v>
      </c>
      <c r="C3205" t="inlineStr">
        <is>
          <t>Bill</t>
        </is>
      </c>
      <c r="D3205" t="inlineStr">
        <is>
          <t>B00486</t>
        </is>
      </c>
      <c r="E3205" t="inlineStr">
        <is>
          <t>TNT Express Pty Ltd</t>
        </is>
      </c>
      <c r="F3205" t="inlineStr">
        <is>
          <t>Accounts Payable (A/P)</t>
        </is>
      </c>
      <c r="G3205" s="9" t="n">
        <v>-825.48</v>
      </c>
      <c r="H3205" t="inlineStr"/>
      <c r="I3205" t="inlineStr"/>
      <c r="J3205" t="inlineStr"/>
      <c r="K3205" t="str">
        <f>INDEX('Account Map'!$E$5:$E$90,MATCH(F3205,'Account Map'!$A$5:$A$90,0))</f>
        <v>800</v>
      </c>
    </row>
    <row r="3206">
      <c r="A3206" t="n">
        <v>1198</v>
      </c>
      <c r="B3206" s="10" t="n">
        <v>46280</v>
      </c>
      <c r="C3206" t="inlineStr">
        <is>
          <t>Bill</t>
        </is>
      </c>
      <c r="D3206" t="inlineStr">
        <is>
          <t>B00487</t>
        </is>
      </c>
      <c r="E3206" t="inlineStr">
        <is>
          <t>Adobe Systems</t>
        </is>
      </c>
      <c r="F3206" t="inlineStr">
        <is>
          <t>Software</t>
        </is>
      </c>
      <c r="G3206" s="9" t="n">
        <v>1182.07</v>
      </c>
      <c r="H3206" t="inlineStr">
        <is>
          <t>GST</t>
        </is>
      </c>
      <c r="I3206" t="inlineStr"/>
      <c r="J3206" t="inlineStr"/>
      <c r="K3206" t="str">
        <f>INDEX('Account Map'!$E$5:$E$90,MATCH(F3206,'Account Map'!$A$5:$A$90,0))</f>
        <v>485</v>
      </c>
    </row>
    <row r="3207">
      <c r="A3207" t="n">
        <v>1198</v>
      </c>
      <c r="B3207" s="10" t="n">
        <v>46280</v>
      </c>
      <c r="C3207" t="inlineStr">
        <is>
          <t>Bill</t>
        </is>
      </c>
      <c r="D3207" t="inlineStr">
        <is>
          <t>B00487</t>
        </is>
      </c>
      <c r="E3207" t="inlineStr">
        <is>
          <t>Adobe Systems</t>
        </is>
      </c>
      <c r="F3207" t="inlineStr">
        <is>
          <t>GST Payable</t>
        </is>
      </c>
      <c r="G3207" s="9" t="n">
        <v>118.21</v>
      </c>
      <c r="H3207" t="inlineStr"/>
      <c r="I3207" t="inlineStr"/>
      <c r="J3207" t="inlineStr"/>
      <c r="K3207" t="str">
        <f>INDEX('Account Map'!$E$5:$E$90,MATCH(F3207,'Account Map'!$A$5:$A$90,0))</f>
        <v>820</v>
      </c>
    </row>
    <row r="3208">
      <c r="A3208" t="n">
        <v>1198</v>
      </c>
      <c r="B3208" s="10" t="n">
        <v>46280</v>
      </c>
      <c r="C3208" t="inlineStr">
        <is>
          <t>Bill</t>
        </is>
      </c>
      <c r="D3208" t="inlineStr">
        <is>
          <t>B00487</t>
        </is>
      </c>
      <c r="E3208" t="inlineStr">
        <is>
          <t>Adobe Systems</t>
        </is>
      </c>
      <c r="F3208" t="inlineStr">
        <is>
          <t>Accounts Payable (A/P)</t>
        </is>
      </c>
      <c r="G3208" s="9" t="n">
        <v>-1300.28</v>
      </c>
      <c r="H3208" t="inlineStr"/>
      <c r="I3208" t="inlineStr"/>
      <c r="J3208" t="inlineStr"/>
      <c r="K3208" t="str">
        <f>INDEX('Account Map'!$E$5:$E$90,MATCH(F3208,'Account Map'!$A$5:$A$90,0))</f>
        <v>800</v>
      </c>
    </row>
    <row r="3209">
      <c r="A3209" t="n">
        <v>1199</v>
      </c>
      <c r="B3209" s="10" t="n">
        <v>46280</v>
      </c>
      <c r="C3209" t="inlineStr">
        <is>
          <t>Expense</t>
        </is>
      </c>
      <c r="D3209" t="inlineStr"/>
      <c r="E3209" t="inlineStr">
        <is>
          <t>Total Tools</t>
        </is>
      </c>
      <c r="F3209" t="inlineStr">
        <is>
          <t>Small tools</t>
        </is>
      </c>
      <c r="G3209" s="9" t="n">
        <v>312.06</v>
      </c>
      <c r="H3209" t="inlineStr">
        <is>
          <t>GST</t>
        </is>
      </c>
      <c r="I3209" t="inlineStr"/>
      <c r="J3209" t="inlineStr"/>
      <c r="K3209" t="str">
        <f>INDEX('Account Map'!$E$5:$E$90,MATCH(F3209,'Account Map'!$A$5:$A$90,0))</f>
        <v>474</v>
      </c>
    </row>
    <row r="3210">
      <c r="A3210" t="n">
        <v>1199</v>
      </c>
      <c r="B3210" s="10" t="n">
        <v>46280</v>
      </c>
      <c r="C3210" t="inlineStr">
        <is>
          <t>Expense</t>
        </is>
      </c>
      <c r="D3210" t="inlineStr"/>
      <c r="E3210" t="inlineStr">
        <is>
          <t>Total Tools</t>
        </is>
      </c>
      <c r="F3210" t="inlineStr">
        <is>
          <t>GST Payable</t>
        </is>
      </c>
      <c r="G3210" s="9" t="n">
        <v>31.21</v>
      </c>
      <c r="H3210" t="inlineStr"/>
      <c r="I3210" t="inlineStr"/>
      <c r="J3210" t="inlineStr"/>
      <c r="K3210" t="str">
        <f>INDEX('Account Map'!$E$5:$E$90,MATCH(F3210,'Account Map'!$A$5:$A$90,0))</f>
        <v>820</v>
      </c>
    </row>
    <row r="3211">
      <c r="A3211" t="n">
        <v>1199</v>
      </c>
      <c r="B3211" s="10" t="n">
        <v>46280</v>
      </c>
      <c r="C3211" t="inlineStr">
        <is>
          <t>Expense</t>
        </is>
      </c>
      <c r="D3211" t="inlineStr"/>
      <c r="E3211" t="inlineStr">
        <is>
          <t>Total Tools</t>
        </is>
      </c>
      <c r="F3211" t="inlineStr">
        <is>
          <t>ANZ Business Visa</t>
        </is>
      </c>
      <c r="G3211" s="9" t="n">
        <v>-343.27</v>
      </c>
      <c r="H3211" t="inlineStr"/>
      <c r="I3211" t="inlineStr"/>
      <c r="J3211" t="inlineStr">
        <is>
          <t>R</t>
        </is>
      </c>
      <c r="K3211" t="str">
        <f>INDEX('Account Map'!$E$5:$E$90,MATCH(F3211,'Account Map'!$A$5:$A$90,0))</f>
        <v>092</v>
      </c>
    </row>
    <row r="3212">
      <c r="A3212" t="n">
        <v>1200</v>
      </c>
      <c r="B3212" s="10" t="n">
        <v>46280</v>
      </c>
      <c r="C3212" t="inlineStr">
        <is>
          <t>Expense</t>
        </is>
      </c>
      <c r="D3212" t="inlineStr"/>
      <c r="E3212" t="inlineStr">
        <is>
          <t>Australia Post</t>
        </is>
      </c>
      <c r="F3212" t="inlineStr">
        <is>
          <t>Subscriptions</t>
        </is>
      </c>
      <c r="G3212" s="9" t="n">
        <v>385.47</v>
      </c>
      <c r="H3212" t="inlineStr">
        <is>
          <t>GST</t>
        </is>
      </c>
      <c r="I3212" t="inlineStr"/>
      <c r="J3212" t="inlineStr"/>
      <c r="K3212" t="str">
        <f>INDEX('Account Map'!$E$5:$E$90,MATCH(F3212,'Account Map'!$A$5:$A$90,0))</f>
        <v>485</v>
      </c>
    </row>
    <row r="3213">
      <c r="A3213" t="n">
        <v>1200</v>
      </c>
      <c r="B3213" s="10" t="n">
        <v>46280</v>
      </c>
      <c r="C3213" t="inlineStr">
        <is>
          <t>Expense</t>
        </is>
      </c>
      <c r="D3213" t="inlineStr"/>
      <c r="E3213" t="inlineStr">
        <is>
          <t>Australia Post</t>
        </is>
      </c>
      <c r="F3213" t="inlineStr">
        <is>
          <t>GST Payable</t>
        </is>
      </c>
      <c r="G3213" s="9" t="n">
        <v>38.55</v>
      </c>
      <c r="H3213" t="inlineStr"/>
      <c r="I3213" t="inlineStr"/>
      <c r="J3213" t="inlineStr"/>
      <c r="K3213" t="str">
        <f>INDEX('Account Map'!$E$5:$E$90,MATCH(F3213,'Account Map'!$A$5:$A$90,0))</f>
        <v>820</v>
      </c>
    </row>
    <row r="3214">
      <c r="A3214" t="n">
        <v>1200</v>
      </c>
      <c r="B3214" s="10" t="n">
        <v>46280</v>
      </c>
      <c r="C3214" t="inlineStr">
        <is>
          <t>Expense</t>
        </is>
      </c>
      <c r="D3214" t="inlineStr"/>
      <c r="E3214" t="inlineStr">
        <is>
          <t>Australia Post</t>
        </is>
      </c>
      <c r="F3214" t="inlineStr">
        <is>
          <t>ANZ Business Visa</t>
        </is>
      </c>
      <c r="G3214" s="9" t="n">
        <v>-424.02</v>
      </c>
      <c r="H3214" t="inlineStr"/>
      <c r="I3214" t="inlineStr"/>
      <c r="J3214" t="inlineStr">
        <is>
          <t>R</t>
        </is>
      </c>
      <c r="K3214" t="str">
        <f>INDEX('Account Map'!$E$5:$E$90,MATCH(F3214,'Account Map'!$A$5:$A$90,0))</f>
        <v>092</v>
      </c>
    </row>
    <row r="3215">
      <c r="A3215" t="n">
        <v>1201</v>
      </c>
      <c r="B3215" s="10" t="n">
        <v>46280</v>
      </c>
      <c r="C3215" t="inlineStr">
        <is>
          <t>Expense</t>
        </is>
      </c>
      <c r="D3215" t="inlineStr"/>
      <c r="E3215" t="inlineStr">
        <is>
          <t>Australia Post</t>
        </is>
      </c>
      <c r="F3215" t="inlineStr">
        <is>
          <t>Travel</t>
        </is>
      </c>
      <c r="G3215" s="9" t="n">
        <v>136.47</v>
      </c>
      <c r="H3215" t="inlineStr">
        <is>
          <t>GST</t>
        </is>
      </c>
      <c r="I3215" t="inlineStr"/>
      <c r="J3215" t="inlineStr"/>
      <c r="K3215" t="str">
        <f>INDEX('Account Map'!$E$5:$E$90,MATCH(F3215,'Account Map'!$A$5:$A$90,0))</f>
        <v>493</v>
      </c>
    </row>
    <row r="3216">
      <c r="A3216" t="n">
        <v>1201</v>
      </c>
      <c r="B3216" s="10" t="n">
        <v>46280</v>
      </c>
      <c r="C3216" t="inlineStr">
        <is>
          <t>Expense</t>
        </is>
      </c>
      <c r="D3216" t="inlineStr"/>
      <c r="E3216" t="inlineStr">
        <is>
          <t>Australia Post</t>
        </is>
      </c>
      <c r="F3216" t="inlineStr">
        <is>
          <t>GST Payable</t>
        </is>
      </c>
      <c r="G3216" s="9" t="n">
        <v>13.65</v>
      </c>
      <c r="H3216" t="inlineStr"/>
      <c r="I3216" t="inlineStr"/>
      <c r="J3216" t="inlineStr"/>
      <c r="K3216" t="str">
        <f>INDEX('Account Map'!$E$5:$E$90,MATCH(F3216,'Account Map'!$A$5:$A$90,0))</f>
        <v>820</v>
      </c>
    </row>
    <row r="3217">
      <c r="A3217" t="n">
        <v>1201</v>
      </c>
      <c r="B3217" s="10" t="n">
        <v>46280</v>
      </c>
      <c r="C3217" t="inlineStr">
        <is>
          <t>Expense</t>
        </is>
      </c>
      <c r="D3217" t="inlineStr"/>
      <c r="E3217" t="inlineStr">
        <is>
          <t>Australia Post</t>
        </is>
      </c>
      <c r="F3217" t="inlineStr">
        <is>
          <t>ANZ Business Visa</t>
        </is>
      </c>
      <c r="G3217" s="9" t="n">
        <v>-150.12</v>
      </c>
      <c r="H3217" t="inlineStr"/>
      <c r="I3217" t="inlineStr"/>
      <c r="J3217" t="inlineStr">
        <is>
          <t>R</t>
        </is>
      </c>
      <c r="K3217" t="str">
        <f>INDEX('Account Map'!$E$5:$E$90,MATCH(F3217,'Account Map'!$A$5:$A$90,0))</f>
        <v>092</v>
      </c>
    </row>
    <row r="3218">
      <c r="A3218" t="n">
        <v>1202</v>
      </c>
      <c r="B3218" s="10" t="n">
        <v>46280</v>
      </c>
      <c r="C3218" t="inlineStr">
        <is>
          <t>Payment</t>
        </is>
      </c>
      <c r="D3218" t="inlineStr"/>
      <c r="E3218" t="inlineStr">
        <is>
          <t>Malvern Dental Pty Ltd</t>
        </is>
      </c>
      <c r="F3218" t="inlineStr">
        <is>
          <t>ANZ Business Cheque</t>
        </is>
      </c>
      <c r="G3218" s="9" t="n">
        <v>31250.86</v>
      </c>
      <c r="H3218" t="inlineStr"/>
      <c r="I3218" t="inlineStr">
        <is>
          <t>Payment INV-4344</t>
        </is>
      </c>
      <c r="J3218" t="inlineStr">
        <is>
          <t>R</t>
        </is>
      </c>
      <c r="K3218" t="str">
        <f>INDEX('Account Map'!$E$5:$E$90,MATCH(F3218,'Account Map'!$A$5:$A$90,0))</f>
        <v>090</v>
      </c>
    </row>
    <row r="3219">
      <c r="A3219" t="n">
        <v>1202</v>
      </c>
      <c r="B3219" s="10" t="n">
        <v>46280</v>
      </c>
      <c r="C3219" t="inlineStr">
        <is>
          <t>Payment</t>
        </is>
      </c>
      <c r="D3219" t="inlineStr"/>
      <c r="E3219" t="inlineStr">
        <is>
          <t>Malvern Dental Pty Ltd</t>
        </is>
      </c>
      <c r="F3219" t="inlineStr">
        <is>
          <t>Accounts Receivable (A/R)</t>
        </is>
      </c>
      <c r="G3219" s="9" t="n">
        <v>-31250.86</v>
      </c>
      <c r="H3219" t="inlineStr"/>
      <c r="I3219" t="inlineStr">
        <is>
          <t>Payment INV-4344</t>
        </is>
      </c>
      <c r="J3219" t="inlineStr"/>
      <c r="K3219" t="str">
        <f>INDEX('Account Map'!$E$5:$E$90,MATCH(F3219,'Account Map'!$A$5:$A$90,0))</f>
        <v>610</v>
      </c>
    </row>
    <row r="3220">
      <c r="A3220" t="n">
        <v>1203</v>
      </c>
      <c r="B3220" s="10" t="n">
        <v>46280</v>
      </c>
      <c r="C3220" t="inlineStr">
        <is>
          <t>Payment</t>
        </is>
      </c>
      <c r="D3220" t="inlineStr"/>
      <c r="E3220" t="inlineStr">
        <is>
          <t>Redgum Property Group Group</t>
        </is>
      </c>
      <c r="F3220" t="inlineStr">
        <is>
          <t>Undeposited Funds</t>
        </is>
      </c>
      <c r="G3220" s="9" t="n">
        <v>12193.96</v>
      </c>
      <c r="H3220" t="inlineStr"/>
      <c r="I3220" t="inlineStr">
        <is>
          <t>Payment INV-4348</t>
        </is>
      </c>
      <c r="J3220" t="inlineStr"/>
      <c r="K3220" t="str">
        <f>INDEX('Account Map'!$E$5:$E$90,MATCH(F3220,'Account Map'!$A$5:$A$90,0))</f>
        <v>615</v>
      </c>
    </row>
    <row r="3221">
      <c r="A3221" t="n">
        <v>1203</v>
      </c>
      <c r="B3221" s="10" t="n">
        <v>46280</v>
      </c>
      <c r="C3221" t="inlineStr">
        <is>
          <t>Payment</t>
        </is>
      </c>
      <c r="D3221" t="inlineStr"/>
      <c r="E3221" t="inlineStr">
        <is>
          <t>Redgum Property Group Group</t>
        </is>
      </c>
      <c r="F3221" t="inlineStr">
        <is>
          <t>Accounts Receivable (A/R)</t>
        </is>
      </c>
      <c r="G3221" s="9" t="n">
        <v>-12193.96</v>
      </c>
      <c r="H3221" t="inlineStr"/>
      <c r="I3221" t="inlineStr">
        <is>
          <t>Payment INV-4348</t>
        </is>
      </c>
      <c r="J3221" t="inlineStr"/>
      <c r="K3221" t="str">
        <f>INDEX('Account Map'!$E$5:$E$90,MATCH(F3221,'Account Map'!$A$5:$A$90,0))</f>
        <v>610</v>
      </c>
    </row>
    <row r="3222">
      <c r="A3222" t="n">
        <v>1204</v>
      </c>
      <c r="B3222" s="10" t="n">
        <v>46280</v>
      </c>
      <c r="C3222" t="inlineStr">
        <is>
          <t>Bill Payment (Cheque)</t>
        </is>
      </c>
      <c r="D3222" t="inlineStr"/>
      <c r="E3222" t="inlineStr">
        <is>
          <t>Malvern Machinery Pty Ltd</t>
        </is>
      </c>
      <c r="F3222" t="inlineStr">
        <is>
          <t>Accounts Payable (A/P)</t>
        </is>
      </c>
      <c r="G3222" s="9" t="n">
        <v>3433.22</v>
      </c>
      <c r="H3222" t="inlineStr"/>
      <c r="I3222" t="inlineStr">
        <is>
          <t>Payment B00304</t>
        </is>
      </c>
      <c r="J3222" t="inlineStr"/>
      <c r="K3222" t="str">
        <f>INDEX('Account Map'!$E$5:$E$90,MATCH(F3222,'Account Map'!$A$5:$A$90,0))</f>
        <v>800</v>
      </c>
    </row>
    <row r="3223">
      <c r="A3223" t="n">
        <v>1204</v>
      </c>
      <c r="B3223" s="10" t="n">
        <v>46280</v>
      </c>
      <c r="C3223" t="inlineStr">
        <is>
          <t>Bill Payment (Cheque)</t>
        </is>
      </c>
      <c r="D3223" t="inlineStr"/>
      <c r="E3223" t="inlineStr">
        <is>
          <t>Malvern Machinery Pty Ltd</t>
        </is>
      </c>
      <c r="F3223" t="inlineStr">
        <is>
          <t>ANZ Business Cheque</t>
        </is>
      </c>
      <c r="G3223" s="9" t="n">
        <v>-3433.22</v>
      </c>
      <c r="H3223" t="inlineStr"/>
      <c r="I3223" t="inlineStr">
        <is>
          <t>Payment B00304</t>
        </is>
      </c>
      <c r="J3223" t="inlineStr">
        <is>
          <t>R</t>
        </is>
      </c>
      <c r="K3223" t="str">
        <f>INDEX('Account Map'!$E$5:$E$90,MATCH(F3223,'Account Map'!$A$5:$A$90,0))</f>
        <v>090</v>
      </c>
    </row>
    <row r="3224">
      <c r="A3224" t="n">
        <v>1205</v>
      </c>
      <c r="B3224" s="10" t="n">
        <v>46280</v>
      </c>
      <c r="C3224" t="inlineStr">
        <is>
          <t>Bill Payment (Cheque)</t>
        </is>
      </c>
      <c r="D3224" t="inlineStr"/>
      <c r="E3224" t="inlineStr">
        <is>
          <t>Bob Jane T-Marts Pty Ltd</t>
        </is>
      </c>
      <c r="F3224" t="inlineStr">
        <is>
          <t>Accounts Payable (A/P)</t>
        </is>
      </c>
      <c r="G3224" s="9" t="n">
        <v>265.34</v>
      </c>
      <c r="H3224" t="inlineStr"/>
      <c r="I3224" t="inlineStr">
        <is>
          <t>Payment B00348</t>
        </is>
      </c>
      <c r="J3224" t="inlineStr"/>
      <c r="K3224" t="str">
        <f>INDEX('Account Map'!$E$5:$E$90,MATCH(F3224,'Account Map'!$A$5:$A$90,0))</f>
        <v>800</v>
      </c>
    </row>
    <row r="3225">
      <c r="A3225" t="n">
        <v>1205</v>
      </c>
      <c r="B3225" s="10" t="n">
        <v>46280</v>
      </c>
      <c r="C3225" t="inlineStr">
        <is>
          <t>Bill Payment (Cheque)</t>
        </is>
      </c>
      <c r="D3225" t="inlineStr"/>
      <c r="E3225" t="inlineStr">
        <is>
          <t>Bob Jane T-Marts Pty Ltd</t>
        </is>
      </c>
      <c r="F3225" t="inlineStr">
        <is>
          <t>ANZ Business Cheque</t>
        </is>
      </c>
      <c r="G3225" s="9" t="n">
        <v>-265.34</v>
      </c>
      <c r="H3225" t="inlineStr"/>
      <c r="I3225" t="inlineStr">
        <is>
          <t>Payment B00348</t>
        </is>
      </c>
      <c r="J3225" t="inlineStr">
        <is>
          <t>R</t>
        </is>
      </c>
      <c r="K3225" t="str">
        <f>INDEX('Account Map'!$E$5:$E$90,MATCH(F3225,'Account Map'!$A$5:$A$90,0))</f>
        <v>090</v>
      </c>
    </row>
    <row r="3226">
      <c r="A3226" t="n">
        <v>1206</v>
      </c>
      <c r="B3226" s="10" t="n">
        <v>46280</v>
      </c>
      <c r="C3226" t="inlineStr">
        <is>
          <t>Bill Payment (Cheque)</t>
        </is>
      </c>
      <c r="D3226" t="inlineStr"/>
      <c r="E3226" t="inlineStr">
        <is>
          <t>Redgum Fasteners Pty Ltd</t>
        </is>
      </c>
      <c r="F3226" t="inlineStr">
        <is>
          <t>Accounts Payable (A/P)</t>
        </is>
      </c>
      <c r="G3226" s="9" t="n">
        <v>618.0700000000001</v>
      </c>
      <c r="H3226" t="inlineStr"/>
      <c r="I3226" t="inlineStr">
        <is>
          <t>Payment B00362</t>
        </is>
      </c>
      <c r="J3226" t="inlineStr"/>
      <c r="K3226" t="str">
        <f>INDEX('Account Map'!$E$5:$E$90,MATCH(F3226,'Account Map'!$A$5:$A$90,0))</f>
        <v>800</v>
      </c>
    </row>
    <row r="3227">
      <c r="A3227" t="n">
        <v>1206</v>
      </c>
      <c r="B3227" s="10" t="n">
        <v>46280</v>
      </c>
      <c r="C3227" t="inlineStr">
        <is>
          <t>Bill Payment (Cheque)</t>
        </is>
      </c>
      <c r="D3227" t="inlineStr"/>
      <c r="E3227" t="inlineStr">
        <is>
          <t>Redgum Fasteners Pty Ltd</t>
        </is>
      </c>
      <c r="F3227" t="inlineStr">
        <is>
          <t>ANZ Business Cheque</t>
        </is>
      </c>
      <c r="G3227" s="9" t="n">
        <v>-618.0700000000001</v>
      </c>
      <c r="H3227" t="inlineStr"/>
      <c r="I3227" t="inlineStr">
        <is>
          <t>Payment B00362</t>
        </is>
      </c>
      <c r="J3227" t="inlineStr">
        <is>
          <t>R</t>
        </is>
      </c>
      <c r="K3227" t="str">
        <f>INDEX('Account Map'!$E$5:$E$90,MATCH(F3227,'Account Map'!$A$5:$A$90,0))</f>
        <v>090</v>
      </c>
    </row>
    <row r="3228">
      <c r="A3228" t="n">
        <v>1207</v>
      </c>
      <c r="B3228" s="10" t="n">
        <v>46280</v>
      </c>
      <c r="C3228" t="inlineStr">
        <is>
          <t>Deposit</t>
        </is>
      </c>
      <c r="D3228" t="inlineStr"/>
      <c r="E3228" t="inlineStr"/>
      <c r="F3228" t="inlineStr">
        <is>
          <t>ANZ Business Cheque</t>
        </is>
      </c>
      <c r="G3228" s="9" t="n">
        <v>17376.18</v>
      </c>
      <c r="H3228" t="inlineStr"/>
      <c r="I3228" t="inlineStr">
        <is>
          <t>Deposit of 4 payments</t>
        </is>
      </c>
      <c r="J3228" t="inlineStr">
        <is>
          <t>R</t>
        </is>
      </c>
      <c r="K3228" t="str">
        <f>INDEX('Account Map'!$E$5:$E$90,MATCH(F3228,'Account Map'!$A$5:$A$90,0))</f>
        <v>090</v>
      </c>
    </row>
    <row r="3229">
      <c r="A3229" t="n">
        <v>1207</v>
      </c>
      <c r="B3229" s="10" t="n">
        <v>46280</v>
      </c>
      <c r="C3229" t="inlineStr">
        <is>
          <t>Deposit</t>
        </is>
      </c>
      <c r="D3229" t="inlineStr"/>
      <c r="E3229" t="inlineStr"/>
      <c r="F3229" t="inlineStr">
        <is>
          <t>Undeposited Funds</t>
        </is>
      </c>
      <c r="G3229" s="9" t="n">
        <v>-17376.18</v>
      </c>
      <c r="H3229" t="inlineStr"/>
      <c r="I3229" t="inlineStr">
        <is>
          <t>Deposit of 4 payments</t>
        </is>
      </c>
      <c r="J3229" t="inlineStr"/>
      <c r="K3229" t="str">
        <f>INDEX('Account Map'!$E$5:$E$90,MATCH(F3229,'Account Map'!$A$5:$A$90,0))</f>
        <v>615</v>
      </c>
    </row>
    <row r="3230">
      <c r="A3230" t="n">
        <v>1208</v>
      </c>
      <c r="B3230" s="10" t="n">
        <v>46281</v>
      </c>
      <c r="C3230" t="inlineStr">
        <is>
          <t>Invoice</t>
        </is>
      </c>
      <c r="D3230" t="inlineStr">
        <is>
          <t>INV-4391</t>
        </is>
      </c>
      <c r="E3230" t="inlineStr">
        <is>
          <t>Prahran Constructions Pty Ltd</t>
        </is>
      </c>
      <c r="F3230" t="inlineStr">
        <is>
          <t>Accounts Receivable (A/R)</t>
        </is>
      </c>
      <c r="G3230" s="9" t="n">
        <v>6406.98</v>
      </c>
      <c r="H3230" t="inlineStr"/>
      <c r="I3230" t="inlineStr"/>
      <c r="J3230" t="inlineStr"/>
      <c r="K3230" t="str">
        <f>INDEX('Account Map'!$E$5:$E$90,MATCH(F3230,'Account Map'!$A$5:$A$90,0))</f>
        <v>610</v>
      </c>
    </row>
    <row r="3231">
      <c r="A3231" t="n">
        <v>1208</v>
      </c>
      <c r="B3231" s="10" t="n">
        <v>46281</v>
      </c>
      <c r="C3231" t="inlineStr">
        <is>
          <t>Invoice</t>
        </is>
      </c>
      <c r="D3231" t="inlineStr">
        <is>
          <t>INV-4391</t>
        </is>
      </c>
      <c r="E3231" t="inlineStr">
        <is>
          <t>Prahran Constructions Pty Ltd</t>
        </is>
      </c>
      <c r="F3231" t="inlineStr">
        <is>
          <t>Installation labour</t>
        </is>
      </c>
      <c r="G3231" s="9" t="n">
        <v>-1672</v>
      </c>
      <c r="H3231" t="inlineStr">
        <is>
          <t>GST</t>
        </is>
      </c>
      <c r="I3231" t="inlineStr"/>
      <c r="J3231" t="inlineStr"/>
      <c r="K3231" t="str">
        <f>INDEX('Account Map'!$E$5:$E$90,MATCH(F3231,'Account Map'!$A$5:$A$90,0))</f>
        <v>202</v>
      </c>
    </row>
    <row r="3232">
      <c r="A3232" t="n">
        <v>1208</v>
      </c>
      <c r="B3232" s="10" t="n">
        <v>46281</v>
      </c>
      <c r="C3232" t="inlineStr">
        <is>
          <t>Invoice</t>
        </is>
      </c>
      <c r="D3232" t="inlineStr">
        <is>
          <t>INV-4391</t>
        </is>
      </c>
      <c r="E3232" t="inlineStr">
        <is>
          <t>Prahran Constructions Pty Ltd</t>
        </is>
      </c>
      <c r="F3232" t="inlineStr">
        <is>
          <t>Shopfitting contracts</t>
        </is>
      </c>
      <c r="G3232" s="9" t="n">
        <v>-4152.53</v>
      </c>
      <c r="H3232" t="inlineStr">
        <is>
          <t>GST</t>
        </is>
      </c>
      <c r="I3232" t="inlineStr"/>
      <c r="J3232" t="inlineStr"/>
      <c r="K3232" t="str">
        <f>INDEX('Account Map'!$E$5:$E$90,MATCH(F3232,'Account Map'!$A$5:$A$90,0))</f>
        <v>201</v>
      </c>
    </row>
    <row r="3233">
      <c r="A3233" t="n">
        <v>1208</v>
      </c>
      <c r="B3233" s="10" t="n">
        <v>46281</v>
      </c>
      <c r="C3233" t="inlineStr">
        <is>
          <t>Invoice</t>
        </is>
      </c>
      <c r="D3233" t="inlineStr">
        <is>
          <t>INV-4391</t>
        </is>
      </c>
      <c r="E3233" t="inlineStr">
        <is>
          <t>Prahran Constructions Pty Ltd</t>
        </is>
      </c>
      <c r="F3233" t="inlineStr">
        <is>
          <t>GST Payable</t>
        </is>
      </c>
      <c r="G3233" s="9" t="n">
        <v>-582.45</v>
      </c>
      <c r="H3233" t="inlineStr"/>
      <c r="I3233" t="inlineStr"/>
      <c r="J3233" t="inlineStr"/>
      <c r="K3233" t="str">
        <f>INDEX('Account Map'!$E$5:$E$90,MATCH(F3233,'Account Map'!$A$5:$A$90,0))</f>
        <v>820</v>
      </c>
    </row>
    <row r="3234">
      <c r="A3234" t="n">
        <v>1209</v>
      </c>
      <c r="B3234" s="10" t="n">
        <v>46281</v>
      </c>
      <c r="C3234" t="inlineStr">
        <is>
          <t>Invoice</t>
        </is>
      </c>
      <c r="D3234" t="inlineStr">
        <is>
          <t>INV-4392</t>
        </is>
      </c>
      <c r="E3234" t="inlineStr">
        <is>
          <t>Northside Medical Centre Pty Ltd</t>
        </is>
      </c>
      <c r="F3234" t="inlineStr">
        <is>
          <t>Accounts Receivable (A/R)</t>
        </is>
      </c>
      <c r="G3234" s="9" t="n">
        <v>9817.32</v>
      </c>
      <c r="H3234" t="inlineStr"/>
      <c r="I3234" t="inlineStr"/>
      <c r="J3234" t="inlineStr"/>
      <c r="K3234" t="str">
        <f>INDEX('Account Map'!$E$5:$E$90,MATCH(F3234,'Account Map'!$A$5:$A$90,0))</f>
        <v>610</v>
      </c>
    </row>
    <row r="3235">
      <c r="A3235" t="n">
        <v>1209</v>
      </c>
      <c r="B3235" s="10" t="n">
        <v>46281</v>
      </c>
      <c r="C3235" t="inlineStr">
        <is>
          <t>Invoice</t>
        </is>
      </c>
      <c r="D3235" t="inlineStr">
        <is>
          <t>INV-4392</t>
        </is>
      </c>
      <c r="E3235" t="inlineStr">
        <is>
          <t>Northside Medical Centre Pty Ltd</t>
        </is>
      </c>
      <c r="F3235" t="inlineStr">
        <is>
          <t>Shopfitting contracts</t>
        </is>
      </c>
      <c r="G3235" s="9" t="n">
        <v>-8924.84</v>
      </c>
      <c r="H3235" t="inlineStr">
        <is>
          <t>GST</t>
        </is>
      </c>
      <c r="I3235" t="inlineStr"/>
      <c r="J3235" t="inlineStr"/>
      <c r="K3235" t="str">
        <f>INDEX('Account Map'!$E$5:$E$90,MATCH(F3235,'Account Map'!$A$5:$A$90,0))</f>
        <v>201</v>
      </c>
    </row>
    <row r="3236">
      <c r="A3236" t="n">
        <v>1209</v>
      </c>
      <c r="B3236" s="10" t="n">
        <v>46281</v>
      </c>
      <c r="C3236" t="inlineStr">
        <is>
          <t>Invoice</t>
        </is>
      </c>
      <c r="D3236" t="inlineStr">
        <is>
          <t>INV-4392</t>
        </is>
      </c>
      <c r="E3236" t="inlineStr">
        <is>
          <t>Northside Medical Centre Pty Ltd</t>
        </is>
      </c>
      <c r="F3236" t="inlineStr">
        <is>
          <t>GST Payable</t>
        </is>
      </c>
      <c r="G3236" s="9" t="n">
        <v>-892.48</v>
      </c>
      <c r="H3236" t="inlineStr"/>
      <c r="I3236" t="inlineStr"/>
      <c r="J3236" t="inlineStr"/>
      <c r="K3236" t="str">
        <f>INDEX('Account Map'!$E$5:$E$90,MATCH(F3236,'Account Map'!$A$5:$A$90,0))</f>
        <v>820</v>
      </c>
    </row>
    <row r="3237">
      <c r="A3237" t="n">
        <v>1210</v>
      </c>
      <c r="B3237" s="10" t="n">
        <v>46281</v>
      </c>
      <c r="C3237" t="inlineStr">
        <is>
          <t>Bill</t>
        </is>
      </c>
      <c r="D3237" t="inlineStr">
        <is>
          <t>B00488</t>
        </is>
      </c>
      <c r="E3237" t="inlineStr">
        <is>
          <t>Collins Fixings Pty Ltd</t>
        </is>
      </c>
      <c r="F3237" t="inlineStr">
        <is>
          <t>Small tools</t>
        </is>
      </c>
      <c r="G3237" s="9" t="n">
        <v>986.51</v>
      </c>
      <c r="H3237" t="inlineStr">
        <is>
          <t>GST</t>
        </is>
      </c>
      <c r="I3237" t="inlineStr"/>
      <c r="J3237" t="inlineStr"/>
      <c r="K3237" t="str">
        <f>INDEX('Account Map'!$E$5:$E$90,MATCH(F3237,'Account Map'!$A$5:$A$90,0))</f>
        <v>474</v>
      </c>
    </row>
    <row r="3238">
      <c r="A3238" t="n">
        <v>1210</v>
      </c>
      <c r="B3238" s="10" t="n">
        <v>46281</v>
      </c>
      <c r="C3238" t="inlineStr">
        <is>
          <t>Bill</t>
        </is>
      </c>
      <c r="D3238" t="inlineStr">
        <is>
          <t>B00488</t>
        </is>
      </c>
      <c r="E3238" t="inlineStr">
        <is>
          <t>Collins Fixings Pty Ltd</t>
        </is>
      </c>
      <c r="F3238" t="inlineStr">
        <is>
          <t>GST Payable</t>
        </is>
      </c>
      <c r="G3238" s="9" t="n">
        <v>98.65000000000001</v>
      </c>
      <c r="H3238" t="inlineStr"/>
      <c r="I3238" t="inlineStr"/>
      <c r="J3238" t="inlineStr"/>
      <c r="K3238" t="str">
        <f>INDEX('Account Map'!$E$5:$E$90,MATCH(F3238,'Account Map'!$A$5:$A$90,0))</f>
        <v>820</v>
      </c>
    </row>
    <row r="3239">
      <c r="A3239" t="n">
        <v>1210</v>
      </c>
      <c r="B3239" s="10" t="n">
        <v>46281</v>
      </c>
      <c r="C3239" t="inlineStr">
        <is>
          <t>Bill</t>
        </is>
      </c>
      <c r="D3239" t="inlineStr">
        <is>
          <t>B00488</t>
        </is>
      </c>
      <c r="E3239" t="inlineStr">
        <is>
          <t>Collins Fixings Pty Ltd</t>
        </is>
      </c>
      <c r="F3239" t="inlineStr">
        <is>
          <t>Accounts Payable (A/P)</t>
        </is>
      </c>
      <c r="G3239" s="9" t="n">
        <v>-1085.16</v>
      </c>
      <c r="H3239" t="inlineStr"/>
      <c r="I3239" t="inlineStr"/>
      <c r="J3239" t="inlineStr"/>
      <c r="K3239" t="str">
        <f>INDEX('Account Map'!$E$5:$E$90,MATCH(F3239,'Account Map'!$A$5:$A$90,0))</f>
        <v>800</v>
      </c>
    </row>
    <row r="3240">
      <c r="A3240" t="n">
        <v>1211</v>
      </c>
      <c r="B3240" s="10" t="n">
        <v>46281</v>
      </c>
      <c r="C3240" t="inlineStr">
        <is>
          <t>Bill</t>
        </is>
      </c>
      <c r="D3240" t="inlineStr">
        <is>
          <t>B00489</t>
        </is>
      </c>
      <c r="E3240" t="inlineStr">
        <is>
          <t>Camberwell Machinery Pty Ltd</t>
        </is>
      </c>
      <c r="F3240" t="inlineStr">
        <is>
          <t>Repairs &amp; maintenance</t>
        </is>
      </c>
      <c r="G3240" s="9" t="n">
        <v>699.5700000000001</v>
      </c>
      <c r="H3240" t="inlineStr">
        <is>
          <t>GST</t>
        </is>
      </c>
      <c r="I3240" t="inlineStr"/>
      <c r="J3240" t="inlineStr"/>
      <c r="K3240" t="str">
        <f>INDEX('Account Map'!$E$5:$E$90,MATCH(F3240,'Account Map'!$A$5:$A$90,0))</f>
        <v>473</v>
      </c>
    </row>
    <row r="3241">
      <c r="A3241" t="n">
        <v>1211</v>
      </c>
      <c r="B3241" s="10" t="n">
        <v>46281</v>
      </c>
      <c r="C3241" t="inlineStr">
        <is>
          <t>Bill</t>
        </is>
      </c>
      <c r="D3241" t="inlineStr">
        <is>
          <t>B00489</t>
        </is>
      </c>
      <c r="E3241" t="inlineStr">
        <is>
          <t>Camberwell Machinery Pty Ltd</t>
        </is>
      </c>
      <c r="F3241" t="inlineStr">
        <is>
          <t>GST Payable</t>
        </is>
      </c>
      <c r="G3241" s="9" t="n">
        <v>69.95999999999999</v>
      </c>
      <c r="H3241" t="inlineStr"/>
      <c r="I3241" t="inlineStr"/>
      <c r="J3241" t="inlineStr"/>
      <c r="K3241" t="str">
        <f>INDEX('Account Map'!$E$5:$E$90,MATCH(F3241,'Account Map'!$A$5:$A$90,0))</f>
        <v>820</v>
      </c>
    </row>
    <row r="3242">
      <c r="A3242" t="n">
        <v>1211</v>
      </c>
      <c r="B3242" s="10" t="n">
        <v>46281</v>
      </c>
      <c r="C3242" t="inlineStr">
        <is>
          <t>Bill</t>
        </is>
      </c>
      <c r="D3242" t="inlineStr">
        <is>
          <t>B00489</t>
        </is>
      </c>
      <c r="E3242" t="inlineStr">
        <is>
          <t>Camberwell Machinery Pty Ltd</t>
        </is>
      </c>
      <c r="F3242" t="inlineStr">
        <is>
          <t>Accounts Payable (A/P)</t>
        </is>
      </c>
      <c r="G3242" s="9" t="n">
        <v>-769.53</v>
      </c>
      <c r="H3242" t="inlineStr"/>
      <c r="I3242" t="inlineStr"/>
      <c r="J3242" t="inlineStr"/>
      <c r="K3242" t="str">
        <f>INDEX('Account Map'!$E$5:$E$90,MATCH(F3242,'Account Map'!$A$5:$A$90,0))</f>
        <v>800</v>
      </c>
    </row>
    <row r="3243">
      <c r="A3243" t="n">
        <v>1212</v>
      </c>
      <c r="B3243" s="10" t="n">
        <v>46281</v>
      </c>
      <c r="C3243" t="inlineStr">
        <is>
          <t>Bill</t>
        </is>
      </c>
      <c r="D3243" t="inlineStr">
        <is>
          <t>B00490</t>
        </is>
      </c>
      <c r="E3243" t="inlineStr">
        <is>
          <t>High St Machinery Pty Ltd</t>
        </is>
      </c>
      <c r="F3243" t="inlineStr">
        <is>
          <t>Repairs &amp; maintenance</t>
        </is>
      </c>
      <c r="G3243" s="9" t="n">
        <v>477.34</v>
      </c>
      <c r="H3243" t="inlineStr">
        <is>
          <t>GST</t>
        </is>
      </c>
      <c r="I3243" t="inlineStr"/>
      <c r="J3243" t="inlineStr"/>
      <c r="K3243" t="str">
        <f>INDEX('Account Map'!$E$5:$E$90,MATCH(F3243,'Account Map'!$A$5:$A$90,0))</f>
        <v>473</v>
      </c>
    </row>
    <row r="3244">
      <c r="A3244" t="n">
        <v>1212</v>
      </c>
      <c r="B3244" s="10" t="n">
        <v>46281</v>
      </c>
      <c r="C3244" t="inlineStr">
        <is>
          <t>Bill</t>
        </is>
      </c>
      <c r="D3244" t="inlineStr">
        <is>
          <t>B00490</t>
        </is>
      </c>
      <c r="E3244" t="inlineStr">
        <is>
          <t>High St Machinery Pty Ltd</t>
        </is>
      </c>
      <c r="F3244" t="inlineStr">
        <is>
          <t>GST Payable</t>
        </is>
      </c>
      <c r="G3244" s="9" t="n">
        <v>47.73</v>
      </c>
      <c r="H3244" t="inlineStr"/>
      <c r="I3244" t="inlineStr"/>
      <c r="J3244" t="inlineStr"/>
      <c r="K3244" t="str">
        <f>INDEX('Account Map'!$E$5:$E$90,MATCH(F3244,'Account Map'!$A$5:$A$90,0))</f>
        <v>820</v>
      </c>
    </row>
    <row r="3245">
      <c r="A3245" t="n">
        <v>1212</v>
      </c>
      <c r="B3245" s="10" t="n">
        <v>46281</v>
      </c>
      <c r="C3245" t="inlineStr">
        <is>
          <t>Bill</t>
        </is>
      </c>
      <c r="D3245" t="inlineStr">
        <is>
          <t>B00490</t>
        </is>
      </c>
      <c r="E3245" t="inlineStr">
        <is>
          <t>High St Machinery Pty Ltd</t>
        </is>
      </c>
      <c r="F3245" t="inlineStr">
        <is>
          <t>Accounts Payable (A/P)</t>
        </is>
      </c>
      <c r="G3245" s="9" t="n">
        <v>-525.0700000000001</v>
      </c>
      <c r="H3245" t="inlineStr"/>
      <c r="I3245" t="inlineStr"/>
      <c r="J3245" t="inlineStr"/>
      <c r="K3245" t="str">
        <f>INDEX('Account Map'!$E$5:$E$90,MATCH(F3245,'Account Map'!$A$5:$A$90,0))</f>
        <v>800</v>
      </c>
    </row>
    <row r="3246">
      <c r="A3246" t="n">
        <v>1213</v>
      </c>
      <c r="B3246" s="10" t="n">
        <v>46281</v>
      </c>
      <c r="C3246" t="inlineStr">
        <is>
          <t>Bill</t>
        </is>
      </c>
      <c r="D3246" t="inlineStr">
        <is>
          <t>B00491</t>
        </is>
      </c>
      <c r="E3246" t="inlineStr">
        <is>
          <t>Bayside Machinery Pty Ltd</t>
        </is>
      </c>
      <c r="F3246" t="inlineStr">
        <is>
          <t>Subcontractors</t>
        </is>
      </c>
      <c r="G3246" s="9" t="n">
        <v>2467.77</v>
      </c>
      <c r="H3246" t="inlineStr">
        <is>
          <t>GST</t>
        </is>
      </c>
      <c r="I3246" t="inlineStr"/>
      <c r="J3246" t="inlineStr"/>
      <c r="K3246" t="str">
        <f>INDEX('Account Map'!$E$5:$E$90,MATCH(F3246,'Account Map'!$A$5:$A$90,0))</f>
        <v>313</v>
      </c>
    </row>
    <row r="3247">
      <c r="A3247" t="n">
        <v>1213</v>
      </c>
      <c r="B3247" s="10" t="n">
        <v>46281</v>
      </c>
      <c r="C3247" t="inlineStr">
        <is>
          <t>Bill</t>
        </is>
      </c>
      <c r="D3247" t="inlineStr">
        <is>
          <t>B00491</t>
        </is>
      </c>
      <c r="E3247" t="inlineStr">
        <is>
          <t>Bayside Machinery Pty Ltd</t>
        </is>
      </c>
      <c r="F3247" t="inlineStr">
        <is>
          <t>GST Payable</t>
        </is>
      </c>
      <c r="G3247" s="9" t="n">
        <v>246.78</v>
      </c>
      <c r="H3247" t="inlineStr"/>
      <c r="I3247" t="inlineStr"/>
      <c r="J3247" t="inlineStr"/>
      <c r="K3247" t="str">
        <f>INDEX('Account Map'!$E$5:$E$90,MATCH(F3247,'Account Map'!$A$5:$A$90,0))</f>
        <v>820</v>
      </c>
    </row>
    <row r="3248">
      <c r="A3248" t="n">
        <v>1213</v>
      </c>
      <c r="B3248" s="10" t="n">
        <v>46281</v>
      </c>
      <c r="C3248" t="inlineStr">
        <is>
          <t>Bill</t>
        </is>
      </c>
      <c r="D3248" t="inlineStr">
        <is>
          <t>B00491</t>
        </is>
      </c>
      <c r="E3248" t="inlineStr">
        <is>
          <t>Bayside Machinery Pty Ltd</t>
        </is>
      </c>
      <c r="F3248" t="inlineStr">
        <is>
          <t>Accounts Payable (A/P)</t>
        </is>
      </c>
      <c r="G3248" s="9" t="n">
        <v>-2714.55</v>
      </c>
      <c r="H3248" t="inlineStr"/>
      <c r="I3248" t="inlineStr"/>
      <c r="J3248" t="inlineStr"/>
      <c r="K3248" t="str">
        <f>INDEX('Account Map'!$E$5:$E$90,MATCH(F3248,'Account Map'!$A$5:$A$90,0))</f>
        <v>800</v>
      </c>
    </row>
    <row r="3249">
      <c r="A3249" t="n">
        <v>1214</v>
      </c>
      <c r="B3249" s="10" t="n">
        <v>46281</v>
      </c>
      <c r="C3249" t="inlineStr">
        <is>
          <t>Bill</t>
        </is>
      </c>
      <c r="D3249" t="inlineStr">
        <is>
          <t>B00492</t>
        </is>
      </c>
      <c r="E3249" t="inlineStr">
        <is>
          <t>Sydney Road Steel Pty Ltd</t>
        </is>
      </c>
      <c r="F3249" t="inlineStr">
        <is>
          <t>Subcontractors</t>
        </is>
      </c>
      <c r="G3249" s="9" t="n">
        <v>3213.95</v>
      </c>
      <c r="H3249" t="inlineStr">
        <is>
          <t>GST</t>
        </is>
      </c>
      <c r="I3249" t="inlineStr"/>
      <c r="J3249" t="inlineStr"/>
      <c r="K3249" t="str">
        <f>INDEX('Account Map'!$E$5:$E$90,MATCH(F3249,'Account Map'!$A$5:$A$90,0))</f>
        <v>313</v>
      </c>
    </row>
    <row r="3250">
      <c r="A3250" t="n">
        <v>1214</v>
      </c>
      <c r="B3250" s="10" t="n">
        <v>46281</v>
      </c>
      <c r="C3250" t="inlineStr">
        <is>
          <t>Bill</t>
        </is>
      </c>
      <c r="D3250" t="inlineStr">
        <is>
          <t>B00492</t>
        </is>
      </c>
      <c r="E3250" t="inlineStr">
        <is>
          <t>Sydney Road Steel Pty Ltd</t>
        </is>
      </c>
      <c r="F3250" t="inlineStr">
        <is>
          <t>GST Payable</t>
        </is>
      </c>
      <c r="G3250" s="9" t="n">
        <v>321.4</v>
      </c>
      <c r="H3250" t="inlineStr"/>
      <c r="I3250" t="inlineStr"/>
      <c r="J3250" t="inlineStr"/>
      <c r="K3250" t="str">
        <f>INDEX('Account Map'!$E$5:$E$90,MATCH(F3250,'Account Map'!$A$5:$A$90,0))</f>
        <v>820</v>
      </c>
    </row>
    <row r="3251">
      <c r="A3251" t="n">
        <v>1214</v>
      </c>
      <c r="B3251" s="10" t="n">
        <v>46281</v>
      </c>
      <c r="C3251" t="inlineStr">
        <is>
          <t>Bill</t>
        </is>
      </c>
      <c r="D3251" t="inlineStr">
        <is>
          <t>B00492</t>
        </is>
      </c>
      <c r="E3251" t="inlineStr">
        <is>
          <t>Sydney Road Steel Pty Ltd</t>
        </is>
      </c>
      <c r="F3251" t="inlineStr">
        <is>
          <t>Accounts Payable (A/P)</t>
        </is>
      </c>
      <c r="G3251" s="9" t="n">
        <v>-3535.35</v>
      </c>
      <c r="H3251" t="inlineStr"/>
      <c r="I3251" t="inlineStr"/>
      <c r="J3251" t="inlineStr"/>
      <c r="K3251" t="str">
        <f>INDEX('Account Map'!$E$5:$E$90,MATCH(F3251,'Account Map'!$A$5:$A$90,0))</f>
        <v>800</v>
      </c>
    </row>
    <row r="3252">
      <c r="A3252" t="n">
        <v>1215</v>
      </c>
      <c r="B3252" s="10" t="n">
        <v>46281</v>
      </c>
      <c r="C3252" t="inlineStr">
        <is>
          <t>Bill</t>
        </is>
      </c>
      <c r="D3252" t="inlineStr">
        <is>
          <t>B00493</t>
        </is>
      </c>
      <c r="E3252" t="inlineStr">
        <is>
          <t>High St Machinery Pty Ltd</t>
        </is>
      </c>
      <c r="F3252" t="inlineStr">
        <is>
          <t>Repairs &amp; maintenance</t>
        </is>
      </c>
      <c r="G3252" s="9" t="n">
        <v>1078.78</v>
      </c>
      <c r="H3252" t="inlineStr">
        <is>
          <t>GST</t>
        </is>
      </c>
      <c r="I3252" t="inlineStr"/>
      <c r="J3252" t="inlineStr"/>
      <c r="K3252" t="str">
        <f>INDEX('Account Map'!$E$5:$E$90,MATCH(F3252,'Account Map'!$A$5:$A$90,0))</f>
        <v>473</v>
      </c>
    </row>
    <row r="3253">
      <c r="A3253" t="n">
        <v>1215</v>
      </c>
      <c r="B3253" s="10" t="n">
        <v>46281</v>
      </c>
      <c r="C3253" t="inlineStr">
        <is>
          <t>Bill</t>
        </is>
      </c>
      <c r="D3253" t="inlineStr">
        <is>
          <t>B00493</t>
        </is>
      </c>
      <c r="E3253" t="inlineStr">
        <is>
          <t>High St Machinery Pty Ltd</t>
        </is>
      </c>
      <c r="F3253" t="inlineStr">
        <is>
          <t>GST Payable</t>
        </is>
      </c>
      <c r="G3253" s="9" t="n">
        <v>107.88</v>
      </c>
      <c r="H3253" t="inlineStr"/>
      <c r="I3253" t="inlineStr"/>
      <c r="J3253" t="inlineStr"/>
      <c r="K3253" t="str">
        <f>INDEX('Account Map'!$E$5:$E$90,MATCH(F3253,'Account Map'!$A$5:$A$90,0))</f>
        <v>820</v>
      </c>
    </row>
    <row r="3254">
      <c r="A3254" t="n">
        <v>1215</v>
      </c>
      <c r="B3254" s="10" t="n">
        <v>46281</v>
      </c>
      <c r="C3254" t="inlineStr">
        <is>
          <t>Bill</t>
        </is>
      </c>
      <c r="D3254" t="inlineStr">
        <is>
          <t>B00493</t>
        </is>
      </c>
      <c r="E3254" t="inlineStr">
        <is>
          <t>High St Machinery Pty Ltd</t>
        </is>
      </c>
      <c r="F3254" t="inlineStr">
        <is>
          <t>Accounts Payable (A/P)</t>
        </is>
      </c>
      <c r="G3254" s="9" t="n">
        <v>-1186.66</v>
      </c>
      <c r="H3254" t="inlineStr"/>
      <c r="I3254" t="inlineStr"/>
      <c r="J3254" t="inlineStr"/>
      <c r="K3254" t="str">
        <f>INDEX('Account Map'!$E$5:$E$90,MATCH(F3254,'Account Map'!$A$5:$A$90,0))</f>
        <v>800</v>
      </c>
    </row>
    <row r="3255">
      <c r="A3255" t="n">
        <v>1216</v>
      </c>
      <c r="B3255" s="10" t="n">
        <v>46281</v>
      </c>
      <c r="C3255" t="inlineStr">
        <is>
          <t>Bill</t>
        </is>
      </c>
      <c r="D3255" t="inlineStr">
        <is>
          <t>B00494</t>
        </is>
      </c>
      <c r="E3255" t="inlineStr">
        <is>
          <t>Virgin Australia</t>
        </is>
      </c>
      <c r="F3255" t="inlineStr">
        <is>
          <t>Travel</t>
        </is>
      </c>
      <c r="G3255" s="9" t="n">
        <v>1027.56</v>
      </c>
      <c r="H3255" t="inlineStr">
        <is>
          <t>GST</t>
        </is>
      </c>
      <c r="I3255" t="inlineStr"/>
      <c r="J3255" t="inlineStr"/>
      <c r="K3255" t="str">
        <f>INDEX('Account Map'!$E$5:$E$90,MATCH(F3255,'Account Map'!$A$5:$A$90,0))</f>
        <v>493</v>
      </c>
    </row>
    <row r="3256">
      <c r="A3256" t="n">
        <v>1216</v>
      </c>
      <c r="B3256" s="10" t="n">
        <v>46281</v>
      </c>
      <c r="C3256" t="inlineStr">
        <is>
          <t>Bill</t>
        </is>
      </c>
      <c r="D3256" t="inlineStr">
        <is>
          <t>B00494</t>
        </is>
      </c>
      <c r="E3256" t="inlineStr">
        <is>
          <t>Virgin Australia</t>
        </is>
      </c>
      <c r="F3256" t="inlineStr">
        <is>
          <t>GST Payable</t>
        </is>
      </c>
      <c r="G3256" s="9" t="n">
        <v>102.76</v>
      </c>
      <c r="H3256" t="inlineStr"/>
      <c r="I3256" t="inlineStr"/>
      <c r="J3256" t="inlineStr"/>
      <c r="K3256" t="str">
        <f>INDEX('Account Map'!$E$5:$E$90,MATCH(F3256,'Account Map'!$A$5:$A$90,0))</f>
        <v>820</v>
      </c>
    </row>
    <row r="3257">
      <c r="A3257" t="n">
        <v>1216</v>
      </c>
      <c r="B3257" s="10" t="n">
        <v>46281</v>
      </c>
      <c r="C3257" t="inlineStr">
        <is>
          <t>Bill</t>
        </is>
      </c>
      <c r="D3257" t="inlineStr">
        <is>
          <t>B00494</t>
        </is>
      </c>
      <c r="E3257" t="inlineStr">
        <is>
          <t>Virgin Australia</t>
        </is>
      </c>
      <c r="F3257" t="inlineStr">
        <is>
          <t>Accounts Payable (A/P)</t>
        </is>
      </c>
      <c r="G3257" s="9" t="n">
        <v>-1130.32</v>
      </c>
      <c r="H3257" t="inlineStr"/>
      <c r="I3257" t="inlineStr"/>
      <c r="J3257" t="inlineStr"/>
      <c r="K3257" t="str">
        <f>INDEX('Account Map'!$E$5:$E$90,MATCH(F3257,'Account Map'!$A$5:$A$90,0))</f>
        <v>800</v>
      </c>
    </row>
    <row r="3258">
      <c r="A3258" t="n">
        <v>1217</v>
      </c>
      <c r="B3258" s="10" t="n">
        <v>46281</v>
      </c>
      <c r="C3258" t="inlineStr">
        <is>
          <t>Bill</t>
        </is>
      </c>
      <c r="D3258" t="inlineStr">
        <is>
          <t>B00495</t>
        </is>
      </c>
      <c r="E3258" t="inlineStr">
        <is>
          <t>Bob Jane T-Marts Pty Ltd</t>
        </is>
      </c>
      <c r="F3258" t="inlineStr">
        <is>
          <t>Motor Vehicle:Repairs &amp; tyres</t>
        </is>
      </c>
      <c r="G3258" s="9" t="n">
        <v>579.2</v>
      </c>
      <c r="H3258" t="inlineStr">
        <is>
          <t>GST</t>
        </is>
      </c>
      <c r="I3258" t="inlineStr"/>
      <c r="J3258" t="inlineStr"/>
      <c r="K3258" t="str">
        <f>INDEX('Account Map'!$E$5:$E$90,MATCH(F3258,'Account Map'!$A$5:$A$90,0))</f>
        <v>449</v>
      </c>
    </row>
    <row r="3259">
      <c r="A3259" t="n">
        <v>1217</v>
      </c>
      <c r="B3259" s="10" t="n">
        <v>46281</v>
      </c>
      <c r="C3259" t="inlineStr">
        <is>
          <t>Bill</t>
        </is>
      </c>
      <c r="D3259" t="inlineStr">
        <is>
          <t>B00495</t>
        </is>
      </c>
      <c r="E3259" t="inlineStr">
        <is>
          <t>Bob Jane T-Marts Pty Ltd</t>
        </is>
      </c>
      <c r="F3259" t="inlineStr">
        <is>
          <t>GST Payable</t>
        </is>
      </c>
      <c r="G3259" s="9" t="n">
        <v>57.92</v>
      </c>
      <c r="H3259" t="inlineStr"/>
      <c r="I3259" t="inlineStr"/>
      <c r="J3259" t="inlineStr"/>
      <c r="K3259" t="str">
        <f>INDEX('Account Map'!$E$5:$E$90,MATCH(F3259,'Account Map'!$A$5:$A$90,0))</f>
        <v>820</v>
      </c>
    </row>
    <row r="3260">
      <c r="A3260" t="n">
        <v>1217</v>
      </c>
      <c r="B3260" s="10" t="n">
        <v>46281</v>
      </c>
      <c r="C3260" t="inlineStr">
        <is>
          <t>Bill</t>
        </is>
      </c>
      <c r="D3260" t="inlineStr">
        <is>
          <t>B00495</t>
        </is>
      </c>
      <c r="E3260" t="inlineStr">
        <is>
          <t>Bob Jane T-Marts Pty Ltd</t>
        </is>
      </c>
      <c r="F3260" t="inlineStr">
        <is>
          <t>Accounts Payable (A/P)</t>
        </is>
      </c>
      <c r="G3260" s="9" t="n">
        <v>-637.12</v>
      </c>
      <c r="H3260" t="inlineStr"/>
      <c r="I3260" t="inlineStr"/>
      <c r="J3260" t="inlineStr"/>
      <c r="K3260" t="str">
        <f>INDEX('Account Map'!$E$5:$E$90,MATCH(F3260,'Account Map'!$A$5:$A$90,0))</f>
        <v>800</v>
      </c>
    </row>
    <row r="3261">
      <c r="A3261" t="n">
        <v>1218</v>
      </c>
      <c r="B3261" s="10" t="n">
        <v>46281</v>
      </c>
      <c r="C3261" t="inlineStr">
        <is>
          <t>Bill</t>
        </is>
      </c>
      <c r="D3261" t="inlineStr">
        <is>
          <t>B00496</t>
        </is>
      </c>
      <c r="E3261" t="inlineStr">
        <is>
          <t>Aussie Broadband</t>
        </is>
      </c>
      <c r="F3261" t="inlineStr">
        <is>
          <t>Internet</t>
        </is>
      </c>
      <c r="G3261" s="9" t="n">
        <v>1177.38</v>
      </c>
      <c r="H3261" t="inlineStr">
        <is>
          <t>GST</t>
        </is>
      </c>
      <c r="I3261" t="inlineStr"/>
      <c r="J3261" t="inlineStr"/>
      <c r="K3261" t="str">
        <f>INDEX('Account Map'!$E$5:$E$90,MATCH(F3261,'Account Map'!$A$5:$A$90,0))</f>
        <v>489</v>
      </c>
    </row>
    <row r="3262">
      <c r="A3262" t="n">
        <v>1218</v>
      </c>
      <c r="B3262" s="10" t="n">
        <v>46281</v>
      </c>
      <c r="C3262" t="inlineStr">
        <is>
          <t>Bill</t>
        </is>
      </c>
      <c r="D3262" t="inlineStr">
        <is>
          <t>B00496</t>
        </is>
      </c>
      <c r="E3262" t="inlineStr">
        <is>
          <t>Aussie Broadband</t>
        </is>
      </c>
      <c r="F3262" t="inlineStr">
        <is>
          <t>GST Payable</t>
        </is>
      </c>
      <c r="G3262" s="9" t="n">
        <v>117.74</v>
      </c>
      <c r="H3262" t="inlineStr"/>
      <c r="I3262" t="inlineStr"/>
      <c r="J3262" t="inlineStr"/>
      <c r="K3262" t="str">
        <f>INDEX('Account Map'!$E$5:$E$90,MATCH(F3262,'Account Map'!$A$5:$A$90,0))</f>
        <v>820</v>
      </c>
    </row>
    <row r="3263">
      <c r="A3263" t="n">
        <v>1218</v>
      </c>
      <c r="B3263" s="10" t="n">
        <v>46281</v>
      </c>
      <c r="C3263" t="inlineStr">
        <is>
          <t>Bill</t>
        </is>
      </c>
      <c r="D3263" t="inlineStr">
        <is>
          <t>B00496</t>
        </is>
      </c>
      <c r="E3263" t="inlineStr">
        <is>
          <t>Aussie Broadband</t>
        </is>
      </c>
      <c r="F3263" t="inlineStr">
        <is>
          <t>Accounts Payable (A/P)</t>
        </is>
      </c>
      <c r="G3263" s="9" t="n">
        <v>-1295.12</v>
      </c>
      <c r="H3263" t="inlineStr"/>
      <c r="I3263" t="inlineStr"/>
      <c r="J3263" t="inlineStr"/>
      <c r="K3263" t="str">
        <f>INDEX('Account Map'!$E$5:$E$90,MATCH(F3263,'Account Map'!$A$5:$A$90,0))</f>
        <v>800</v>
      </c>
    </row>
    <row r="3264">
      <c r="A3264" t="n">
        <v>1219</v>
      </c>
      <c r="B3264" s="10" t="n">
        <v>46281</v>
      </c>
      <c r="C3264" t="inlineStr">
        <is>
          <t>Expense</t>
        </is>
      </c>
      <c r="D3264" t="inlineStr"/>
      <c r="E3264" t="inlineStr">
        <is>
          <t>Total Tools</t>
        </is>
      </c>
      <c r="F3264" t="inlineStr">
        <is>
          <t>Motor Vehicle:Fuel</t>
        </is>
      </c>
      <c r="G3264" s="9" t="n">
        <v>459.47</v>
      </c>
      <c r="H3264" t="inlineStr">
        <is>
          <t>GST</t>
        </is>
      </c>
      <c r="I3264" t="inlineStr"/>
      <c r="J3264" t="inlineStr"/>
      <c r="K3264" t="str">
        <f>INDEX('Account Map'!$E$5:$E$90,MATCH(F3264,'Account Map'!$A$5:$A$90,0))</f>
        <v>449</v>
      </c>
    </row>
    <row r="3265">
      <c r="A3265" t="n">
        <v>1219</v>
      </c>
      <c r="B3265" s="10" t="n">
        <v>46281</v>
      </c>
      <c r="C3265" t="inlineStr">
        <is>
          <t>Expense</t>
        </is>
      </c>
      <c r="D3265" t="inlineStr"/>
      <c r="E3265" t="inlineStr">
        <is>
          <t>Total Tools</t>
        </is>
      </c>
      <c r="F3265" t="inlineStr">
        <is>
          <t>GST Payable</t>
        </is>
      </c>
      <c r="G3265" s="9" t="n">
        <v>45.95</v>
      </c>
      <c r="H3265" t="inlineStr"/>
      <c r="I3265" t="inlineStr"/>
      <c r="J3265" t="inlineStr"/>
      <c r="K3265" t="str">
        <f>INDEX('Account Map'!$E$5:$E$90,MATCH(F3265,'Account Map'!$A$5:$A$90,0))</f>
        <v>820</v>
      </c>
    </row>
    <row r="3266">
      <c r="A3266" t="n">
        <v>1219</v>
      </c>
      <c r="B3266" s="10" t="n">
        <v>46281</v>
      </c>
      <c r="C3266" t="inlineStr">
        <is>
          <t>Expense</t>
        </is>
      </c>
      <c r="D3266" t="inlineStr"/>
      <c r="E3266" t="inlineStr">
        <is>
          <t>Total Tools</t>
        </is>
      </c>
      <c r="F3266" t="inlineStr">
        <is>
          <t>ANZ Business Visa</t>
        </is>
      </c>
      <c r="G3266" s="9" t="n">
        <v>-505.42</v>
      </c>
      <c r="H3266" t="inlineStr"/>
      <c r="I3266" t="inlineStr"/>
      <c r="J3266" t="inlineStr">
        <is>
          <t>R</t>
        </is>
      </c>
      <c r="K3266" t="str">
        <f>INDEX('Account Map'!$E$5:$E$90,MATCH(F3266,'Account Map'!$A$5:$A$90,0))</f>
        <v>092</v>
      </c>
    </row>
    <row r="3267">
      <c r="A3267" t="n">
        <v>1220</v>
      </c>
      <c r="B3267" s="10" t="n">
        <v>46281</v>
      </c>
      <c r="C3267" t="inlineStr">
        <is>
          <t>Expense</t>
        </is>
      </c>
      <c r="D3267" t="inlineStr"/>
      <c r="E3267" t="inlineStr">
        <is>
          <t>Australia Post</t>
        </is>
      </c>
      <c r="F3267" t="inlineStr">
        <is>
          <t>Motor Vehicle:Fuel</t>
        </is>
      </c>
      <c r="G3267" s="9" t="n">
        <v>111.11</v>
      </c>
      <c r="H3267" t="inlineStr">
        <is>
          <t>GST</t>
        </is>
      </c>
      <c r="I3267" t="inlineStr"/>
      <c r="J3267" t="inlineStr"/>
      <c r="K3267" t="str">
        <f>INDEX('Account Map'!$E$5:$E$90,MATCH(F3267,'Account Map'!$A$5:$A$90,0))</f>
        <v>449</v>
      </c>
    </row>
    <row r="3268">
      <c r="A3268" t="n">
        <v>1220</v>
      </c>
      <c r="B3268" s="10" t="n">
        <v>46281</v>
      </c>
      <c r="C3268" t="inlineStr">
        <is>
          <t>Expense</t>
        </is>
      </c>
      <c r="D3268" t="inlineStr"/>
      <c r="E3268" t="inlineStr">
        <is>
          <t>Australia Post</t>
        </is>
      </c>
      <c r="F3268" t="inlineStr">
        <is>
          <t>GST Payable</t>
        </is>
      </c>
      <c r="G3268" s="9" t="n">
        <v>11.11</v>
      </c>
      <c r="H3268" t="inlineStr"/>
      <c r="I3268" t="inlineStr"/>
      <c r="J3268" t="inlineStr"/>
      <c r="K3268" t="str">
        <f>INDEX('Account Map'!$E$5:$E$90,MATCH(F3268,'Account Map'!$A$5:$A$90,0))</f>
        <v>820</v>
      </c>
    </row>
    <row r="3269">
      <c r="A3269" t="n">
        <v>1220</v>
      </c>
      <c r="B3269" s="10" t="n">
        <v>46281</v>
      </c>
      <c r="C3269" t="inlineStr">
        <is>
          <t>Expense</t>
        </is>
      </c>
      <c r="D3269" t="inlineStr"/>
      <c r="E3269" t="inlineStr">
        <is>
          <t>Australia Post</t>
        </is>
      </c>
      <c r="F3269" t="inlineStr">
        <is>
          <t>ANZ Business Visa</t>
        </is>
      </c>
      <c r="G3269" s="9" t="n">
        <v>-122.22</v>
      </c>
      <c r="H3269" t="inlineStr"/>
      <c r="I3269" t="inlineStr"/>
      <c r="J3269" t="inlineStr">
        <is>
          <t>R</t>
        </is>
      </c>
      <c r="K3269" t="str">
        <f>INDEX('Account Map'!$E$5:$E$90,MATCH(F3269,'Account Map'!$A$5:$A$90,0))</f>
        <v>092</v>
      </c>
    </row>
    <row r="3270">
      <c r="A3270" t="n">
        <v>1221</v>
      </c>
      <c r="B3270" s="10" t="n">
        <v>46281</v>
      </c>
      <c r="C3270" t="inlineStr">
        <is>
          <t>Payment</t>
        </is>
      </c>
      <c r="D3270" t="inlineStr"/>
      <c r="E3270" t="inlineStr">
        <is>
          <t>Laneway Property Group Pty Ltd</t>
        </is>
      </c>
      <c r="F3270" t="inlineStr">
        <is>
          <t>Undeposited Funds</t>
        </is>
      </c>
      <c r="G3270" s="9" t="n">
        <v>3690.72</v>
      </c>
      <c r="H3270" t="inlineStr"/>
      <c r="I3270" t="inlineStr">
        <is>
          <t>Payment INV-4309</t>
        </is>
      </c>
      <c r="J3270" t="inlineStr"/>
      <c r="K3270" t="str">
        <f>INDEX('Account Map'!$E$5:$E$90,MATCH(F3270,'Account Map'!$A$5:$A$90,0))</f>
        <v>615</v>
      </c>
    </row>
    <row r="3271">
      <c r="A3271" t="n">
        <v>1221</v>
      </c>
      <c r="B3271" s="10" t="n">
        <v>46281</v>
      </c>
      <c r="C3271" t="inlineStr">
        <is>
          <t>Payment</t>
        </is>
      </c>
      <c r="D3271" t="inlineStr"/>
      <c r="E3271" t="inlineStr">
        <is>
          <t>Laneway Property Group Pty Ltd</t>
        </is>
      </c>
      <c r="F3271" t="inlineStr">
        <is>
          <t>Accounts Receivable (A/R)</t>
        </is>
      </c>
      <c r="G3271" s="9" t="n">
        <v>-3690.72</v>
      </c>
      <c r="H3271" t="inlineStr"/>
      <c r="I3271" t="inlineStr">
        <is>
          <t>Payment INV-4309</t>
        </is>
      </c>
      <c r="J3271" t="inlineStr"/>
      <c r="K3271" t="str">
        <f>INDEX('Account Map'!$E$5:$E$90,MATCH(F3271,'Account Map'!$A$5:$A$90,0))</f>
        <v>610</v>
      </c>
    </row>
    <row r="3272">
      <c r="A3272" t="n">
        <v>1222</v>
      </c>
      <c r="B3272" s="10" t="n">
        <v>46281</v>
      </c>
      <c r="C3272" t="inlineStr">
        <is>
          <t>Bill Payment (Cheque)</t>
        </is>
      </c>
      <c r="D3272" t="inlineStr"/>
      <c r="E3272" t="inlineStr">
        <is>
          <t>Wattle Abrasives Pty Ltd</t>
        </is>
      </c>
      <c r="F3272" t="inlineStr">
        <is>
          <t>Accounts Payable (A/P)</t>
        </is>
      </c>
      <c r="G3272" s="9" t="n">
        <v>265.66</v>
      </c>
      <c r="H3272" t="inlineStr"/>
      <c r="I3272" t="inlineStr">
        <is>
          <t>Payment B00291</t>
        </is>
      </c>
      <c r="J3272" t="inlineStr"/>
      <c r="K3272" t="str">
        <f>INDEX('Account Map'!$E$5:$E$90,MATCH(F3272,'Account Map'!$A$5:$A$90,0))</f>
        <v>800</v>
      </c>
    </row>
    <row r="3273">
      <c r="A3273" t="n">
        <v>1222</v>
      </c>
      <c r="B3273" s="10" t="n">
        <v>46281</v>
      </c>
      <c r="C3273" t="inlineStr">
        <is>
          <t>Bill Payment (Cheque)</t>
        </is>
      </c>
      <c r="D3273" t="inlineStr"/>
      <c r="E3273" t="inlineStr">
        <is>
          <t>Wattle Abrasives Pty Ltd</t>
        </is>
      </c>
      <c r="F3273" t="inlineStr">
        <is>
          <t>ANZ Business Cheque</t>
        </is>
      </c>
      <c r="G3273" s="9" t="n">
        <v>-265.66</v>
      </c>
      <c r="H3273" t="inlineStr"/>
      <c r="I3273" t="inlineStr">
        <is>
          <t>Payment B00291</t>
        </is>
      </c>
      <c r="J3273" t="inlineStr">
        <is>
          <t>R</t>
        </is>
      </c>
      <c r="K3273" t="str">
        <f>INDEX('Account Map'!$E$5:$E$90,MATCH(F3273,'Account Map'!$A$5:$A$90,0))</f>
        <v>090</v>
      </c>
    </row>
    <row r="3274">
      <c r="A3274" t="n">
        <v>1223</v>
      </c>
      <c r="B3274" s="10" t="n">
        <v>46281</v>
      </c>
      <c r="C3274" t="inlineStr">
        <is>
          <t>Bill Payment (Cheque)</t>
        </is>
      </c>
      <c r="D3274" t="inlineStr"/>
      <c r="E3274" t="inlineStr">
        <is>
          <t>Autodesk</t>
        </is>
      </c>
      <c r="F3274" t="inlineStr">
        <is>
          <t>Accounts Payable (A/P)</t>
        </is>
      </c>
      <c r="G3274" s="9" t="n">
        <v>1599.37</v>
      </c>
      <c r="H3274" t="inlineStr"/>
      <c r="I3274" t="inlineStr">
        <is>
          <t>Payment B00327</t>
        </is>
      </c>
      <c r="J3274" t="inlineStr"/>
      <c r="K3274" t="str">
        <f>INDEX('Account Map'!$E$5:$E$90,MATCH(F3274,'Account Map'!$A$5:$A$90,0))</f>
        <v>800</v>
      </c>
    </row>
    <row r="3275">
      <c r="A3275" t="n">
        <v>1223</v>
      </c>
      <c r="B3275" s="10" t="n">
        <v>46281</v>
      </c>
      <c r="C3275" t="inlineStr">
        <is>
          <t>Bill Payment (Cheque)</t>
        </is>
      </c>
      <c r="D3275" t="inlineStr"/>
      <c r="E3275" t="inlineStr">
        <is>
          <t>Autodesk</t>
        </is>
      </c>
      <c r="F3275" t="inlineStr">
        <is>
          <t>ANZ Business Cheque</t>
        </is>
      </c>
      <c r="G3275" s="9" t="n">
        <v>-1599.37</v>
      </c>
      <c r="H3275" t="inlineStr"/>
      <c r="I3275" t="inlineStr">
        <is>
          <t>Payment B00327</t>
        </is>
      </c>
      <c r="J3275" t="inlineStr">
        <is>
          <t>R</t>
        </is>
      </c>
      <c r="K3275" t="str">
        <f>INDEX('Account Map'!$E$5:$E$90,MATCH(F3275,'Account Map'!$A$5:$A$90,0))</f>
        <v>090</v>
      </c>
    </row>
    <row r="3276">
      <c r="A3276" t="n">
        <v>1224</v>
      </c>
      <c r="B3276" s="10" t="n">
        <v>46281</v>
      </c>
      <c r="C3276" t="inlineStr">
        <is>
          <t>Bill Payment (Cheque)</t>
        </is>
      </c>
      <c r="D3276" t="inlineStr"/>
      <c r="E3276" t="inlineStr">
        <is>
          <t>Hawthorn Signs Pty Ltd</t>
        </is>
      </c>
      <c r="F3276" t="inlineStr">
        <is>
          <t>Accounts Payable (A/P)</t>
        </is>
      </c>
      <c r="G3276" s="9" t="n">
        <v>1134.63</v>
      </c>
      <c r="H3276" t="inlineStr"/>
      <c r="I3276" t="inlineStr">
        <is>
          <t>Payment B00335</t>
        </is>
      </c>
      <c r="J3276" t="inlineStr"/>
      <c r="K3276" t="str">
        <f>INDEX('Account Map'!$E$5:$E$90,MATCH(F3276,'Account Map'!$A$5:$A$90,0))</f>
        <v>800</v>
      </c>
    </row>
    <row r="3277">
      <c r="A3277" t="n">
        <v>1224</v>
      </c>
      <c r="B3277" s="10" t="n">
        <v>46281</v>
      </c>
      <c r="C3277" t="inlineStr">
        <is>
          <t>Bill Payment (Cheque)</t>
        </is>
      </c>
      <c r="D3277" t="inlineStr"/>
      <c r="E3277" t="inlineStr">
        <is>
          <t>Hawthorn Signs Pty Ltd</t>
        </is>
      </c>
      <c r="F3277" t="inlineStr">
        <is>
          <t>ANZ Business Cheque</t>
        </is>
      </c>
      <c r="G3277" s="9" t="n">
        <v>-1134.63</v>
      </c>
      <c r="H3277" t="inlineStr"/>
      <c r="I3277" t="inlineStr">
        <is>
          <t>Payment B00335</t>
        </is>
      </c>
      <c r="J3277" t="inlineStr">
        <is>
          <t>R</t>
        </is>
      </c>
      <c r="K3277" t="str">
        <f>INDEX('Account Map'!$E$5:$E$90,MATCH(F3277,'Account Map'!$A$5:$A$90,0))</f>
        <v>090</v>
      </c>
    </row>
    <row r="3278">
      <c r="A3278" t="n">
        <v>1225</v>
      </c>
      <c r="B3278" s="10" t="n">
        <v>46281</v>
      </c>
      <c r="C3278" t="inlineStr">
        <is>
          <t>Bill Payment (Cheque)</t>
        </is>
      </c>
      <c r="D3278" t="inlineStr"/>
      <c r="E3278" t="inlineStr">
        <is>
          <t>Clifton Abrasives Pty Ltd</t>
        </is>
      </c>
      <c r="F3278" t="inlineStr">
        <is>
          <t>Accounts Payable (A/P)</t>
        </is>
      </c>
      <c r="G3278" s="9" t="n">
        <v>1494.52</v>
      </c>
      <c r="H3278" t="inlineStr"/>
      <c r="I3278" t="inlineStr">
        <is>
          <t>Payment B00387</t>
        </is>
      </c>
      <c r="J3278" t="inlineStr"/>
      <c r="K3278" t="str">
        <f>INDEX('Account Map'!$E$5:$E$90,MATCH(F3278,'Account Map'!$A$5:$A$90,0))</f>
        <v>800</v>
      </c>
    </row>
    <row r="3279">
      <c r="A3279" t="n">
        <v>1225</v>
      </c>
      <c r="B3279" s="10" t="n">
        <v>46281</v>
      </c>
      <c r="C3279" t="inlineStr">
        <is>
          <t>Bill Payment (Cheque)</t>
        </is>
      </c>
      <c r="D3279" t="inlineStr"/>
      <c r="E3279" t="inlineStr">
        <is>
          <t>Clifton Abrasives Pty Ltd</t>
        </is>
      </c>
      <c r="F3279" t="inlineStr">
        <is>
          <t>ANZ Business Cheque</t>
        </is>
      </c>
      <c r="G3279" s="9" t="n">
        <v>-1494.52</v>
      </c>
      <c r="H3279" t="inlineStr"/>
      <c r="I3279" t="inlineStr">
        <is>
          <t>Payment B00387</t>
        </is>
      </c>
      <c r="J3279" t="inlineStr">
        <is>
          <t>R</t>
        </is>
      </c>
      <c r="K3279" t="str">
        <f>INDEX('Account Map'!$E$5:$E$90,MATCH(F3279,'Account Map'!$A$5:$A$90,0))</f>
        <v>090</v>
      </c>
    </row>
    <row r="3280">
      <c r="A3280" t="n">
        <v>1226</v>
      </c>
      <c r="B3280" s="10" t="n">
        <v>46281</v>
      </c>
      <c r="C3280" t="inlineStr">
        <is>
          <t>Bill Payment (Cheque)</t>
        </is>
      </c>
      <c r="D3280" t="inlineStr"/>
      <c r="E3280" t="inlineStr">
        <is>
          <t>Aussie Broadband</t>
        </is>
      </c>
      <c r="F3280" t="inlineStr">
        <is>
          <t>Accounts Payable (A/P)</t>
        </is>
      </c>
      <c r="G3280" s="9" t="n">
        <v>442.11</v>
      </c>
      <c r="H3280" t="inlineStr"/>
      <c r="I3280" t="inlineStr">
        <is>
          <t>Payment B00415</t>
        </is>
      </c>
      <c r="J3280" t="inlineStr"/>
      <c r="K3280" t="str">
        <f>INDEX('Account Map'!$E$5:$E$90,MATCH(F3280,'Account Map'!$A$5:$A$90,0))</f>
        <v>800</v>
      </c>
    </row>
    <row r="3281">
      <c r="A3281" t="n">
        <v>1226</v>
      </c>
      <c r="B3281" s="10" t="n">
        <v>46281</v>
      </c>
      <c r="C3281" t="inlineStr">
        <is>
          <t>Bill Payment (Cheque)</t>
        </is>
      </c>
      <c r="D3281" t="inlineStr"/>
      <c r="E3281" t="inlineStr">
        <is>
          <t>Aussie Broadband</t>
        </is>
      </c>
      <c r="F3281" t="inlineStr">
        <is>
          <t>ANZ Business Cheque</t>
        </is>
      </c>
      <c r="G3281" s="9" t="n">
        <v>-442.11</v>
      </c>
      <c r="H3281" t="inlineStr"/>
      <c r="I3281" t="inlineStr">
        <is>
          <t>Payment B00415</t>
        </is>
      </c>
      <c r="J3281" t="inlineStr">
        <is>
          <t>R</t>
        </is>
      </c>
      <c r="K3281" t="str">
        <f>INDEX('Account Map'!$E$5:$E$90,MATCH(F3281,'Account Map'!$A$5:$A$90,0))</f>
        <v>090</v>
      </c>
    </row>
    <row r="3282">
      <c r="A3282" t="n">
        <v>1227</v>
      </c>
      <c r="B3282" s="10" t="n">
        <v>46282</v>
      </c>
      <c r="C3282" t="inlineStr">
        <is>
          <t>Invoice</t>
        </is>
      </c>
      <c r="D3282" t="inlineStr">
        <is>
          <t>INV-4393</t>
        </is>
      </c>
      <c r="E3282" t="inlineStr">
        <is>
          <t>Northside Real Estate Pty Ltd</t>
        </is>
      </c>
      <c r="F3282" t="inlineStr">
        <is>
          <t>Accounts Receivable (A/R)</t>
        </is>
      </c>
      <c r="G3282" s="9" t="n">
        <v>6312.24</v>
      </c>
      <c r="H3282" t="inlineStr"/>
      <c r="I3282" t="inlineStr"/>
      <c r="J3282" t="inlineStr"/>
      <c r="K3282" t="str">
        <f>INDEX('Account Map'!$E$5:$E$90,MATCH(F3282,'Account Map'!$A$5:$A$90,0))</f>
        <v>610</v>
      </c>
    </row>
    <row r="3283">
      <c r="A3283" t="n">
        <v>1227</v>
      </c>
      <c r="B3283" s="10" t="n">
        <v>46282</v>
      </c>
      <c r="C3283" t="inlineStr">
        <is>
          <t>Invoice</t>
        </is>
      </c>
      <c r="D3283" t="inlineStr">
        <is>
          <t>INV-4393</t>
        </is>
      </c>
      <c r="E3283" t="inlineStr">
        <is>
          <t>Northside Real Estate Pty Ltd</t>
        </is>
      </c>
      <c r="F3283" t="inlineStr">
        <is>
          <t>Shopfitting contracts</t>
        </is>
      </c>
      <c r="G3283" s="9" t="n">
        <v>-3696.69</v>
      </c>
      <c r="H3283" t="inlineStr">
        <is>
          <t>GST</t>
        </is>
      </c>
      <c r="I3283" t="inlineStr"/>
      <c r="J3283" t="inlineStr"/>
      <c r="K3283" t="str">
        <f>INDEX('Account Map'!$E$5:$E$90,MATCH(F3283,'Account Map'!$A$5:$A$90,0))</f>
        <v>201</v>
      </c>
    </row>
    <row r="3284">
      <c r="A3284" t="n">
        <v>1227</v>
      </c>
      <c r="B3284" s="10" t="n">
        <v>46282</v>
      </c>
      <c r="C3284" t="inlineStr">
        <is>
          <t>Invoice</t>
        </is>
      </c>
      <c r="D3284" t="inlineStr">
        <is>
          <t>INV-4393</t>
        </is>
      </c>
      <c r="E3284" t="inlineStr">
        <is>
          <t>Northside Real Estate Pty Ltd</t>
        </is>
      </c>
      <c r="F3284" t="inlineStr">
        <is>
          <t>Shopfitting contracts</t>
        </is>
      </c>
      <c r="G3284" s="9" t="n">
        <v>-2041.71</v>
      </c>
      <c r="H3284" t="inlineStr">
        <is>
          <t>GST</t>
        </is>
      </c>
      <c r="I3284" t="inlineStr"/>
      <c r="J3284" t="inlineStr"/>
      <c r="K3284" t="str">
        <f>INDEX('Account Map'!$E$5:$E$90,MATCH(F3284,'Account Map'!$A$5:$A$90,0))</f>
        <v>201</v>
      </c>
    </row>
    <row r="3285">
      <c r="A3285" t="n">
        <v>1227</v>
      </c>
      <c r="B3285" s="10" t="n">
        <v>46282</v>
      </c>
      <c r="C3285" t="inlineStr">
        <is>
          <t>Invoice</t>
        </is>
      </c>
      <c r="D3285" t="inlineStr">
        <is>
          <t>INV-4393</t>
        </is>
      </c>
      <c r="E3285" t="inlineStr">
        <is>
          <t>Northside Real Estate Pty Ltd</t>
        </is>
      </c>
      <c r="F3285" t="inlineStr">
        <is>
          <t>GST Payable</t>
        </is>
      </c>
      <c r="G3285" s="9" t="n">
        <v>-573.84</v>
      </c>
      <c r="H3285" t="inlineStr"/>
      <c r="I3285" t="inlineStr"/>
      <c r="J3285" t="inlineStr"/>
      <c r="K3285" t="str">
        <f>INDEX('Account Map'!$E$5:$E$90,MATCH(F3285,'Account Map'!$A$5:$A$90,0))</f>
        <v>820</v>
      </c>
    </row>
    <row r="3286">
      <c r="A3286" t="n">
        <v>1228</v>
      </c>
      <c r="B3286" s="10" t="n">
        <v>46282</v>
      </c>
      <c r="C3286" t="inlineStr">
        <is>
          <t>Invoice</t>
        </is>
      </c>
      <c r="D3286" t="inlineStr">
        <is>
          <t>INV-4394</t>
        </is>
      </c>
      <c r="E3286" t="inlineStr">
        <is>
          <t>Smith St Fashion Pty Ltd</t>
        </is>
      </c>
      <c r="F3286" t="inlineStr">
        <is>
          <t>Accounts Receivable (A/R)</t>
        </is>
      </c>
      <c r="G3286" s="9" t="n">
        <v>17552.56</v>
      </c>
      <c r="H3286" t="inlineStr"/>
      <c r="I3286" t="inlineStr"/>
      <c r="J3286" t="inlineStr"/>
      <c r="K3286" t="str">
        <f>INDEX('Account Map'!$E$5:$E$90,MATCH(F3286,'Account Map'!$A$5:$A$90,0))</f>
        <v>610</v>
      </c>
    </row>
    <row r="3287">
      <c r="A3287" t="n">
        <v>1228</v>
      </c>
      <c r="B3287" s="10" t="n">
        <v>46282</v>
      </c>
      <c r="C3287" t="inlineStr">
        <is>
          <t>Invoice</t>
        </is>
      </c>
      <c r="D3287" t="inlineStr">
        <is>
          <t>INV-4394</t>
        </is>
      </c>
      <c r="E3287" t="inlineStr">
        <is>
          <t>Smith St Fashion Pty Ltd</t>
        </is>
      </c>
      <c r="F3287" t="inlineStr">
        <is>
          <t>Shopfitting contracts</t>
        </is>
      </c>
      <c r="G3287" s="9" t="n">
        <v>-11038.56</v>
      </c>
      <c r="H3287" t="inlineStr">
        <is>
          <t>GST</t>
        </is>
      </c>
      <c r="I3287" t="inlineStr"/>
      <c r="J3287" t="inlineStr"/>
      <c r="K3287" t="str">
        <f>INDEX('Account Map'!$E$5:$E$90,MATCH(F3287,'Account Map'!$A$5:$A$90,0))</f>
        <v>201</v>
      </c>
    </row>
    <row r="3288">
      <c r="A3288" t="n">
        <v>1228</v>
      </c>
      <c r="B3288" s="10" t="n">
        <v>46282</v>
      </c>
      <c r="C3288" t="inlineStr">
        <is>
          <t>Invoice</t>
        </is>
      </c>
      <c r="D3288" t="inlineStr">
        <is>
          <t>INV-4394</t>
        </is>
      </c>
      <c r="E3288" t="inlineStr">
        <is>
          <t>Smith St Fashion Pty Ltd</t>
        </is>
      </c>
      <c r="F3288" t="inlineStr">
        <is>
          <t>Joinery sales</t>
        </is>
      </c>
      <c r="G3288" s="9" t="n">
        <v>-4918.31</v>
      </c>
      <c r="H3288" t="inlineStr">
        <is>
          <t>GST</t>
        </is>
      </c>
      <c r="I3288" t="inlineStr"/>
      <c r="J3288" t="inlineStr"/>
      <c r="K3288" t="str">
        <f>INDEX('Account Map'!$E$5:$E$90,MATCH(F3288,'Account Map'!$A$5:$A$90,0))</f>
        <v>200</v>
      </c>
    </row>
    <row r="3289">
      <c r="A3289" t="n">
        <v>1228</v>
      </c>
      <c r="B3289" s="10" t="n">
        <v>46282</v>
      </c>
      <c r="C3289" t="inlineStr">
        <is>
          <t>Invoice</t>
        </is>
      </c>
      <c r="D3289" t="inlineStr">
        <is>
          <t>INV-4394</t>
        </is>
      </c>
      <c r="E3289" t="inlineStr">
        <is>
          <t>Smith St Fashion Pty Ltd</t>
        </is>
      </c>
      <c r="F3289" t="inlineStr">
        <is>
          <t>GST Payable</t>
        </is>
      </c>
      <c r="G3289" s="9" t="n">
        <v>-1595.69</v>
      </c>
      <c r="H3289" t="inlineStr"/>
      <c r="I3289" t="inlineStr"/>
      <c r="J3289" t="inlineStr"/>
      <c r="K3289" t="str">
        <f>INDEX('Account Map'!$E$5:$E$90,MATCH(F3289,'Account Map'!$A$5:$A$90,0))</f>
        <v>820</v>
      </c>
    </row>
    <row r="3290">
      <c r="A3290" t="n">
        <v>1229</v>
      </c>
      <c r="B3290" s="10" t="n">
        <v>46282</v>
      </c>
      <c r="C3290" t="inlineStr">
        <is>
          <t>Invoice</t>
        </is>
      </c>
      <c r="D3290" t="inlineStr">
        <is>
          <t>INV-4395</t>
        </is>
      </c>
      <c r="E3290" t="inlineStr">
        <is>
          <t>Hawthorn Cafe Pty Ltd</t>
        </is>
      </c>
      <c r="F3290" t="inlineStr">
        <is>
          <t>Accounts Receivable (A/R)</t>
        </is>
      </c>
      <c r="G3290" s="9" t="n">
        <v>6435.76</v>
      </c>
      <c r="H3290" t="inlineStr"/>
      <c r="I3290" t="inlineStr"/>
      <c r="J3290" t="inlineStr"/>
      <c r="K3290" t="str">
        <f>INDEX('Account Map'!$E$5:$E$90,MATCH(F3290,'Account Map'!$A$5:$A$90,0))</f>
        <v>610</v>
      </c>
    </row>
    <row r="3291">
      <c r="A3291" t="n">
        <v>1229</v>
      </c>
      <c r="B3291" s="10" t="n">
        <v>46282</v>
      </c>
      <c r="C3291" t="inlineStr">
        <is>
          <t>Invoice</t>
        </is>
      </c>
      <c r="D3291" t="inlineStr">
        <is>
          <t>INV-4395</t>
        </is>
      </c>
      <c r="E3291" t="inlineStr">
        <is>
          <t>Hawthorn Cafe Pty Ltd</t>
        </is>
      </c>
      <c r="F3291" t="inlineStr">
        <is>
          <t>Shopfitting contracts</t>
        </is>
      </c>
      <c r="G3291" s="9" t="n">
        <v>-1266.82</v>
      </c>
      <c r="H3291" t="inlineStr">
        <is>
          <t>GST</t>
        </is>
      </c>
      <c r="I3291" t="inlineStr"/>
      <c r="J3291" t="inlineStr"/>
      <c r="K3291" t="str">
        <f>INDEX('Account Map'!$E$5:$E$90,MATCH(F3291,'Account Map'!$A$5:$A$90,0))</f>
        <v>201</v>
      </c>
    </row>
    <row r="3292">
      <c r="A3292" t="n">
        <v>1229</v>
      </c>
      <c r="B3292" s="10" t="n">
        <v>46282</v>
      </c>
      <c r="C3292" t="inlineStr">
        <is>
          <t>Invoice</t>
        </is>
      </c>
      <c r="D3292" t="inlineStr">
        <is>
          <t>INV-4395</t>
        </is>
      </c>
      <c r="E3292" t="inlineStr">
        <is>
          <t>Hawthorn Cafe Pty Ltd</t>
        </is>
      </c>
      <c r="F3292" t="inlineStr">
        <is>
          <t>Installation labour</t>
        </is>
      </c>
      <c r="G3292" s="9" t="n">
        <v>-704</v>
      </c>
      <c r="H3292" t="inlineStr">
        <is>
          <t>GST</t>
        </is>
      </c>
      <c r="I3292" t="inlineStr"/>
      <c r="J3292" t="inlineStr"/>
      <c r="K3292" t="str">
        <f>INDEX('Account Map'!$E$5:$E$90,MATCH(F3292,'Account Map'!$A$5:$A$90,0))</f>
        <v>202</v>
      </c>
    </row>
    <row r="3293">
      <c r="A3293" t="n">
        <v>1229</v>
      </c>
      <c r="B3293" s="10" t="n">
        <v>46282</v>
      </c>
      <c r="C3293" t="inlineStr">
        <is>
          <t>Invoice</t>
        </is>
      </c>
      <c r="D3293" t="inlineStr">
        <is>
          <t>INV-4395</t>
        </is>
      </c>
      <c r="E3293" t="inlineStr">
        <is>
          <t>Hawthorn Cafe Pty Ltd</t>
        </is>
      </c>
      <c r="F3293" t="inlineStr">
        <is>
          <t>Joinery sales</t>
        </is>
      </c>
      <c r="G3293" s="9" t="n">
        <v>-3879.87</v>
      </c>
      <c r="H3293" t="inlineStr">
        <is>
          <t>GST</t>
        </is>
      </c>
      <c r="I3293" t="inlineStr"/>
      <c r="J3293" t="inlineStr"/>
      <c r="K3293" t="str">
        <f>INDEX('Account Map'!$E$5:$E$90,MATCH(F3293,'Account Map'!$A$5:$A$90,0))</f>
        <v>200</v>
      </c>
    </row>
    <row r="3294">
      <c r="A3294" t="n">
        <v>1229</v>
      </c>
      <c r="B3294" s="10" t="n">
        <v>46282</v>
      </c>
      <c r="C3294" t="inlineStr">
        <is>
          <t>Invoice</t>
        </is>
      </c>
      <c r="D3294" t="inlineStr">
        <is>
          <t>INV-4395</t>
        </is>
      </c>
      <c r="E3294" t="inlineStr">
        <is>
          <t>Hawthorn Cafe Pty Ltd</t>
        </is>
      </c>
      <c r="F3294" t="inlineStr">
        <is>
          <t>GST Payable</t>
        </is>
      </c>
      <c r="G3294" s="9" t="n">
        <v>-585.0700000000001</v>
      </c>
      <c r="H3294" t="inlineStr"/>
      <c r="I3294" t="inlineStr"/>
      <c r="J3294" t="inlineStr"/>
      <c r="K3294" t="str">
        <f>INDEX('Account Map'!$E$5:$E$90,MATCH(F3294,'Account Map'!$A$5:$A$90,0))</f>
        <v>820</v>
      </c>
    </row>
    <row r="3295">
      <c r="A3295" t="n">
        <v>1230</v>
      </c>
      <c r="B3295" s="10" t="n">
        <v>46282</v>
      </c>
      <c r="C3295" t="inlineStr">
        <is>
          <t>Bill</t>
        </is>
      </c>
      <c r="D3295" t="inlineStr">
        <is>
          <t>B00497</t>
        </is>
      </c>
      <c r="E3295" t="inlineStr">
        <is>
          <t>City of Yarra Pty Ltd</t>
        </is>
      </c>
      <c r="F3295" t="inlineStr">
        <is>
          <t>Licences &amp; permits</t>
        </is>
      </c>
      <c r="G3295" s="9" t="n">
        <v>1287.38</v>
      </c>
      <c r="H3295" t="inlineStr">
        <is>
          <t>GST</t>
        </is>
      </c>
      <c r="I3295" t="inlineStr"/>
      <c r="J3295" t="inlineStr"/>
      <c r="K3295" t="str">
        <f>INDEX('Account Map'!$E$5:$E$90,MATCH(F3295,'Account Map'!$A$5:$A$90,0))</f>
        <v>495</v>
      </c>
    </row>
    <row r="3296">
      <c r="A3296" t="n">
        <v>1230</v>
      </c>
      <c r="B3296" s="10" t="n">
        <v>46282</v>
      </c>
      <c r="C3296" t="inlineStr">
        <is>
          <t>Bill</t>
        </is>
      </c>
      <c r="D3296" t="inlineStr">
        <is>
          <t>B00497</t>
        </is>
      </c>
      <c r="E3296" t="inlineStr">
        <is>
          <t>City of Yarra Pty Ltd</t>
        </is>
      </c>
      <c r="F3296" t="inlineStr">
        <is>
          <t>GST Payable</t>
        </is>
      </c>
      <c r="G3296" s="9" t="n">
        <v>128.74</v>
      </c>
      <c r="H3296" t="inlineStr"/>
      <c r="I3296" t="inlineStr"/>
      <c r="J3296" t="inlineStr"/>
      <c r="K3296" t="str">
        <f>INDEX('Account Map'!$E$5:$E$90,MATCH(F3296,'Account Map'!$A$5:$A$90,0))</f>
        <v>820</v>
      </c>
    </row>
    <row r="3297">
      <c r="A3297" t="n">
        <v>1230</v>
      </c>
      <c r="B3297" s="10" t="n">
        <v>46282</v>
      </c>
      <c r="C3297" t="inlineStr">
        <is>
          <t>Bill</t>
        </is>
      </c>
      <c r="D3297" t="inlineStr">
        <is>
          <t>B00497</t>
        </is>
      </c>
      <c r="E3297" t="inlineStr">
        <is>
          <t>City of Yarra Pty Ltd</t>
        </is>
      </c>
      <c r="F3297" t="inlineStr">
        <is>
          <t>Accounts Payable (A/P)</t>
        </is>
      </c>
      <c r="G3297" s="9" t="n">
        <v>-1416.12</v>
      </c>
      <c r="H3297" t="inlineStr"/>
      <c r="I3297" t="inlineStr"/>
      <c r="J3297" t="inlineStr"/>
      <c r="K3297" t="str">
        <f>INDEX('Account Map'!$E$5:$E$90,MATCH(F3297,'Account Map'!$A$5:$A$90,0))</f>
        <v>800</v>
      </c>
    </row>
    <row r="3298">
      <c r="A3298" t="n">
        <v>1231</v>
      </c>
      <c r="B3298" s="10" t="n">
        <v>46282</v>
      </c>
      <c r="C3298" t="inlineStr">
        <is>
          <t>Bill</t>
        </is>
      </c>
      <c r="D3298" t="inlineStr">
        <is>
          <t>B00498</t>
        </is>
      </c>
      <c r="E3298" t="inlineStr">
        <is>
          <t>Yarra Paint Pty Ltd</t>
        </is>
      </c>
      <c r="F3298" t="inlineStr">
        <is>
          <t>Repairs &amp; maintenance</t>
        </is>
      </c>
      <c r="G3298" s="9" t="n">
        <v>1033.65</v>
      </c>
      <c r="H3298" t="inlineStr">
        <is>
          <t>GST</t>
        </is>
      </c>
      <c r="I3298" t="inlineStr"/>
      <c r="J3298" t="inlineStr"/>
      <c r="K3298" t="str">
        <f>INDEX('Account Map'!$E$5:$E$90,MATCH(F3298,'Account Map'!$A$5:$A$90,0))</f>
        <v>473</v>
      </c>
    </row>
    <row r="3299">
      <c r="A3299" t="n">
        <v>1231</v>
      </c>
      <c r="B3299" s="10" t="n">
        <v>46282</v>
      </c>
      <c r="C3299" t="inlineStr">
        <is>
          <t>Bill</t>
        </is>
      </c>
      <c r="D3299" t="inlineStr">
        <is>
          <t>B00498</t>
        </is>
      </c>
      <c r="E3299" t="inlineStr">
        <is>
          <t>Yarra Paint Pty Ltd</t>
        </is>
      </c>
      <c r="F3299" t="inlineStr">
        <is>
          <t>GST Payable</t>
        </is>
      </c>
      <c r="G3299" s="9" t="n">
        <v>103.37</v>
      </c>
      <c r="H3299" t="inlineStr"/>
      <c r="I3299" t="inlineStr"/>
      <c r="J3299" t="inlineStr"/>
      <c r="K3299" t="str">
        <f>INDEX('Account Map'!$E$5:$E$90,MATCH(F3299,'Account Map'!$A$5:$A$90,0))</f>
        <v>820</v>
      </c>
    </row>
    <row r="3300">
      <c r="A3300" t="n">
        <v>1231</v>
      </c>
      <c r="B3300" s="10" t="n">
        <v>46282</v>
      </c>
      <c r="C3300" t="inlineStr">
        <is>
          <t>Bill</t>
        </is>
      </c>
      <c r="D3300" t="inlineStr">
        <is>
          <t>B00498</t>
        </is>
      </c>
      <c r="E3300" t="inlineStr">
        <is>
          <t>Yarra Paint Pty Ltd</t>
        </is>
      </c>
      <c r="F3300" t="inlineStr">
        <is>
          <t>Accounts Payable (A/P)</t>
        </is>
      </c>
      <c r="G3300" s="9" t="n">
        <v>-1137.02</v>
      </c>
      <c r="H3300" t="inlineStr"/>
      <c r="I3300" t="inlineStr"/>
      <c r="J3300" t="inlineStr"/>
      <c r="K3300" t="str">
        <f>INDEX('Account Map'!$E$5:$E$90,MATCH(F3300,'Account Map'!$A$5:$A$90,0))</f>
        <v>800</v>
      </c>
    </row>
    <row r="3301">
      <c r="A3301" t="n">
        <v>1232</v>
      </c>
      <c r="B3301" s="10" t="n">
        <v>46282</v>
      </c>
      <c r="C3301" t="inlineStr">
        <is>
          <t>Bill</t>
        </is>
      </c>
      <c r="D3301" t="inlineStr">
        <is>
          <t>B00499</t>
        </is>
      </c>
      <c r="E3301" t="inlineStr">
        <is>
          <t>Hawthorn Timber Pty Ltd</t>
        </is>
      </c>
      <c r="F3301" t="inlineStr">
        <is>
          <t>Hardware &amp; fittings</t>
        </is>
      </c>
      <c r="G3301" s="9" t="n">
        <v>1138.19</v>
      </c>
      <c r="H3301" t="inlineStr">
        <is>
          <t>GST</t>
        </is>
      </c>
      <c r="I3301" t="inlineStr"/>
      <c r="J3301" t="inlineStr"/>
      <c r="K3301" t="str">
        <f>INDEX('Account Map'!$E$5:$E$90,MATCH(F3301,'Account Map'!$A$5:$A$90,0))</f>
        <v>311</v>
      </c>
    </row>
    <row r="3302">
      <c r="A3302" t="n">
        <v>1232</v>
      </c>
      <c r="B3302" s="10" t="n">
        <v>46282</v>
      </c>
      <c r="C3302" t="inlineStr">
        <is>
          <t>Bill</t>
        </is>
      </c>
      <c r="D3302" t="inlineStr">
        <is>
          <t>B00499</t>
        </is>
      </c>
      <c r="E3302" t="inlineStr">
        <is>
          <t>Hawthorn Timber Pty Ltd</t>
        </is>
      </c>
      <c r="F3302" t="inlineStr">
        <is>
          <t>GST Payable</t>
        </is>
      </c>
      <c r="G3302" s="9" t="n">
        <v>113.82</v>
      </c>
      <c r="H3302" t="inlineStr"/>
      <c r="I3302" t="inlineStr"/>
      <c r="J3302" t="inlineStr"/>
      <c r="K3302" t="str">
        <f>INDEX('Account Map'!$E$5:$E$90,MATCH(F3302,'Account Map'!$A$5:$A$90,0))</f>
        <v>820</v>
      </c>
    </row>
    <row r="3303">
      <c r="A3303" t="n">
        <v>1232</v>
      </c>
      <c r="B3303" s="10" t="n">
        <v>46282</v>
      </c>
      <c r="C3303" t="inlineStr">
        <is>
          <t>Bill</t>
        </is>
      </c>
      <c r="D3303" t="inlineStr">
        <is>
          <t>B00499</t>
        </is>
      </c>
      <c r="E3303" t="inlineStr">
        <is>
          <t>Hawthorn Timber Pty Ltd</t>
        </is>
      </c>
      <c r="F3303" t="inlineStr">
        <is>
          <t>Accounts Payable (A/P)</t>
        </is>
      </c>
      <c r="G3303" s="9" t="n">
        <v>-1252.01</v>
      </c>
      <c r="H3303" t="inlineStr"/>
      <c r="I3303" t="inlineStr"/>
      <c r="J3303" t="inlineStr"/>
      <c r="K3303" t="str">
        <f>INDEX('Account Map'!$E$5:$E$90,MATCH(F3303,'Account Map'!$A$5:$A$90,0))</f>
        <v>800</v>
      </c>
    </row>
    <row r="3304">
      <c r="A3304" t="n">
        <v>1233</v>
      </c>
      <c r="B3304" s="10" t="n">
        <v>46282</v>
      </c>
      <c r="C3304" t="inlineStr">
        <is>
          <t>Bill</t>
        </is>
      </c>
      <c r="D3304" t="inlineStr">
        <is>
          <t>B00500</t>
        </is>
      </c>
      <c r="E3304" t="inlineStr">
        <is>
          <t>Prahran Fixings Pty Ltd</t>
        </is>
      </c>
      <c r="F3304" t="inlineStr">
        <is>
          <t>Freight &amp; cartage</t>
        </is>
      </c>
      <c r="G3304" s="9" t="n">
        <v>124.06</v>
      </c>
      <c r="H3304" t="inlineStr">
        <is>
          <t>GST</t>
        </is>
      </c>
      <c r="I3304" t="inlineStr"/>
      <c r="J3304" t="inlineStr"/>
      <c r="K3304" t="str">
        <f>INDEX('Account Map'!$E$5:$E$90,MATCH(F3304,'Account Map'!$A$5:$A$90,0))</f>
        <v>314</v>
      </c>
    </row>
    <row r="3305">
      <c r="A3305" t="n">
        <v>1233</v>
      </c>
      <c r="B3305" s="10" t="n">
        <v>46282</v>
      </c>
      <c r="C3305" t="inlineStr">
        <is>
          <t>Bill</t>
        </is>
      </c>
      <c r="D3305" t="inlineStr">
        <is>
          <t>B00500</t>
        </is>
      </c>
      <c r="E3305" t="inlineStr">
        <is>
          <t>Prahran Fixings Pty Ltd</t>
        </is>
      </c>
      <c r="F3305" t="inlineStr">
        <is>
          <t>GST Payable</t>
        </is>
      </c>
      <c r="G3305" s="9" t="n">
        <v>12.41</v>
      </c>
      <c r="H3305" t="inlineStr"/>
      <c r="I3305" t="inlineStr"/>
      <c r="J3305" t="inlineStr"/>
      <c r="K3305" t="str">
        <f>INDEX('Account Map'!$E$5:$E$90,MATCH(F3305,'Account Map'!$A$5:$A$90,0))</f>
        <v>820</v>
      </c>
    </row>
    <row r="3306">
      <c r="A3306" t="n">
        <v>1233</v>
      </c>
      <c r="B3306" s="10" t="n">
        <v>46282</v>
      </c>
      <c r="C3306" t="inlineStr">
        <is>
          <t>Bill</t>
        </is>
      </c>
      <c r="D3306" t="inlineStr">
        <is>
          <t>B00500</t>
        </is>
      </c>
      <c r="E3306" t="inlineStr">
        <is>
          <t>Prahran Fixings Pty Ltd</t>
        </is>
      </c>
      <c r="F3306" t="inlineStr">
        <is>
          <t>Accounts Payable (A/P)</t>
        </is>
      </c>
      <c r="G3306" s="9" t="n">
        <v>-136.47</v>
      </c>
      <c r="H3306" t="inlineStr"/>
      <c r="I3306" t="inlineStr"/>
      <c r="J3306" t="inlineStr"/>
      <c r="K3306" t="str">
        <f>INDEX('Account Map'!$E$5:$E$90,MATCH(F3306,'Account Map'!$A$5:$A$90,0))</f>
        <v>800</v>
      </c>
    </row>
    <row r="3307">
      <c r="A3307" t="n">
        <v>1234</v>
      </c>
      <c r="B3307" s="10" t="n">
        <v>46282</v>
      </c>
      <c r="C3307" t="inlineStr">
        <is>
          <t>Bill</t>
        </is>
      </c>
      <c r="D3307" t="inlineStr">
        <is>
          <t>B00501</t>
        </is>
      </c>
      <c r="E3307" t="inlineStr">
        <is>
          <t>Kew Steel Pty Ltd</t>
        </is>
      </c>
      <c r="F3307" t="inlineStr">
        <is>
          <t>Small tools</t>
        </is>
      </c>
      <c r="G3307" s="9" t="n">
        <v>1497.07</v>
      </c>
      <c r="H3307" t="inlineStr">
        <is>
          <t>GST</t>
        </is>
      </c>
      <c r="I3307" t="inlineStr"/>
      <c r="J3307" t="inlineStr"/>
      <c r="K3307" t="str">
        <f>INDEX('Account Map'!$E$5:$E$90,MATCH(F3307,'Account Map'!$A$5:$A$90,0))</f>
        <v>474</v>
      </c>
    </row>
    <row r="3308">
      <c r="A3308" t="n">
        <v>1234</v>
      </c>
      <c r="B3308" s="10" t="n">
        <v>46282</v>
      </c>
      <c r="C3308" t="inlineStr">
        <is>
          <t>Bill</t>
        </is>
      </c>
      <c r="D3308" t="inlineStr">
        <is>
          <t>B00501</t>
        </is>
      </c>
      <c r="E3308" t="inlineStr">
        <is>
          <t>Kew Steel Pty Ltd</t>
        </is>
      </c>
      <c r="F3308" t="inlineStr">
        <is>
          <t>GST Payable</t>
        </is>
      </c>
      <c r="G3308" s="9" t="n">
        <v>149.71</v>
      </c>
      <c r="H3308" t="inlineStr"/>
      <c r="I3308" t="inlineStr"/>
      <c r="J3308" t="inlineStr"/>
      <c r="K3308" t="str">
        <f>INDEX('Account Map'!$E$5:$E$90,MATCH(F3308,'Account Map'!$A$5:$A$90,0))</f>
        <v>820</v>
      </c>
    </row>
    <row r="3309">
      <c r="A3309" t="n">
        <v>1234</v>
      </c>
      <c r="B3309" s="10" t="n">
        <v>46282</v>
      </c>
      <c r="C3309" t="inlineStr">
        <is>
          <t>Bill</t>
        </is>
      </c>
      <c r="D3309" t="inlineStr">
        <is>
          <t>B00501</t>
        </is>
      </c>
      <c r="E3309" t="inlineStr">
        <is>
          <t>Kew Steel Pty Ltd</t>
        </is>
      </c>
      <c r="F3309" t="inlineStr">
        <is>
          <t>Accounts Payable (A/P)</t>
        </is>
      </c>
      <c r="G3309" s="9" t="n">
        <v>-1646.78</v>
      </c>
      <c r="H3309" t="inlineStr"/>
      <c r="I3309" t="inlineStr"/>
      <c r="J3309" t="inlineStr"/>
      <c r="K3309" t="str">
        <f>INDEX('Account Map'!$E$5:$E$90,MATCH(F3309,'Account Map'!$A$5:$A$90,0))</f>
        <v>800</v>
      </c>
    </row>
    <row r="3310">
      <c r="A3310" t="n">
        <v>1235</v>
      </c>
      <c r="B3310" s="10" t="n">
        <v>46282</v>
      </c>
      <c r="C3310" t="inlineStr">
        <is>
          <t>Bill</t>
        </is>
      </c>
      <c r="D3310" t="inlineStr">
        <is>
          <t>B00502</t>
        </is>
      </c>
      <c r="E3310" t="inlineStr">
        <is>
          <t>Cleanaway Pty Ltd</t>
        </is>
      </c>
      <c r="F3310" t="inlineStr">
        <is>
          <t>Waste removal</t>
        </is>
      </c>
      <c r="G3310" s="9" t="n">
        <v>528.54</v>
      </c>
      <c r="H3310" t="inlineStr">
        <is>
          <t>GST</t>
        </is>
      </c>
      <c r="I3310" t="inlineStr"/>
      <c r="J3310" t="inlineStr"/>
      <c r="K3310" t="str">
        <f>INDEX('Account Map'!$E$5:$E$90,MATCH(F3310,'Account Map'!$A$5:$A$90,0))</f>
        <v>494</v>
      </c>
    </row>
    <row r="3311">
      <c r="A3311" t="n">
        <v>1235</v>
      </c>
      <c r="B3311" s="10" t="n">
        <v>46282</v>
      </c>
      <c r="C3311" t="inlineStr">
        <is>
          <t>Bill</t>
        </is>
      </c>
      <c r="D3311" t="inlineStr">
        <is>
          <t>B00502</t>
        </is>
      </c>
      <c r="E3311" t="inlineStr">
        <is>
          <t>Cleanaway Pty Ltd</t>
        </is>
      </c>
      <c r="F3311" t="inlineStr">
        <is>
          <t>GST Payable</t>
        </is>
      </c>
      <c r="G3311" s="9" t="n">
        <v>52.85</v>
      </c>
      <c r="H3311" t="inlineStr"/>
      <c r="I3311" t="inlineStr"/>
      <c r="J3311" t="inlineStr"/>
      <c r="K3311" t="str">
        <f>INDEX('Account Map'!$E$5:$E$90,MATCH(F3311,'Account Map'!$A$5:$A$90,0))</f>
        <v>820</v>
      </c>
    </row>
    <row r="3312">
      <c r="A3312" t="n">
        <v>1235</v>
      </c>
      <c r="B3312" s="10" t="n">
        <v>46282</v>
      </c>
      <c r="C3312" t="inlineStr">
        <is>
          <t>Bill</t>
        </is>
      </c>
      <c r="D3312" t="inlineStr">
        <is>
          <t>B00502</t>
        </is>
      </c>
      <c r="E3312" t="inlineStr">
        <is>
          <t>Cleanaway Pty Ltd</t>
        </is>
      </c>
      <c r="F3312" t="inlineStr">
        <is>
          <t>Accounts Payable (A/P)</t>
        </is>
      </c>
      <c r="G3312" s="9" t="n">
        <v>-581.39</v>
      </c>
      <c r="H3312" t="inlineStr"/>
      <c r="I3312" t="inlineStr"/>
      <c r="J3312" t="inlineStr"/>
      <c r="K3312" t="str">
        <f>INDEX('Account Map'!$E$5:$E$90,MATCH(F3312,'Account Map'!$A$5:$A$90,0))</f>
        <v>800</v>
      </c>
    </row>
    <row r="3313">
      <c r="A3313" t="n">
        <v>1236</v>
      </c>
      <c r="B3313" s="10" t="n">
        <v>46282</v>
      </c>
      <c r="C3313" t="inlineStr">
        <is>
          <t>Bill</t>
        </is>
      </c>
      <c r="D3313" t="inlineStr">
        <is>
          <t>B00503</t>
        </is>
      </c>
      <c r="E3313" t="inlineStr">
        <is>
          <t>Coates Hire Pty Ltd</t>
        </is>
      </c>
      <c r="F3313" t="inlineStr">
        <is>
          <t>Equipment hire</t>
        </is>
      </c>
      <c r="G3313" s="9" t="n">
        <v>729.03</v>
      </c>
      <c r="H3313" t="inlineStr">
        <is>
          <t>GST</t>
        </is>
      </c>
      <c r="I3313" t="inlineStr"/>
      <c r="J3313" t="inlineStr"/>
      <c r="K3313" t="str">
        <f>INDEX('Account Map'!$E$5:$E$90,MATCH(F3313,'Account Map'!$A$5:$A$90,0))</f>
        <v>315</v>
      </c>
    </row>
    <row r="3314">
      <c r="A3314" t="n">
        <v>1236</v>
      </c>
      <c r="B3314" s="10" t="n">
        <v>46282</v>
      </c>
      <c r="C3314" t="inlineStr">
        <is>
          <t>Bill</t>
        </is>
      </c>
      <c r="D3314" t="inlineStr">
        <is>
          <t>B00503</t>
        </is>
      </c>
      <c r="E3314" t="inlineStr">
        <is>
          <t>Coates Hire Pty Ltd</t>
        </is>
      </c>
      <c r="F3314" t="inlineStr">
        <is>
          <t>GST Payable</t>
        </is>
      </c>
      <c r="G3314" s="9" t="n">
        <v>72.90000000000001</v>
      </c>
      <c r="H3314" t="inlineStr"/>
      <c r="I3314" t="inlineStr"/>
      <c r="J3314" t="inlineStr"/>
      <c r="K3314" t="str">
        <f>INDEX('Account Map'!$E$5:$E$90,MATCH(F3314,'Account Map'!$A$5:$A$90,0))</f>
        <v>820</v>
      </c>
    </row>
    <row r="3315">
      <c r="A3315" t="n">
        <v>1236</v>
      </c>
      <c r="B3315" s="10" t="n">
        <v>46282</v>
      </c>
      <c r="C3315" t="inlineStr">
        <is>
          <t>Bill</t>
        </is>
      </c>
      <c r="D3315" t="inlineStr">
        <is>
          <t>B00503</t>
        </is>
      </c>
      <c r="E3315" t="inlineStr">
        <is>
          <t>Coates Hire Pty Ltd</t>
        </is>
      </c>
      <c r="F3315" t="inlineStr">
        <is>
          <t>Accounts Payable (A/P)</t>
        </is>
      </c>
      <c r="G3315" s="9" t="n">
        <v>-801.9299999999999</v>
      </c>
      <c r="H3315" t="inlineStr"/>
      <c r="I3315" t="inlineStr"/>
      <c r="J3315" t="inlineStr"/>
      <c r="K3315" t="str">
        <f>INDEX('Account Map'!$E$5:$E$90,MATCH(F3315,'Account Map'!$A$5:$A$90,0))</f>
        <v>800</v>
      </c>
    </row>
    <row r="3316">
      <c r="A3316" t="n">
        <v>1237</v>
      </c>
      <c r="B3316" s="10" t="n">
        <v>46282</v>
      </c>
      <c r="C3316" t="inlineStr">
        <is>
          <t>Bill</t>
        </is>
      </c>
      <c r="D3316" t="inlineStr">
        <is>
          <t>B00504</t>
        </is>
      </c>
      <c r="E3316" t="inlineStr">
        <is>
          <t>Timberlink Supplies Pty Ltd</t>
        </is>
      </c>
      <c r="F3316" t="inlineStr">
        <is>
          <t>Timber &amp; board</t>
        </is>
      </c>
      <c r="G3316" s="9" t="n">
        <v>3156.61</v>
      </c>
      <c r="H3316" t="inlineStr">
        <is>
          <t>GST</t>
        </is>
      </c>
      <c r="I3316" t="inlineStr"/>
      <c r="J3316" t="inlineStr"/>
      <c r="K3316" t="str">
        <f>INDEX('Account Map'!$E$5:$E$90,MATCH(F3316,'Account Map'!$A$5:$A$90,0))</f>
        <v>310</v>
      </c>
    </row>
    <row r="3317">
      <c r="A3317" t="n">
        <v>1237</v>
      </c>
      <c r="B3317" s="10" t="n">
        <v>46282</v>
      </c>
      <c r="C3317" t="inlineStr">
        <is>
          <t>Bill</t>
        </is>
      </c>
      <c r="D3317" t="inlineStr">
        <is>
          <t>B00504</t>
        </is>
      </c>
      <c r="E3317" t="inlineStr">
        <is>
          <t>Timberlink Supplies Pty Ltd</t>
        </is>
      </c>
      <c r="F3317" t="inlineStr">
        <is>
          <t>GST Payable</t>
        </is>
      </c>
      <c r="G3317" s="9" t="n">
        <v>315.66</v>
      </c>
      <c r="H3317" t="inlineStr"/>
      <c r="I3317" t="inlineStr"/>
      <c r="J3317" t="inlineStr"/>
      <c r="K3317" t="str">
        <f>INDEX('Account Map'!$E$5:$E$90,MATCH(F3317,'Account Map'!$A$5:$A$90,0))</f>
        <v>820</v>
      </c>
    </row>
    <row r="3318">
      <c r="A3318" t="n">
        <v>1237</v>
      </c>
      <c r="B3318" s="10" t="n">
        <v>46282</v>
      </c>
      <c r="C3318" t="inlineStr">
        <is>
          <t>Bill</t>
        </is>
      </c>
      <c r="D3318" t="inlineStr">
        <is>
          <t>B00504</t>
        </is>
      </c>
      <c r="E3318" t="inlineStr">
        <is>
          <t>Timberlink Supplies Pty Ltd</t>
        </is>
      </c>
      <c r="F3318" t="inlineStr">
        <is>
          <t>Accounts Payable (A/P)</t>
        </is>
      </c>
      <c r="G3318" s="9" t="n">
        <v>-3472.27</v>
      </c>
      <c r="H3318" t="inlineStr"/>
      <c r="I3318" t="inlineStr"/>
      <c r="J3318" t="inlineStr"/>
      <c r="K3318" t="str">
        <f>INDEX('Account Map'!$E$5:$E$90,MATCH(F3318,'Account Map'!$A$5:$A$90,0))</f>
        <v>800</v>
      </c>
    </row>
    <row r="3319">
      <c r="A3319" t="n">
        <v>1238</v>
      </c>
      <c r="B3319" s="10" t="n">
        <v>46282</v>
      </c>
      <c r="C3319" t="inlineStr">
        <is>
          <t>Bill</t>
        </is>
      </c>
      <c r="D3319" t="inlineStr">
        <is>
          <t>B00505</t>
        </is>
      </c>
      <c r="E3319" t="inlineStr">
        <is>
          <t>Sydney Road Machinery Pty Ltd</t>
        </is>
      </c>
      <c r="F3319" t="inlineStr">
        <is>
          <t>Timber &amp; board</t>
        </is>
      </c>
      <c r="G3319" s="9" t="n">
        <v>735.21</v>
      </c>
      <c r="H3319" t="inlineStr">
        <is>
          <t>GST</t>
        </is>
      </c>
      <c r="I3319" t="inlineStr"/>
      <c r="J3319" t="inlineStr"/>
      <c r="K3319" t="str">
        <f>INDEX('Account Map'!$E$5:$E$90,MATCH(F3319,'Account Map'!$A$5:$A$90,0))</f>
        <v>310</v>
      </c>
    </row>
    <row r="3320">
      <c r="A3320" t="n">
        <v>1238</v>
      </c>
      <c r="B3320" s="10" t="n">
        <v>46282</v>
      </c>
      <c r="C3320" t="inlineStr">
        <is>
          <t>Bill</t>
        </is>
      </c>
      <c r="D3320" t="inlineStr">
        <is>
          <t>B00505</t>
        </is>
      </c>
      <c r="E3320" t="inlineStr">
        <is>
          <t>Sydney Road Machinery Pty Ltd</t>
        </is>
      </c>
      <c r="F3320" t="inlineStr">
        <is>
          <t>GST Payable</t>
        </is>
      </c>
      <c r="G3320" s="9" t="n">
        <v>73.52</v>
      </c>
      <c r="H3320" t="inlineStr"/>
      <c r="I3320" t="inlineStr"/>
      <c r="J3320" t="inlineStr"/>
      <c r="K3320" t="str">
        <f>INDEX('Account Map'!$E$5:$E$90,MATCH(F3320,'Account Map'!$A$5:$A$90,0))</f>
        <v>820</v>
      </c>
    </row>
    <row r="3321">
      <c r="A3321" t="n">
        <v>1238</v>
      </c>
      <c r="B3321" s="10" t="n">
        <v>46282</v>
      </c>
      <c r="C3321" t="inlineStr">
        <is>
          <t>Bill</t>
        </is>
      </c>
      <c r="D3321" t="inlineStr">
        <is>
          <t>B00505</t>
        </is>
      </c>
      <c r="E3321" t="inlineStr">
        <is>
          <t>Sydney Road Machinery Pty Ltd</t>
        </is>
      </c>
      <c r="F3321" t="inlineStr">
        <is>
          <t>Accounts Payable (A/P)</t>
        </is>
      </c>
      <c r="G3321" s="9" t="n">
        <v>-808.73</v>
      </c>
      <c r="H3321" t="inlineStr"/>
      <c r="I3321" t="inlineStr"/>
      <c r="J3321" t="inlineStr"/>
      <c r="K3321" t="str">
        <f>INDEX('Account Map'!$E$5:$E$90,MATCH(F3321,'Account Map'!$A$5:$A$90,0))</f>
        <v>800</v>
      </c>
    </row>
    <row r="3322">
      <c r="A3322" t="n">
        <v>1239</v>
      </c>
      <c r="B3322" s="10" t="n">
        <v>46282</v>
      </c>
      <c r="C3322" t="inlineStr">
        <is>
          <t>Expense</t>
        </is>
      </c>
      <c r="D3322" t="inlineStr"/>
      <c r="E3322" t="inlineStr">
        <is>
          <t>Officeworks</t>
        </is>
      </c>
      <c r="F3322" t="inlineStr">
        <is>
          <t>Subscriptions</t>
        </is>
      </c>
      <c r="G3322" s="9" t="n">
        <v>369.52</v>
      </c>
      <c r="H3322" t="inlineStr">
        <is>
          <t>GST</t>
        </is>
      </c>
      <c r="I3322" t="inlineStr"/>
      <c r="J3322" t="inlineStr"/>
      <c r="K3322" t="str">
        <f>INDEX('Account Map'!$E$5:$E$90,MATCH(F3322,'Account Map'!$A$5:$A$90,0))</f>
        <v>485</v>
      </c>
    </row>
    <row r="3323">
      <c r="A3323" t="n">
        <v>1239</v>
      </c>
      <c r="B3323" s="10" t="n">
        <v>46282</v>
      </c>
      <c r="C3323" t="inlineStr">
        <is>
          <t>Expense</t>
        </is>
      </c>
      <c r="D3323" t="inlineStr"/>
      <c r="E3323" t="inlineStr">
        <is>
          <t>Officeworks</t>
        </is>
      </c>
      <c r="F3323" t="inlineStr">
        <is>
          <t>GST Payable</t>
        </is>
      </c>
      <c r="G3323" s="9" t="n">
        <v>36.95</v>
      </c>
      <c r="H3323" t="inlineStr"/>
      <c r="I3323" t="inlineStr"/>
      <c r="J3323" t="inlineStr"/>
      <c r="K3323" t="str">
        <f>INDEX('Account Map'!$E$5:$E$90,MATCH(F3323,'Account Map'!$A$5:$A$90,0))</f>
        <v>820</v>
      </c>
    </row>
    <row r="3324">
      <c r="A3324" t="n">
        <v>1239</v>
      </c>
      <c r="B3324" s="10" t="n">
        <v>46282</v>
      </c>
      <c r="C3324" t="inlineStr">
        <is>
          <t>Expense</t>
        </is>
      </c>
      <c r="D3324" t="inlineStr"/>
      <c r="E3324" t="inlineStr">
        <is>
          <t>Officeworks</t>
        </is>
      </c>
      <c r="F3324" t="inlineStr">
        <is>
          <t>ANZ Business Visa</t>
        </is>
      </c>
      <c r="G3324" s="9" t="n">
        <v>-406.47</v>
      </c>
      <c r="H3324" t="inlineStr"/>
      <c r="I3324" t="inlineStr"/>
      <c r="J3324" t="inlineStr">
        <is>
          <t>R</t>
        </is>
      </c>
      <c r="K3324" t="str">
        <f>INDEX('Account Map'!$E$5:$E$90,MATCH(F3324,'Account Map'!$A$5:$A$90,0))</f>
        <v>092</v>
      </c>
    </row>
    <row r="3325">
      <c r="A3325" t="n">
        <v>1240</v>
      </c>
      <c r="B3325" s="10" t="n">
        <v>46282</v>
      </c>
      <c r="C3325" t="inlineStr">
        <is>
          <t>Expense</t>
        </is>
      </c>
      <c r="D3325" t="inlineStr"/>
      <c r="E3325" t="inlineStr">
        <is>
          <t>Ampol</t>
        </is>
      </c>
      <c r="F3325" t="inlineStr">
        <is>
          <t>Small tools</t>
        </is>
      </c>
      <c r="G3325" s="9" t="n">
        <v>116.22</v>
      </c>
      <c r="H3325" t="inlineStr">
        <is>
          <t>GST</t>
        </is>
      </c>
      <c r="I3325" t="inlineStr"/>
      <c r="J3325" t="inlineStr"/>
      <c r="K3325" t="str">
        <f>INDEX('Account Map'!$E$5:$E$90,MATCH(F3325,'Account Map'!$A$5:$A$90,0))</f>
        <v>474</v>
      </c>
    </row>
    <row r="3326">
      <c r="A3326" t="n">
        <v>1240</v>
      </c>
      <c r="B3326" s="10" t="n">
        <v>46282</v>
      </c>
      <c r="C3326" t="inlineStr">
        <is>
          <t>Expense</t>
        </is>
      </c>
      <c r="D3326" t="inlineStr"/>
      <c r="E3326" t="inlineStr">
        <is>
          <t>Ampol</t>
        </is>
      </c>
      <c r="F3326" t="inlineStr">
        <is>
          <t>GST Payable</t>
        </is>
      </c>
      <c r="G3326" s="9" t="n">
        <v>11.62</v>
      </c>
      <c r="H3326" t="inlineStr"/>
      <c r="I3326" t="inlineStr"/>
      <c r="J3326" t="inlineStr"/>
      <c r="K3326" t="str">
        <f>INDEX('Account Map'!$E$5:$E$90,MATCH(F3326,'Account Map'!$A$5:$A$90,0))</f>
        <v>820</v>
      </c>
    </row>
    <row r="3327">
      <c r="A3327" t="n">
        <v>1240</v>
      </c>
      <c r="B3327" s="10" t="n">
        <v>46282</v>
      </c>
      <c r="C3327" t="inlineStr">
        <is>
          <t>Expense</t>
        </is>
      </c>
      <c r="D3327" t="inlineStr"/>
      <c r="E3327" t="inlineStr">
        <is>
          <t>Ampol</t>
        </is>
      </c>
      <c r="F3327" t="inlineStr">
        <is>
          <t>ANZ Business Visa</t>
        </is>
      </c>
      <c r="G3327" s="9" t="n">
        <v>-127.84</v>
      </c>
      <c r="H3327" t="inlineStr"/>
      <c r="I3327" t="inlineStr"/>
      <c r="J3327" t="inlineStr">
        <is>
          <t>R</t>
        </is>
      </c>
      <c r="K3327" t="str">
        <f>INDEX('Account Map'!$E$5:$E$90,MATCH(F3327,'Account Map'!$A$5:$A$90,0))</f>
        <v>092</v>
      </c>
    </row>
    <row r="3328">
      <c r="A3328" t="n">
        <v>1241</v>
      </c>
      <c r="B3328" s="10" t="n">
        <v>46282</v>
      </c>
      <c r="C3328" t="inlineStr">
        <is>
          <t>Expense</t>
        </is>
      </c>
      <c r="D3328" t="inlineStr"/>
      <c r="E3328" t="inlineStr">
        <is>
          <t>Ampol</t>
        </is>
      </c>
      <c r="F3328" t="inlineStr">
        <is>
          <t>Entertainment</t>
        </is>
      </c>
      <c r="G3328" s="9" t="n">
        <v>409.86</v>
      </c>
      <c r="H3328" t="inlineStr">
        <is>
          <t>GST</t>
        </is>
      </c>
      <c r="I3328" t="inlineStr"/>
      <c r="J3328" t="inlineStr"/>
      <c r="K3328" t="str">
        <f>INDEX('Account Map'!$E$5:$E$90,MATCH(F3328,'Account Map'!$A$5:$A$90,0))</f>
        <v>420</v>
      </c>
    </row>
    <row r="3329">
      <c r="A3329" t="n">
        <v>1241</v>
      </c>
      <c r="B3329" s="10" t="n">
        <v>46282</v>
      </c>
      <c r="C3329" t="inlineStr">
        <is>
          <t>Expense</t>
        </is>
      </c>
      <c r="D3329" t="inlineStr"/>
      <c r="E3329" t="inlineStr">
        <is>
          <t>Ampol</t>
        </is>
      </c>
      <c r="F3329" t="inlineStr">
        <is>
          <t>GST Payable</t>
        </is>
      </c>
      <c r="G3329" s="9" t="n">
        <v>40.99</v>
      </c>
      <c r="H3329" t="inlineStr"/>
      <c r="I3329" t="inlineStr"/>
      <c r="J3329" t="inlineStr"/>
      <c r="K3329" t="str">
        <f>INDEX('Account Map'!$E$5:$E$90,MATCH(F3329,'Account Map'!$A$5:$A$90,0))</f>
        <v>820</v>
      </c>
    </row>
    <row r="3330">
      <c r="A3330" t="n">
        <v>1241</v>
      </c>
      <c r="B3330" s="10" t="n">
        <v>46282</v>
      </c>
      <c r="C3330" t="inlineStr">
        <is>
          <t>Expense</t>
        </is>
      </c>
      <c r="D3330" t="inlineStr"/>
      <c r="E3330" t="inlineStr">
        <is>
          <t>Ampol</t>
        </is>
      </c>
      <c r="F3330" t="inlineStr">
        <is>
          <t>ANZ Business Visa</t>
        </is>
      </c>
      <c r="G3330" s="9" t="n">
        <v>-450.85</v>
      </c>
      <c r="H3330" t="inlineStr"/>
      <c r="I3330" t="inlineStr"/>
      <c r="J3330" t="inlineStr">
        <is>
          <t>R</t>
        </is>
      </c>
      <c r="K3330" t="str">
        <f>INDEX('Account Map'!$E$5:$E$90,MATCH(F3330,'Account Map'!$A$5:$A$90,0))</f>
        <v>092</v>
      </c>
    </row>
    <row r="3331">
      <c r="A3331" t="n">
        <v>1242</v>
      </c>
      <c r="B3331" s="10" t="n">
        <v>46282</v>
      </c>
      <c r="C3331" t="inlineStr">
        <is>
          <t>Payment</t>
        </is>
      </c>
      <c r="D3331" t="inlineStr"/>
      <c r="E3331" t="inlineStr">
        <is>
          <t>Hawthorn Bakery Pty Ltd</t>
        </is>
      </c>
      <c r="F3331" t="inlineStr">
        <is>
          <t>Undeposited Funds</t>
        </is>
      </c>
      <c r="G3331" s="9" t="n">
        <v>3864.16</v>
      </c>
      <c r="H3331" t="inlineStr"/>
      <c r="I3331" t="inlineStr">
        <is>
          <t>Payment INV-4320</t>
        </is>
      </c>
      <c r="J3331" t="inlineStr"/>
      <c r="K3331" t="str">
        <f>INDEX('Account Map'!$E$5:$E$90,MATCH(F3331,'Account Map'!$A$5:$A$90,0))</f>
        <v>615</v>
      </c>
    </row>
    <row r="3332">
      <c r="A3332" t="n">
        <v>1242</v>
      </c>
      <c r="B3332" s="10" t="n">
        <v>46282</v>
      </c>
      <c r="C3332" t="inlineStr">
        <is>
          <t>Payment</t>
        </is>
      </c>
      <c r="D3332" t="inlineStr"/>
      <c r="E3332" t="inlineStr">
        <is>
          <t>Hawthorn Bakery Pty Ltd</t>
        </is>
      </c>
      <c r="F3332" t="inlineStr">
        <is>
          <t>Accounts Receivable (A/R)</t>
        </is>
      </c>
      <c r="G3332" s="9" t="n">
        <v>-3864.16</v>
      </c>
      <c r="H3332" t="inlineStr"/>
      <c r="I3332" t="inlineStr">
        <is>
          <t>Payment INV-4320</t>
        </is>
      </c>
      <c r="J3332" t="inlineStr"/>
      <c r="K3332" t="str">
        <f>INDEX('Account Map'!$E$5:$E$90,MATCH(F3332,'Account Map'!$A$5:$A$90,0))</f>
        <v>610</v>
      </c>
    </row>
    <row r="3333">
      <c r="A3333" t="n">
        <v>1243</v>
      </c>
      <c r="B3333" s="10" t="n">
        <v>46282</v>
      </c>
      <c r="C3333" t="inlineStr">
        <is>
          <t>Payment</t>
        </is>
      </c>
      <c r="D3333" t="inlineStr"/>
      <c r="E3333" t="inlineStr">
        <is>
          <t>Albert Architects Pty Ltd</t>
        </is>
      </c>
      <c r="F3333" t="inlineStr">
        <is>
          <t>Undeposited Funds</t>
        </is>
      </c>
      <c r="G3333" s="9" t="n">
        <v>11595.96</v>
      </c>
      <c r="H3333" t="inlineStr"/>
      <c r="I3333" t="inlineStr">
        <is>
          <t>Payment INV-4331</t>
        </is>
      </c>
      <c r="J3333" t="inlineStr"/>
      <c r="K3333" t="str">
        <f>INDEX('Account Map'!$E$5:$E$90,MATCH(F3333,'Account Map'!$A$5:$A$90,0))</f>
        <v>615</v>
      </c>
    </row>
    <row r="3334">
      <c r="A3334" t="n">
        <v>1243</v>
      </c>
      <c r="B3334" s="10" t="n">
        <v>46282</v>
      </c>
      <c r="C3334" t="inlineStr">
        <is>
          <t>Payment</t>
        </is>
      </c>
      <c r="D3334" t="inlineStr"/>
      <c r="E3334" t="inlineStr">
        <is>
          <t>Albert Architects Pty Ltd</t>
        </is>
      </c>
      <c r="F3334" t="inlineStr">
        <is>
          <t>Accounts Receivable (A/R)</t>
        </is>
      </c>
      <c r="G3334" s="9" t="n">
        <v>-11595.96</v>
      </c>
      <c r="H3334" t="inlineStr"/>
      <c r="I3334" t="inlineStr">
        <is>
          <t>Payment INV-4331</t>
        </is>
      </c>
      <c r="J3334" t="inlineStr"/>
      <c r="K3334" t="str">
        <f>INDEX('Account Map'!$E$5:$E$90,MATCH(F3334,'Account Map'!$A$5:$A$90,0))</f>
        <v>610</v>
      </c>
    </row>
    <row r="3335">
      <c r="A3335" t="n">
        <v>1244</v>
      </c>
      <c r="B3335" s="10" t="n">
        <v>46282</v>
      </c>
      <c r="C3335" t="inlineStr">
        <is>
          <t>Bill Payment (Cheque)</t>
        </is>
      </c>
      <c r="D3335" t="inlineStr"/>
      <c r="E3335" t="inlineStr">
        <is>
          <t>Redgum Signs Pty Ltd</t>
        </is>
      </c>
      <c r="F3335" t="inlineStr">
        <is>
          <t>Accounts Payable (A/P)</t>
        </is>
      </c>
      <c r="G3335" s="9" t="n">
        <v>3235.87</v>
      </c>
      <c r="H3335" t="inlineStr"/>
      <c r="I3335" t="inlineStr">
        <is>
          <t>Payment B00296</t>
        </is>
      </c>
      <c r="J3335" t="inlineStr"/>
      <c r="K3335" t="str">
        <f>INDEX('Account Map'!$E$5:$E$90,MATCH(F3335,'Account Map'!$A$5:$A$90,0))</f>
        <v>800</v>
      </c>
    </row>
    <row r="3336">
      <c r="A3336" t="n">
        <v>1244</v>
      </c>
      <c r="B3336" s="10" t="n">
        <v>46282</v>
      </c>
      <c r="C3336" t="inlineStr">
        <is>
          <t>Bill Payment (Cheque)</t>
        </is>
      </c>
      <c r="D3336" t="inlineStr"/>
      <c r="E3336" t="inlineStr">
        <is>
          <t>Redgum Signs Pty Ltd</t>
        </is>
      </c>
      <c r="F3336" t="inlineStr">
        <is>
          <t>ANZ Business Cheque</t>
        </is>
      </c>
      <c r="G3336" s="9" t="n">
        <v>-3235.87</v>
      </c>
      <c r="H3336" t="inlineStr"/>
      <c r="I3336" t="inlineStr">
        <is>
          <t>Payment B00296</t>
        </is>
      </c>
      <c r="J3336" t="inlineStr">
        <is>
          <t>R</t>
        </is>
      </c>
      <c r="K3336" t="str">
        <f>INDEX('Account Map'!$E$5:$E$90,MATCH(F3336,'Account Map'!$A$5:$A$90,0))</f>
        <v>090</v>
      </c>
    </row>
    <row r="3337">
      <c r="A3337" t="n">
        <v>1245</v>
      </c>
      <c r="B3337" s="10" t="n">
        <v>46282</v>
      </c>
      <c r="C3337" t="inlineStr">
        <is>
          <t>Bill Payment (Cheque)</t>
        </is>
      </c>
      <c r="D3337" t="inlineStr"/>
      <c r="E3337" t="inlineStr">
        <is>
          <t>Sydney Road Machinery Pty Ltd</t>
        </is>
      </c>
      <c r="F3337" t="inlineStr">
        <is>
          <t>Accounts Payable (A/P)</t>
        </is>
      </c>
      <c r="G3337" s="9" t="n">
        <v>1363.89</v>
      </c>
      <c r="H3337" t="inlineStr"/>
      <c r="I3337" t="inlineStr">
        <is>
          <t>Payment B00331</t>
        </is>
      </c>
      <c r="J3337" t="inlineStr"/>
      <c r="K3337" t="str">
        <f>INDEX('Account Map'!$E$5:$E$90,MATCH(F3337,'Account Map'!$A$5:$A$90,0))</f>
        <v>800</v>
      </c>
    </row>
    <row r="3338">
      <c r="A3338" t="n">
        <v>1245</v>
      </c>
      <c r="B3338" s="10" t="n">
        <v>46282</v>
      </c>
      <c r="C3338" t="inlineStr">
        <is>
          <t>Bill Payment (Cheque)</t>
        </is>
      </c>
      <c r="D3338" t="inlineStr"/>
      <c r="E3338" t="inlineStr">
        <is>
          <t>Sydney Road Machinery Pty Ltd</t>
        </is>
      </c>
      <c r="F3338" t="inlineStr">
        <is>
          <t>ANZ Business Cheque</t>
        </is>
      </c>
      <c r="G3338" s="9" t="n">
        <v>-1363.89</v>
      </c>
      <c r="H3338" t="inlineStr"/>
      <c r="I3338" t="inlineStr">
        <is>
          <t>Payment B00331</t>
        </is>
      </c>
      <c r="J3338" t="inlineStr">
        <is>
          <t>R</t>
        </is>
      </c>
      <c r="K3338" t="str">
        <f>INDEX('Account Map'!$E$5:$E$90,MATCH(F3338,'Account Map'!$A$5:$A$90,0))</f>
        <v>090</v>
      </c>
    </row>
    <row r="3339">
      <c r="A3339" t="n">
        <v>1246</v>
      </c>
      <c r="B3339" s="10" t="n">
        <v>46282</v>
      </c>
      <c r="C3339" t="inlineStr">
        <is>
          <t>Bill Payment (Cheque)</t>
        </is>
      </c>
      <c r="D3339" t="inlineStr"/>
      <c r="E3339" t="inlineStr">
        <is>
          <t>Qantas Pty Ltd</t>
        </is>
      </c>
      <c r="F3339" t="inlineStr">
        <is>
          <t>Accounts Payable (A/P)</t>
        </is>
      </c>
      <c r="G3339" s="9" t="n">
        <v>891.33</v>
      </c>
      <c r="H3339" t="inlineStr"/>
      <c r="I3339" t="inlineStr">
        <is>
          <t>Payment B00341</t>
        </is>
      </c>
      <c r="J3339" t="inlineStr"/>
      <c r="K3339" t="str">
        <f>INDEX('Account Map'!$E$5:$E$90,MATCH(F3339,'Account Map'!$A$5:$A$90,0))</f>
        <v>800</v>
      </c>
    </row>
    <row r="3340">
      <c r="A3340" t="n">
        <v>1246</v>
      </c>
      <c r="B3340" s="10" t="n">
        <v>46282</v>
      </c>
      <c r="C3340" t="inlineStr">
        <is>
          <t>Bill Payment (Cheque)</t>
        </is>
      </c>
      <c r="D3340" t="inlineStr"/>
      <c r="E3340" t="inlineStr">
        <is>
          <t>Qantas Pty Ltd</t>
        </is>
      </c>
      <c r="F3340" t="inlineStr">
        <is>
          <t>ANZ Business Cheque</t>
        </is>
      </c>
      <c r="G3340" s="9" t="n">
        <v>-891.33</v>
      </c>
      <c r="H3340" t="inlineStr"/>
      <c r="I3340" t="inlineStr">
        <is>
          <t>Payment B00341</t>
        </is>
      </c>
      <c r="J3340" t="inlineStr">
        <is>
          <t>R</t>
        </is>
      </c>
      <c r="K3340" t="str">
        <f>INDEX('Account Map'!$E$5:$E$90,MATCH(F3340,'Account Map'!$A$5:$A$90,0))</f>
        <v>090</v>
      </c>
    </row>
    <row r="3341">
      <c r="A3341" t="n">
        <v>1247</v>
      </c>
      <c r="B3341" s="10" t="n">
        <v>46282</v>
      </c>
      <c r="C3341" t="inlineStr">
        <is>
          <t>Bill Payment (Cheque)</t>
        </is>
      </c>
      <c r="D3341" t="inlineStr"/>
      <c r="E3341" t="inlineStr">
        <is>
          <t>Kew Steel Pty Ltd</t>
        </is>
      </c>
      <c r="F3341" t="inlineStr">
        <is>
          <t>Accounts Payable (A/P)</t>
        </is>
      </c>
      <c r="G3341" s="9" t="n">
        <v>569.34</v>
      </c>
      <c r="H3341" t="inlineStr"/>
      <c r="I3341" t="inlineStr">
        <is>
          <t>Payment B00356</t>
        </is>
      </c>
      <c r="J3341" t="inlineStr"/>
      <c r="K3341" t="str">
        <f>INDEX('Account Map'!$E$5:$E$90,MATCH(F3341,'Account Map'!$A$5:$A$90,0))</f>
        <v>800</v>
      </c>
    </row>
    <row r="3342">
      <c r="A3342" t="n">
        <v>1247</v>
      </c>
      <c r="B3342" s="10" t="n">
        <v>46282</v>
      </c>
      <c r="C3342" t="inlineStr">
        <is>
          <t>Bill Payment (Cheque)</t>
        </is>
      </c>
      <c r="D3342" t="inlineStr"/>
      <c r="E3342" t="inlineStr">
        <is>
          <t>Kew Steel Pty Ltd</t>
        </is>
      </c>
      <c r="F3342" t="inlineStr">
        <is>
          <t>ANZ Business Cheque</t>
        </is>
      </c>
      <c r="G3342" s="9" t="n">
        <v>-569.34</v>
      </c>
      <c r="H3342" t="inlineStr"/>
      <c r="I3342" t="inlineStr">
        <is>
          <t>Payment B00356</t>
        </is>
      </c>
      <c r="J3342" t="inlineStr">
        <is>
          <t>R</t>
        </is>
      </c>
      <c r="K3342" t="str">
        <f>INDEX('Account Map'!$E$5:$E$90,MATCH(F3342,'Account Map'!$A$5:$A$90,0))</f>
        <v>090</v>
      </c>
    </row>
    <row r="3343">
      <c r="A3343" t="n">
        <v>1248</v>
      </c>
      <c r="B3343" s="10" t="n">
        <v>46282</v>
      </c>
      <c r="C3343" t="inlineStr">
        <is>
          <t>Journal Entry</t>
        </is>
      </c>
      <c r="D3343" t="inlineStr">
        <is>
          <t>PAY-2026-09-17</t>
        </is>
      </c>
      <c r="E3343" t="inlineStr">
        <is>
          <t>Fortnightly pay run</t>
        </is>
      </c>
      <c r="F3343" t="inlineStr">
        <is>
          <t>Wages &amp; salaries</t>
        </is>
      </c>
      <c r="G3343" s="9" t="n">
        <v>32993.47</v>
      </c>
      <c r="H3343" t="inlineStr"/>
      <c r="I3343" t="inlineStr"/>
      <c r="J3343" t="inlineStr"/>
      <c r="K3343" t="str">
        <f>INDEX('Account Map'!$E$5:$E$90,MATCH(F3343,'Account Map'!$A$5:$A$90,0))</f>
        <v>477</v>
      </c>
    </row>
    <row r="3344">
      <c r="A3344" t="n">
        <v>1248</v>
      </c>
      <c r="B3344" s="10" t="n">
        <v>46282</v>
      </c>
      <c r="C3344" t="inlineStr">
        <is>
          <t>Journal Entry</t>
        </is>
      </c>
      <c r="D3344" t="inlineStr">
        <is>
          <t>PAY-2026-09-17</t>
        </is>
      </c>
      <c r="E3344" t="inlineStr">
        <is>
          <t>Fortnightly pay run</t>
        </is>
      </c>
      <c r="F3344" t="inlineStr">
        <is>
          <t>PAYG Withholdings Payable</t>
        </is>
      </c>
      <c r="G3344" s="9" t="n">
        <v>-6268.76</v>
      </c>
      <c r="H3344" t="inlineStr"/>
      <c r="I3344" t="inlineStr"/>
      <c r="J3344" t="inlineStr"/>
      <c r="K3344" t="str">
        <f>INDEX('Account Map'!$E$5:$E$90,MATCH(F3344,'Account Map'!$A$5:$A$90,0))</f>
        <v>825</v>
      </c>
    </row>
    <row r="3345">
      <c r="A3345" t="n">
        <v>1248</v>
      </c>
      <c r="B3345" s="10" t="n">
        <v>46282</v>
      </c>
      <c r="C3345" t="inlineStr">
        <is>
          <t>Journal Entry</t>
        </is>
      </c>
      <c r="D3345" t="inlineStr">
        <is>
          <t>PAY-2026-09-17</t>
        </is>
      </c>
      <c r="E3345" t="inlineStr">
        <is>
          <t>Fortnightly pay run</t>
        </is>
      </c>
      <c r="F3345" t="inlineStr">
        <is>
          <t>ANZ Business Cheque</t>
        </is>
      </c>
      <c r="G3345" s="9" t="n">
        <v>-26724.71</v>
      </c>
      <c r="H3345" t="inlineStr"/>
      <c r="I3345" t="inlineStr"/>
      <c r="J3345" t="inlineStr">
        <is>
          <t>R</t>
        </is>
      </c>
      <c r="K3345" t="str">
        <f>INDEX('Account Map'!$E$5:$E$90,MATCH(F3345,'Account Map'!$A$5:$A$90,0))</f>
        <v>090</v>
      </c>
    </row>
    <row r="3346">
      <c r="A3346" t="n">
        <v>1249</v>
      </c>
      <c r="B3346" s="10" t="n">
        <v>46282</v>
      </c>
      <c r="C3346" t="inlineStr">
        <is>
          <t>Journal Entry</t>
        </is>
      </c>
      <c r="D3346" t="inlineStr">
        <is>
          <t>SUP-2026-09-17</t>
        </is>
      </c>
      <c r="E3346" t="inlineStr">
        <is>
          <t>Super accrual</t>
        </is>
      </c>
      <c r="F3346" t="inlineStr">
        <is>
          <t>Superannuation</t>
        </is>
      </c>
      <c r="G3346" s="9" t="n">
        <v>3959.22</v>
      </c>
      <c r="H3346" t="inlineStr"/>
      <c r="I3346" t="inlineStr"/>
      <c r="J3346" t="inlineStr"/>
      <c r="K3346" t="str">
        <f>INDEX('Account Map'!$E$5:$E$90,MATCH(F3346,'Account Map'!$A$5:$A$90,0))</f>
        <v>478</v>
      </c>
    </row>
    <row r="3347">
      <c r="A3347" t="n">
        <v>1249</v>
      </c>
      <c r="B3347" s="10" t="n">
        <v>46282</v>
      </c>
      <c r="C3347" t="inlineStr">
        <is>
          <t>Journal Entry</t>
        </is>
      </c>
      <c r="D3347" t="inlineStr">
        <is>
          <t>SUP-2026-09-17</t>
        </is>
      </c>
      <c r="E3347" t="inlineStr">
        <is>
          <t>Super accrual</t>
        </is>
      </c>
      <c r="F3347" t="inlineStr">
        <is>
          <t>Superannuation Payable</t>
        </is>
      </c>
      <c r="G3347" s="9" t="n">
        <v>-3959.22</v>
      </c>
      <c r="H3347" t="inlineStr"/>
      <c r="I3347" t="inlineStr"/>
      <c r="J3347" t="inlineStr"/>
      <c r="K3347" t="str">
        <f>INDEX('Account Map'!$E$5:$E$90,MATCH(F3347,'Account Map'!$A$5:$A$90,0))</f>
        <v>826</v>
      </c>
    </row>
    <row r="3348">
      <c r="A3348" t="n">
        <v>1250</v>
      </c>
      <c r="B3348" s="10" t="n">
        <v>46283</v>
      </c>
      <c r="C3348" t="inlineStr">
        <is>
          <t>Invoice</t>
        </is>
      </c>
      <c r="D3348" t="inlineStr">
        <is>
          <t>INV-4396</t>
        </is>
      </c>
      <c r="E3348" t="inlineStr">
        <is>
          <t>Redgum Physio Pty Ltd</t>
        </is>
      </c>
      <c r="F3348" t="inlineStr">
        <is>
          <t>Accounts Receivable (A/R)</t>
        </is>
      </c>
      <c r="G3348" s="9" t="n">
        <v>3494.84</v>
      </c>
      <c r="H3348" t="inlineStr"/>
      <c r="I3348" t="inlineStr"/>
      <c r="J3348" t="inlineStr"/>
      <c r="K3348" t="str">
        <f>INDEX('Account Map'!$E$5:$E$90,MATCH(F3348,'Account Map'!$A$5:$A$90,0))</f>
        <v>610</v>
      </c>
    </row>
    <row r="3349">
      <c r="A3349" t="n">
        <v>1250</v>
      </c>
      <c r="B3349" s="10" t="n">
        <v>46283</v>
      </c>
      <c r="C3349" t="inlineStr">
        <is>
          <t>Invoice</t>
        </is>
      </c>
      <c r="D3349" t="inlineStr">
        <is>
          <t>INV-4396</t>
        </is>
      </c>
      <c r="E3349" t="inlineStr">
        <is>
          <t>Redgum Physio Pty Ltd</t>
        </is>
      </c>
      <c r="F3349" t="inlineStr">
        <is>
          <t>Shopfitting contracts</t>
        </is>
      </c>
      <c r="G3349" s="9" t="n">
        <v>-3177.13</v>
      </c>
      <c r="H3349" t="inlineStr">
        <is>
          <t>GST</t>
        </is>
      </c>
      <c r="I3349" t="inlineStr"/>
      <c r="J3349" t="inlineStr"/>
      <c r="K3349" t="str">
        <f>INDEX('Account Map'!$E$5:$E$90,MATCH(F3349,'Account Map'!$A$5:$A$90,0))</f>
        <v>201</v>
      </c>
    </row>
    <row r="3350">
      <c r="A3350" t="n">
        <v>1250</v>
      </c>
      <c r="B3350" s="10" t="n">
        <v>46283</v>
      </c>
      <c r="C3350" t="inlineStr">
        <is>
          <t>Invoice</t>
        </is>
      </c>
      <c r="D3350" t="inlineStr">
        <is>
          <t>INV-4396</t>
        </is>
      </c>
      <c r="E3350" t="inlineStr">
        <is>
          <t>Redgum Physio Pty Ltd</t>
        </is>
      </c>
      <c r="F3350" t="inlineStr">
        <is>
          <t>GST Payable</t>
        </is>
      </c>
      <c r="G3350" s="9" t="n">
        <v>-317.71</v>
      </c>
      <c r="H3350" t="inlineStr"/>
      <c r="I3350" t="inlineStr"/>
      <c r="J3350" t="inlineStr"/>
      <c r="K3350" t="str">
        <f>INDEX('Account Map'!$E$5:$E$90,MATCH(F3350,'Account Map'!$A$5:$A$90,0))</f>
        <v>820</v>
      </c>
    </row>
    <row r="3351">
      <c r="A3351" t="n">
        <v>1251</v>
      </c>
      <c r="B3351" s="10" t="n">
        <v>46283</v>
      </c>
      <c r="C3351" t="inlineStr">
        <is>
          <t>Invoice</t>
        </is>
      </c>
      <c r="D3351" t="inlineStr">
        <is>
          <t>INV-4397</t>
        </is>
      </c>
      <c r="E3351" t="inlineStr">
        <is>
          <t>Malvern Kitchen &amp; Bath Pty Ltd</t>
        </is>
      </c>
      <c r="F3351" t="inlineStr">
        <is>
          <t>Accounts Receivable (A/R)</t>
        </is>
      </c>
      <c r="G3351" s="9" t="n">
        <v>5616.44</v>
      </c>
      <c r="H3351" t="inlineStr"/>
      <c r="I3351" t="inlineStr"/>
      <c r="J3351" t="inlineStr"/>
      <c r="K3351" t="str">
        <f>INDEX('Account Map'!$E$5:$E$90,MATCH(F3351,'Account Map'!$A$5:$A$90,0))</f>
        <v>610</v>
      </c>
    </row>
    <row r="3352">
      <c r="A3352" t="n">
        <v>1251</v>
      </c>
      <c r="B3352" s="10" t="n">
        <v>46283</v>
      </c>
      <c r="C3352" t="inlineStr">
        <is>
          <t>Invoice</t>
        </is>
      </c>
      <c r="D3352" t="inlineStr">
        <is>
          <t>INV-4397</t>
        </is>
      </c>
      <c r="E3352" t="inlineStr">
        <is>
          <t>Malvern Kitchen &amp; Bath Pty Ltd</t>
        </is>
      </c>
      <c r="F3352" t="inlineStr">
        <is>
          <t>Design &amp; drafting fees</t>
        </is>
      </c>
      <c r="G3352" s="9" t="n">
        <v>-1145.85</v>
      </c>
      <c r="H3352" t="inlineStr">
        <is>
          <t>GST</t>
        </is>
      </c>
      <c r="I3352" t="inlineStr"/>
      <c r="J3352" t="inlineStr"/>
      <c r="K3352" t="str">
        <f>INDEX('Account Map'!$E$5:$E$90,MATCH(F3352,'Account Map'!$A$5:$A$90,0))</f>
        <v>203</v>
      </c>
    </row>
    <row r="3353">
      <c r="A3353" t="n">
        <v>1251</v>
      </c>
      <c r="B3353" s="10" t="n">
        <v>46283</v>
      </c>
      <c r="C3353" t="inlineStr">
        <is>
          <t>Invoice</t>
        </is>
      </c>
      <c r="D3353" t="inlineStr">
        <is>
          <t>INV-4397</t>
        </is>
      </c>
      <c r="E3353" t="inlineStr">
        <is>
          <t>Malvern Kitchen &amp; Bath Pty Ltd</t>
        </is>
      </c>
      <c r="F3353" t="inlineStr">
        <is>
          <t>Design &amp; drafting fees</t>
        </is>
      </c>
      <c r="G3353" s="9" t="n">
        <v>-3960</v>
      </c>
      <c r="H3353" t="inlineStr">
        <is>
          <t>GST</t>
        </is>
      </c>
      <c r="I3353" t="inlineStr"/>
      <c r="J3353" t="inlineStr"/>
      <c r="K3353" t="str">
        <f>INDEX('Account Map'!$E$5:$E$90,MATCH(F3353,'Account Map'!$A$5:$A$90,0))</f>
        <v>203</v>
      </c>
    </row>
    <row r="3354">
      <c r="A3354" t="n">
        <v>1251</v>
      </c>
      <c r="B3354" s="10" t="n">
        <v>46283</v>
      </c>
      <c r="C3354" t="inlineStr">
        <is>
          <t>Invoice</t>
        </is>
      </c>
      <c r="D3354" t="inlineStr">
        <is>
          <t>INV-4397</t>
        </is>
      </c>
      <c r="E3354" t="inlineStr">
        <is>
          <t>Malvern Kitchen &amp; Bath Pty Ltd</t>
        </is>
      </c>
      <c r="F3354" t="inlineStr">
        <is>
          <t>GST Payable</t>
        </is>
      </c>
      <c r="G3354" s="9" t="n">
        <v>-510.59</v>
      </c>
      <c r="H3354" t="inlineStr"/>
      <c r="I3354" t="inlineStr"/>
      <c r="J3354" t="inlineStr"/>
      <c r="K3354" t="str">
        <f>INDEX('Account Map'!$E$5:$E$90,MATCH(F3354,'Account Map'!$A$5:$A$90,0))</f>
        <v>820</v>
      </c>
    </row>
    <row r="3355">
      <c r="A3355" t="n">
        <v>1252</v>
      </c>
      <c r="B3355" s="10" t="n">
        <v>46283</v>
      </c>
      <c r="C3355" t="inlineStr">
        <is>
          <t>Invoice</t>
        </is>
      </c>
      <c r="D3355" t="inlineStr">
        <is>
          <t>INV-4398</t>
        </is>
      </c>
      <c r="E3355" t="inlineStr">
        <is>
          <t>Redgum Builders Pty Ltd</t>
        </is>
      </c>
      <c r="F3355" t="inlineStr">
        <is>
          <t>Accounts Receivable (A/R)</t>
        </is>
      </c>
      <c r="G3355" s="9" t="n">
        <v>3377.09</v>
      </c>
      <c r="H3355" t="inlineStr"/>
      <c r="I3355" t="inlineStr"/>
      <c r="J3355" t="inlineStr"/>
      <c r="K3355" t="str">
        <f>INDEX('Account Map'!$E$5:$E$90,MATCH(F3355,'Account Map'!$A$5:$A$90,0))</f>
        <v>610</v>
      </c>
    </row>
    <row r="3356">
      <c r="A3356" t="n">
        <v>1252</v>
      </c>
      <c r="B3356" s="10" t="n">
        <v>46283</v>
      </c>
      <c r="C3356" t="inlineStr">
        <is>
          <t>Invoice</t>
        </is>
      </c>
      <c r="D3356" t="inlineStr">
        <is>
          <t>INV-4398</t>
        </is>
      </c>
      <c r="E3356" t="inlineStr">
        <is>
          <t>Redgum Builders Pty Ltd</t>
        </is>
      </c>
      <c r="F3356" t="inlineStr">
        <is>
          <t>Shopfitting contracts</t>
        </is>
      </c>
      <c r="G3356" s="9" t="n">
        <v>-3070.08</v>
      </c>
      <c r="H3356" t="inlineStr">
        <is>
          <t>GST</t>
        </is>
      </c>
      <c r="I3356" t="inlineStr"/>
      <c r="J3356" t="inlineStr"/>
      <c r="K3356" t="str">
        <f>INDEX('Account Map'!$E$5:$E$90,MATCH(F3356,'Account Map'!$A$5:$A$90,0))</f>
        <v>201</v>
      </c>
    </row>
    <row r="3357">
      <c r="A3357" t="n">
        <v>1252</v>
      </c>
      <c r="B3357" s="10" t="n">
        <v>46283</v>
      </c>
      <c r="C3357" t="inlineStr">
        <is>
          <t>Invoice</t>
        </is>
      </c>
      <c r="D3357" t="inlineStr">
        <is>
          <t>INV-4398</t>
        </is>
      </c>
      <c r="E3357" t="inlineStr">
        <is>
          <t>Redgum Builders Pty Ltd</t>
        </is>
      </c>
      <c r="F3357" t="inlineStr">
        <is>
          <t>GST Payable</t>
        </is>
      </c>
      <c r="G3357" s="9" t="n">
        <v>-307.01</v>
      </c>
      <c r="H3357" t="inlineStr"/>
      <c r="I3357" t="inlineStr"/>
      <c r="J3357" t="inlineStr"/>
      <c r="K3357" t="str">
        <f>INDEX('Account Map'!$E$5:$E$90,MATCH(F3357,'Account Map'!$A$5:$A$90,0))</f>
        <v>820</v>
      </c>
    </row>
    <row r="3358">
      <c r="A3358" t="n">
        <v>1253</v>
      </c>
      <c r="B3358" s="10" t="n">
        <v>46283</v>
      </c>
      <c r="C3358" t="inlineStr">
        <is>
          <t>Bill</t>
        </is>
      </c>
      <c r="D3358" t="inlineStr">
        <is>
          <t>B00506</t>
        </is>
      </c>
      <c r="E3358" t="inlineStr">
        <is>
          <t>Glenferrie Glass Pty Ltd</t>
        </is>
      </c>
      <c r="F3358" t="inlineStr">
        <is>
          <t>Small tools</t>
        </is>
      </c>
      <c r="G3358" s="9" t="n">
        <v>350.58</v>
      </c>
      <c r="H3358" t="inlineStr">
        <is>
          <t>GST</t>
        </is>
      </c>
      <c r="I3358" t="inlineStr"/>
      <c r="J3358" t="inlineStr"/>
      <c r="K3358" t="str">
        <f>INDEX('Account Map'!$E$5:$E$90,MATCH(F3358,'Account Map'!$A$5:$A$90,0))</f>
        <v>474</v>
      </c>
    </row>
    <row r="3359">
      <c r="A3359" t="n">
        <v>1253</v>
      </c>
      <c r="B3359" s="10" t="n">
        <v>46283</v>
      </c>
      <c r="C3359" t="inlineStr">
        <is>
          <t>Bill</t>
        </is>
      </c>
      <c r="D3359" t="inlineStr">
        <is>
          <t>B00506</t>
        </is>
      </c>
      <c r="E3359" t="inlineStr">
        <is>
          <t>Glenferrie Glass Pty Ltd</t>
        </is>
      </c>
      <c r="F3359" t="inlineStr">
        <is>
          <t>GST Payable</t>
        </is>
      </c>
      <c r="G3359" s="9" t="n">
        <v>35.06</v>
      </c>
      <c r="H3359" t="inlineStr"/>
      <c r="I3359" t="inlineStr"/>
      <c r="J3359" t="inlineStr"/>
      <c r="K3359" t="str">
        <f>INDEX('Account Map'!$E$5:$E$90,MATCH(F3359,'Account Map'!$A$5:$A$90,0))</f>
        <v>820</v>
      </c>
    </row>
    <row r="3360">
      <c r="A3360" t="n">
        <v>1253</v>
      </c>
      <c r="B3360" s="10" t="n">
        <v>46283</v>
      </c>
      <c r="C3360" t="inlineStr">
        <is>
          <t>Bill</t>
        </is>
      </c>
      <c r="D3360" t="inlineStr">
        <is>
          <t>B00506</t>
        </is>
      </c>
      <c r="E3360" t="inlineStr">
        <is>
          <t>Glenferrie Glass Pty Ltd</t>
        </is>
      </c>
      <c r="F3360" t="inlineStr">
        <is>
          <t>Accounts Payable (A/P)</t>
        </is>
      </c>
      <c r="G3360" s="9" t="n">
        <v>-385.64</v>
      </c>
      <c r="H3360" t="inlineStr"/>
      <c r="I3360" t="inlineStr"/>
      <c r="J3360" t="inlineStr"/>
      <c r="K3360" t="str">
        <f>INDEX('Account Map'!$E$5:$E$90,MATCH(F3360,'Account Map'!$A$5:$A$90,0))</f>
        <v>800</v>
      </c>
    </row>
    <row r="3361">
      <c r="A3361" t="n">
        <v>1254</v>
      </c>
      <c r="B3361" s="10" t="n">
        <v>46283</v>
      </c>
      <c r="C3361" t="inlineStr">
        <is>
          <t>Bill</t>
        </is>
      </c>
      <c r="D3361" t="inlineStr">
        <is>
          <t>B00507</t>
        </is>
      </c>
      <c r="E3361" t="inlineStr">
        <is>
          <t>Southern Machinery Pty Ltd</t>
        </is>
      </c>
      <c r="F3361" t="inlineStr">
        <is>
          <t>Hardware &amp; fittings</t>
        </is>
      </c>
      <c r="G3361" s="9" t="n">
        <v>1373.5</v>
      </c>
      <c r="H3361" t="inlineStr">
        <is>
          <t>GST</t>
        </is>
      </c>
      <c r="I3361" t="inlineStr"/>
      <c r="J3361" t="inlineStr"/>
      <c r="K3361" t="str">
        <f>INDEX('Account Map'!$E$5:$E$90,MATCH(F3361,'Account Map'!$A$5:$A$90,0))</f>
        <v>311</v>
      </c>
    </row>
    <row r="3362">
      <c r="A3362" t="n">
        <v>1254</v>
      </c>
      <c r="B3362" s="10" t="n">
        <v>46283</v>
      </c>
      <c r="C3362" t="inlineStr">
        <is>
          <t>Bill</t>
        </is>
      </c>
      <c r="D3362" t="inlineStr">
        <is>
          <t>B00507</t>
        </is>
      </c>
      <c r="E3362" t="inlineStr">
        <is>
          <t>Southern Machinery Pty Ltd</t>
        </is>
      </c>
      <c r="F3362" t="inlineStr">
        <is>
          <t>GST Payable</t>
        </is>
      </c>
      <c r="G3362" s="9" t="n">
        <v>137.35</v>
      </c>
      <c r="H3362" t="inlineStr"/>
      <c r="I3362" t="inlineStr"/>
      <c r="J3362" t="inlineStr"/>
      <c r="K3362" t="str">
        <f>INDEX('Account Map'!$E$5:$E$90,MATCH(F3362,'Account Map'!$A$5:$A$90,0))</f>
        <v>820</v>
      </c>
    </row>
    <row r="3363">
      <c r="A3363" t="n">
        <v>1254</v>
      </c>
      <c r="B3363" s="10" t="n">
        <v>46283</v>
      </c>
      <c r="C3363" t="inlineStr">
        <is>
          <t>Bill</t>
        </is>
      </c>
      <c r="D3363" t="inlineStr">
        <is>
          <t>B00507</t>
        </is>
      </c>
      <c r="E3363" t="inlineStr">
        <is>
          <t>Southern Machinery Pty Ltd</t>
        </is>
      </c>
      <c r="F3363" t="inlineStr">
        <is>
          <t>Accounts Payable (A/P)</t>
        </is>
      </c>
      <c r="G3363" s="9" t="n">
        <v>-1510.85</v>
      </c>
      <c r="H3363" t="inlineStr"/>
      <c r="I3363" t="inlineStr"/>
      <c r="J3363" t="inlineStr"/>
      <c r="K3363" t="str">
        <f>INDEX('Account Map'!$E$5:$E$90,MATCH(F3363,'Account Map'!$A$5:$A$90,0))</f>
        <v>800</v>
      </c>
    </row>
    <row r="3364">
      <c r="A3364" t="n">
        <v>1255</v>
      </c>
      <c r="B3364" s="10" t="n">
        <v>46283</v>
      </c>
      <c r="C3364" t="inlineStr">
        <is>
          <t>Bill</t>
        </is>
      </c>
      <c r="D3364" t="inlineStr">
        <is>
          <t>B00508</t>
        </is>
      </c>
      <c r="E3364" t="inlineStr">
        <is>
          <t>Kestrel Signs Pty Ltd</t>
        </is>
      </c>
      <c r="F3364" t="inlineStr">
        <is>
          <t>Hardware &amp; fittings</t>
        </is>
      </c>
      <c r="G3364" s="9" t="n">
        <v>794.14</v>
      </c>
      <c r="H3364" t="inlineStr">
        <is>
          <t>GST</t>
        </is>
      </c>
      <c r="I3364" t="inlineStr"/>
      <c r="J3364" t="inlineStr"/>
      <c r="K3364" t="str">
        <f>INDEX('Account Map'!$E$5:$E$90,MATCH(F3364,'Account Map'!$A$5:$A$90,0))</f>
        <v>311</v>
      </c>
    </row>
    <row r="3365">
      <c r="A3365" t="n">
        <v>1255</v>
      </c>
      <c r="B3365" s="10" t="n">
        <v>46283</v>
      </c>
      <c r="C3365" t="inlineStr">
        <is>
          <t>Bill</t>
        </is>
      </c>
      <c r="D3365" t="inlineStr">
        <is>
          <t>B00508</t>
        </is>
      </c>
      <c r="E3365" t="inlineStr">
        <is>
          <t>Kestrel Signs Pty Ltd</t>
        </is>
      </c>
      <c r="F3365" t="inlineStr">
        <is>
          <t>GST Payable</t>
        </is>
      </c>
      <c r="G3365" s="9" t="n">
        <v>79.41</v>
      </c>
      <c r="H3365" t="inlineStr"/>
      <c r="I3365" t="inlineStr"/>
      <c r="J3365" t="inlineStr"/>
      <c r="K3365" t="str">
        <f>INDEX('Account Map'!$E$5:$E$90,MATCH(F3365,'Account Map'!$A$5:$A$90,0))</f>
        <v>820</v>
      </c>
    </row>
    <row r="3366">
      <c r="A3366" t="n">
        <v>1255</v>
      </c>
      <c r="B3366" s="10" t="n">
        <v>46283</v>
      </c>
      <c r="C3366" t="inlineStr">
        <is>
          <t>Bill</t>
        </is>
      </c>
      <c r="D3366" t="inlineStr">
        <is>
          <t>B00508</t>
        </is>
      </c>
      <c r="E3366" t="inlineStr">
        <is>
          <t>Kestrel Signs Pty Ltd</t>
        </is>
      </c>
      <c r="F3366" t="inlineStr">
        <is>
          <t>Accounts Payable (A/P)</t>
        </is>
      </c>
      <c r="G3366" s="9" t="n">
        <v>-873.55</v>
      </c>
      <c r="H3366" t="inlineStr"/>
      <c r="I3366" t="inlineStr"/>
      <c r="J3366" t="inlineStr"/>
      <c r="K3366" t="str">
        <f>INDEX('Account Map'!$E$5:$E$90,MATCH(F3366,'Account Map'!$A$5:$A$90,0))</f>
        <v>800</v>
      </c>
    </row>
    <row r="3367">
      <c r="A3367" t="n">
        <v>1256</v>
      </c>
      <c r="B3367" s="10" t="n">
        <v>46283</v>
      </c>
      <c r="C3367" t="inlineStr">
        <is>
          <t>Bill</t>
        </is>
      </c>
      <c r="D3367" t="inlineStr">
        <is>
          <t>B00509</t>
        </is>
      </c>
      <c r="E3367" t="inlineStr">
        <is>
          <t>Albert Signs Pty Ltd</t>
        </is>
      </c>
      <c r="F3367" t="inlineStr">
        <is>
          <t>Repairs &amp; maintenance</t>
        </is>
      </c>
      <c r="G3367" s="9" t="n">
        <v>1171.73</v>
      </c>
      <c r="H3367" t="inlineStr">
        <is>
          <t>GST</t>
        </is>
      </c>
      <c r="I3367" t="inlineStr"/>
      <c r="J3367" t="inlineStr"/>
      <c r="K3367" t="str">
        <f>INDEX('Account Map'!$E$5:$E$90,MATCH(F3367,'Account Map'!$A$5:$A$90,0))</f>
        <v>473</v>
      </c>
    </row>
    <row r="3368">
      <c r="A3368" t="n">
        <v>1256</v>
      </c>
      <c r="B3368" s="10" t="n">
        <v>46283</v>
      </c>
      <c r="C3368" t="inlineStr">
        <is>
          <t>Bill</t>
        </is>
      </c>
      <c r="D3368" t="inlineStr">
        <is>
          <t>B00509</t>
        </is>
      </c>
      <c r="E3368" t="inlineStr">
        <is>
          <t>Albert Signs Pty Ltd</t>
        </is>
      </c>
      <c r="F3368" t="inlineStr">
        <is>
          <t>GST Payable</t>
        </is>
      </c>
      <c r="G3368" s="9" t="n">
        <v>117.17</v>
      </c>
      <c r="H3368" t="inlineStr"/>
      <c r="I3368" t="inlineStr"/>
      <c r="J3368" t="inlineStr"/>
      <c r="K3368" t="str">
        <f>INDEX('Account Map'!$E$5:$E$90,MATCH(F3368,'Account Map'!$A$5:$A$90,0))</f>
        <v>820</v>
      </c>
    </row>
    <row r="3369">
      <c r="A3369" t="n">
        <v>1256</v>
      </c>
      <c r="B3369" s="10" t="n">
        <v>46283</v>
      </c>
      <c r="C3369" t="inlineStr">
        <is>
          <t>Bill</t>
        </is>
      </c>
      <c r="D3369" t="inlineStr">
        <is>
          <t>B00509</t>
        </is>
      </c>
      <c r="E3369" t="inlineStr">
        <is>
          <t>Albert Signs Pty Ltd</t>
        </is>
      </c>
      <c r="F3369" t="inlineStr">
        <is>
          <t>Accounts Payable (A/P)</t>
        </is>
      </c>
      <c r="G3369" s="9" t="n">
        <v>-1288.9</v>
      </c>
      <c r="H3369" t="inlineStr"/>
      <c r="I3369" t="inlineStr"/>
      <c r="J3369" t="inlineStr"/>
      <c r="K3369" t="str">
        <f>INDEX('Account Map'!$E$5:$E$90,MATCH(F3369,'Account Map'!$A$5:$A$90,0))</f>
        <v>800</v>
      </c>
    </row>
    <row r="3370">
      <c r="A3370" t="n">
        <v>1257</v>
      </c>
      <c r="B3370" s="10" t="n">
        <v>46283</v>
      </c>
      <c r="C3370" t="inlineStr">
        <is>
          <t>Bill</t>
        </is>
      </c>
      <c r="D3370" t="inlineStr">
        <is>
          <t>B00510</t>
        </is>
      </c>
      <c r="E3370" t="inlineStr">
        <is>
          <t>Northside Lighting Pty Ltd</t>
        </is>
      </c>
      <c r="F3370" t="inlineStr">
        <is>
          <t>Freight &amp; cartage</t>
        </is>
      </c>
      <c r="G3370" s="9" t="n">
        <v>1330.61</v>
      </c>
      <c r="H3370" t="inlineStr">
        <is>
          <t>GST</t>
        </is>
      </c>
      <c r="I3370" t="inlineStr"/>
      <c r="J3370" t="inlineStr"/>
      <c r="K3370" t="str">
        <f>INDEX('Account Map'!$E$5:$E$90,MATCH(F3370,'Account Map'!$A$5:$A$90,0))</f>
        <v>314</v>
      </c>
    </row>
    <row r="3371">
      <c r="A3371" t="n">
        <v>1257</v>
      </c>
      <c r="B3371" s="10" t="n">
        <v>46283</v>
      </c>
      <c r="C3371" t="inlineStr">
        <is>
          <t>Bill</t>
        </is>
      </c>
      <c r="D3371" t="inlineStr">
        <is>
          <t>B00510</t>
        </is>
      </c>
      <c r="E3371" t="inlineStr">
        <is>
          <t>Northside Lighting Pty Ltd</t>
        </is>
      </c>
      <c r="F3371" t="inlineStr">
        <is>
          <t>GST Payable</t>
        </is>
      </c>
      <c r="G3371" s="9" t="n">
        <v>133.06</v>
      </c>
      <c r="H3371" t="inlineStr"/>
      <c r="I3371" t="inlineStr"/>
      <c r="J3371" t="inlineStr"/>
      <c r="K3371" t="str">
        <f>INDEX('Account Map'!$E$5:$E$90,MATCH(F3371,'Account Map'!$A$5:$A$90,0))</f>
        <v>820</v>
      </c>
    </row>
    <row r="3372">
      <c r="A3372" t="n">
        <v>1257</v>
      </c>
      <c r="B3372" s="10" t="n">
        <v>46283</v>
      </c>
      <c r="C3372" t="inlineStr">
        <is>
          <t>Bill</t>
        </is>
      </c>
      <c r="D3372" t="inlineStr">
        <is>
          <t>B00510</t>
        </is>
      </c>
      <c r="E3372" t="inlineStr">
        <is>
          <t>Northside Lighting Pty Ltd</t>
        </is>
      </c>
      <c r="F3372" t="inlineStr">
        <is>
          <t>Accounts Payable (A/P)</t>
        </is>
      </c>
      <c r="G3372" s="9" t="n">
        <v>-1463.67</v>
      </c>
      <c r="H3372" t="inlineStr"/>
      <c r="I3372" t="inlineStr"/>
      <c r="J3372" t="inlineStr"/>
      <c r="K3372" t="str">
        <f>INDEX('Account Map'!$E$5:$E$90,MATCH(F3372,'Account Map'!$A$5:$A$90,0))</f>
        <v>800</v>
      </c>
    </row>
    <row r="3373">
      <c r="A3373" t="n">
        <v>1258</v>
      </c>
      <c r="B3373" s="10" t="n">
        <v>46283</v>
      </c>
      <c r="C3373" t="inlineStr">
        <is>
          <t>Expense</t>
        </is>
      </c>
      <c r="D3373" t="inlineStr"/>
      <c r="E3373" t="inlineStr">
        <is>
          <t>Australia Post</t>
        </is>
      </c>
      <c r="F3373" t="inlineStr">
        <is>
          <t>General expenses</t>
        </is>
      </c>
      <c r="G3373" s="9" t="n">
        <v>230.19</v>
      </c>
      <c r="H3373" t="inlineStr">
        <is>
          <t>GST</t>
        </is>
      </c>
      <c r="I3373" t="inlineStr"/>
      <c r="J3373" t="inlineStr"/>
      <c r="K3373" t="str">
        <f>INDEX('Account Map'!$E$5:$E$90,MATCH(F3373,'Account Map'!$A$5:$A$90,0))</f>
        <v>429</v>
      </c>
    </row>
    <row r="3374">
      <c r="A3374" t="n">
        <v>1258</v>
      </c>
      <c r="B3374" s="10" t="n">
        <v>46283</v>
      </c>
      <c r="C3374" t="inlineStr">
        <is>
          <t>Expense</t>
        </is>
      </c>
      <c r="D3374" t="inlineStr"/>
      <c r="E3374" t="inlineStr">
        <is>
          <t>Australia Post</t>
        </is>
      </c>
      <c r="F3374" t="inlineStr">
        <is>
          <t>GST Payable</t>
        </is>
      </c>
      <c r="G3374" s="9" t="n">
        <v>23.02</v>
      </c>
      <c r="H3374" t="inlineStr"/>
      <c r="I3374" t="inlineStr"/>
      <c r="J3374" t="inlineStr"/>
      <c r="K3374" t="str">
        <f>INDEX('Account Map'!$E$5:$E$90,MATCH(F3374,'Account Map'!$A$5:$A$90,0))</f>
        <v>820</v>
      </c>
    </row>
    <row r="3375">
      <c r="A3375" t="n">
        <v>1258</v>
      </c>
      <c r="B3375" s="10" t="n">
        <v>46283</v>
      </c>
      <c r="C3375" t="inlineStr">
        <is>
          <t>Expense</t>
        </is>
      </c>
      <c r="D3375" t="inlineStr"/>
      <c r="E3375" t="inlineStr">
        <is>
          <t>Australia Post</t>
        </is>
      </c>
      <c r="F3375" t="inlineStr">
        <is>
          <t>ANZ Business Visa</t>
        </is>
      </c>
      <c r="G3375" s="9" t="n">
        <v>-253.21</v>
      </c>
      <c r="H3375" t="inlineStr"/>
      <c r="I3375" t="inlineStr"/>
      <c r="J3375" t="inlineStr">
        <is>
          <t>R</t>
        </is>
      </c>
      <c r="K3375" t="str">
        <f>INDEX('Account Map'!$E$5:$E$90,MATCH(F3375,'Account Map'!$A$5:$A$90,0))</f>
        <v>092</v>
      </c>
    </row>
    <row r="3376">
      <c r="A3376" t="n">
        <v>1259</v>
      </c>
      <c r="B3376" s="10" t="n">
        <v>46283</v>
      </c>
      <c r="C3376" t="inlineStr">
        <is>
          <t>Expense</t>
        </is>
      </c>
      <c r="D3376" t="inlineStr"/>
      <c r="E3376" t="inlineStr">
        <is>
          <t>Adobe Systems</t>
        </is>
      </c>
      <c r="F3376" t="inlineStr">
        <is>
          <t>Small tools</t>
        </is>
      </c>
      <c r="G3376" s="9" t="n">
        <v>460.62</v>
      </c>
      <c r="H3376" t="inlineStr">
        <is>
          <t>GST</t>
        </is>
      </c>
      <c r="I3376" t="inlineStr"/>
      <c r="J3376" t="inlineStr"/>
      <c r="K3376" t="str">
        <f>INDEX('Account Map'!$E$5:$E$90,MATCH(F3376,'Account Map'!$A$5:$A$90,0))</f>
        <v>474</v>
      </c>
    </row>
    <row r="3377">
      <c r="A3377" t="n">
        <v>1259</v>
      </c>
      <c r="B3377" s="10" t="n">
        <v>46283</v>
      </c>
      <c r="C3377" t="inlineStr">
        <is>
          <t>Expense</t>
        </is>
      </c>
      <c r="D3377" t="inlineStr"/>
      <c r="E3377" t="inlineStr">
        <is>
          <t>Adobe Systems</t>
        </is>
      </c>
      <c r="F3377" t="inlineStr">
        <is>
          <t>GST Payable</t>
        </is>
      </c>
      <c r="G3377" s="9" t="n">
        <v>46.06</v>
      </c>
      <c r="H3377" t="inlineStr"/>
      <c r="I3377" t="inlineStr"/>
      <c r="J3377" t="inlineStr"/>
      <c r="K3377" t="str">
        <f>INDEX('Account Map'!$E$5:$E$90,MATCH(F3377,'Account Map'!$A$5:$A$90,0))</f>
        <v>820</v>
      </c>
    </row>
    <row r="3378">
      <c r="A3378" t="n">
        <v>1259</v>
      </c>
      <c r="B3378" s="10" t="n">
        <v>46283</v>
      </c>
      <c r="C3378" t="inlineStr">
        <is>
          <t>Expense</t>
        </is>
      </c>
      <c r="D3378" t="inlineStr"/>
      <c r="E3378" t="inlineStr">
        <is>
          <t>Adobe Systems</t>
        </is>
      </c>
      <c r="F3378" t="inlineStr">
        <is>
          <t>ANZ Business Visa</t>
        </is>
      </c>
      <c r="G3378" s="9" t="n">
        <v>-506.68</v>
      </c>
      <c r="H3378" t="inlineStr"/>
      <c r="I3378" t="inlineStr"/>
      <c r="J3378" t="inlineStr">
        <is>
          <t>R</t>
        </is>
      </c>
      <c r="K3378" t="str">
        <f>INDEX('Account Map'!$E$5:$E$90,MATCH(F3378,'Account Map'!$A$5:$A$90,0))</f>
        <v>092</v>
      </c>
    </row>
    <row r="3379">
      <c r="A3379" t="n">
        <v>1260</v>
      </c>
      <c r="B3379" s="10" t="n">
        <v>46283</v>
      </c>
      <c r="C3379" t="inlineStr">
        <is>
          <t>Payment</t>
        </is>
      </c>
      <c r="D3379" t="inlineStr"/>
      <c r="E3379" t="inlineStr">
        <is>
          <t>Kew Kitchen &amp; Bath Pty Ltd</t>
        </is>
      </c>
      <c r="F3379" t="inlineStr">
        <is>
          <t>ANZ Business Cheque</t>
        </is>
      </c>
      <c r="G3379" s="9" t="n">
        <v>1527.59</v>
      </c>
      <c r="H3379" t="inlineStr"/>
      <c r="I3379" t="inlineStr">
        <is>
          <t>Payment INV-4256</t>
        </is>
      </c>
      <c r="J3379" t="inlineStr">
        <is>
          <t>R</t>
        </is>
      </c>
      <c r="K3379" t="str">
        <f>INDEX('Account Map'!$E$5:$E$90,MATCH(F3379,'Account Map'!$A$5:$A$90,0))</f>
        <v>090</v>
      </c>
    </row>
    <row r="3380">
      <c r="A3380" t="n">
        <v>1260</v>
      </c>
      <c r="B3380" s="10" t="n">
        <v>46283</v>
      </c>
      <c r="C3380" t="inlineStr">
        <is>
          <t>Payment</t>
        </is>
      </c>
      <c r="D3380" t="inlineStr"/>
      <c r="E3380" t="inlineStr">
        <is>
          <t>Kew Kitchen &amp; Bath Pty Ltd</t>
        </is>
      </c>
      <c r="F3380" t="inlineStr">
        <is>
          <t>Accounts Receivable (A/R)</t>
        </is>
      </c>
      <c r="G3380" s="9" t="n">
        <v>-1527.59</v>
      </c>
      <c r="H3380" t="inlineStr"/>
      <c r="I3380" t="inlineStr">
        <is>
          <t>Payment INV-4256</t>
        </is>
      </c>
      <c r="J3380" t="inlineStr"/>
      <c r="K3380" t="str">
        <f>INDEX('Account Map'!$E$5:$E$90,MATCH(F3380,'Account Map'!$A$5:$A$90,0))</f>
        <v>610</v>
      </c>
    </row>
    <row r="3381">
      <c r="A3381" t="n">
        <v>1261</v>
      </c>
      <c r="B3381" s="10" t="n">
        <v>46283</v>
      </c>
      <c r="C3381" t="inlineStr">
        <is>
          <t>Payment</t>
        </is>
      </c>
      <c r="D3381" t="inlineStr"/>
      <c r="E3381" t="inlineStr">
        <is>
          <t>Collins Builders</t>
        </is>
      </c>
      <c r="F3381" t="inlineStr">
        <is>
          <t>Undeposited Funds</t>
        </is>
      </c>
      <c r="G3381" s="9" t="n">
        <v>9736.530000000001</v>
      </c>
      <c r="H3381" t="inlineStr"/>
      <c r="I3381" t="inlineStr">
        <is>
          <t>Payment INV-4287</t>
        </is>
      </c>
      <c r="J3381" t="inlineStr"/>
      <c r="K3381" t="str">
        <f>INDEX('Account Map'!$E$5:$E$90,MATCH(F3381,'Account Map'!$A$5:$A$90,0))</f>
        <v>615</v>
      </c>
    </row>
    <row r="3382">
      <c r="A3382" t="n">
        <v>1261</v>
      </c>
      <c r="B3382" s="10" t="n">
        <v>46283</v>
      </c>
      <c r="C3382" t="inlineStr">
        <is>
          <t>Payment</t>
        </is>
      </c>
      <c r="D3382" t="inlineStr"/>
      <c r="E3382" t="inlineStr">
        <is>
          <t>Collins Builders</t>
        </is>
      </c>
      <c r="F3382" t="inlineStr">
        <is>
          <t>Accounts Receivable (A/R)</t>
        </is>
      </c>
      <c r="G3382" s="9" t="n">
        <v>-9736.530000000001</v>
      </c>
      <c r="H3382" t="inlineStr"/>
      <c r="I3382" t="inlineStr">
        <is>
          <t>Payment INV-4287</t>
        </is>
      </c>
      <c r="J3382" t="inlineStr"/>
      <c r="K3382" t="str">
        <f>INDEX('Account Map'!$E$5:$E$90,MATCH(F3382,'Account Map'!$A$5:$A$90,0))</f>
        <v>610</v>
      </c>
    </row>
    <row r="3383">
      <c r="A3383" t="n">
        <v>1262</v>
      </c>
      <c r="B3383" s="10" t="n">
        <v>46283</v>
      </c>
      <c r="C3383" t="inlineStr">
        <is>
          <t>Payment</t>
        </is>
      </c>
      <c r="D3383" t="inlineStr"/>
      <c r="E3383" t="inlineStr">
        <is>
          <t>Harbour Medical Centre Pty Ltd</t>
        </is>
      </c>
      <c r="F3383" t="inlineStr">
        <is>
          <t>Undeposited Funds</t>
        </is>
      </c>
      <c r="G3383" s="9" t="n">
        <v>6754.7</v>
      </c>
      <c r="H3383" t="inlineStr"/>
      <c r="I3383" t="inlineStr">
        <is>
          <t>Payment INV-4374</t>
        </is>
      </c>
      <c r="J3383" t="inlineStr"/>
      <c r="K3383" t="str">
        <f>INDEX('Account Map'!$E$5:$E$90,MATCH(F3383,'Account Map'!$A$5:$A$90,0))</f>
        <v>615</v>
      </c>
    </row>
    <row r="3384">
      <c r="A3384" t="n">
        <v>1262</v>
      </c>
      <c r="B3384" s="10" t="n">
        <v>46283</v>
      </c>
      <c r="C3384" t="inlineStr">
        <is>
          <t>Payment</t>
        </is>
      </c>
      <c r="D3384" t="inlineStr"/>
      <c r="E3384" t="inlineStr">
        <is>
          <t>Harbour Medical Centre Pty Ltd</t>
        </is>
      </c>
      <c r="F3384" t="inlineStr">
        <is>
          <t>Accounts Receivable (A/R)</t>
        </is>
      </c>
      <c r="G3384" s="9" t="n">
        <v>-6754.7</v>
      </c>
      <c r="H3384" t="inlineStr"/>
      <c r="I3384" t="inlineStr">
        <is>
          <t>Payment INV-4374</t>
        </is>
      </c>
      <c r="J3384" t="inlineStr"/>
      <c r="K3384" t="str">
        <f>INDEX('Account Map'!$E$5:$E$90,MATCH(F3384,'Account Map'!$A$5:$A$90,0))</f>
        <v>610</v>
      </c>
    </row>
    <row r="3385">
      <c r="A3385" t="n">
        <v>1263</v>
      </c>
      <c r="B3385" s="10" t="n">
        <v>46283</v>
      </c>
      <c r="C3385" t="inlineStr">
        <is>
          <t>Bill Payment (Cheque)</t>
        </is>
      </c>
      <c r="D3385" t="inlineStr"/>
      <c r="E3385" t="inlineStr">
        <is>
          <t>Coffee Club Catering Pty Ltd</t>
        </is>
      </c>
      <c r="F3385" t="inlineStr">
        <is>
          <t>Accounts Payable (A/P)</t>
        </is>
      </c>
      <c r="G3385" s="9" t="n">
        <v>615.25</v>
      </c>
      <c r="H3385" t="inlineStr"/>
      <c r="I3385" t="inlineStr">
        <is>
          <t>Payment B00361</t>
        </is>
      </c>
      <c r="J3385" t="inlineStr"/>
      <c r="K3385" t="str">
        <f>INDEX('Account Map'!$E$5:$E$90,MATCH(F3385,'Account Map'!$A$5:$A$90,0))</f>
        <v>800</v>
      </c>
    </row>
    <row r="3386">
      <c r="A3386" t="n">
        <v>1263</v>
      </c>
      <c r="B3386" s="10" t="n">
        <v>46283</v>
      </c>
      <c r="C3386" t="inlineStr">
        <is>
          <t>Bill Payment (Cheque)</t>
        </is>
      </c>
      <c r="D3386" t="inlineStr"/>
      <c r="E3386" t="inlineStr">
        <is>
          <t>Coffee Club Catering Pty Ltd</t>
        </is>
      </c>
      <c r="F3386" t="inlineStr">
        <is>
          <t>ANZ Business Cheque</t>
        </is>
      </c>
      <c r="G3386" s="9" t="n">
        <v>-615.25</v>
      </c>
      <c r="H3386" t="inlineStr"/>
      <c r="I3386" t="inlineStr">
        <is>
          <t>Payment B00361</t>
        </is>
      </c>
      <c r="J3386" t="inlineStr">
        <is>
          <t>R</t>
        </is>
      </c>
      <c r="K3386" t="str">
        <f>INDEX('Account Map'!$E$5:$E$90,MATCH(F3386,'Account Map'!$A$5:$A$90,0))</f>
        <v>090</v>
      </c>
    </row>
    <row r="3387">
      <c r="A3387" t="n">
        <v>1264</v>
      </c>
      <c r="B3387" s="10" t="n">
        <v>46283</v>
      </c>
      <c r="C3387" t="inlineStr">
        <is>
          <t>Bill Payment (Cheque)</t>
        </is>
      </c>
      <c r="D3387" t="inlineStr"/>
      <c r="E3387" t="inlineStr">
        <is>
          <t>Smith St Joinery Supplies Pty Ltd</t>
        </is>
      </c>
      <c r="F3387" t="inlineStr">
        <is>
          <t>Accounts Payable (A/P)</t>
        </is>
      </c>
      <c r="G3387" s="9" t="n">
        <v>1069.6</v>
      </c>
      <c r="H3387" t="inlineStr"/>
      <c r="I3387" t="inlineStr">
        <is>
          <t>Payment B00365</t>
        </is>
      </c>
      <c r="J3387" t="inlineStr"/>
      <c r="K3387" t="str">
        <f>INDEX('Account Map'!$E$5:$E$90,MATCH(F3387,'Account Map'!$A$5:$A$90,0))</f>
        <v>800</v>
      </c>
    </row>
    <row r="3388">
      <c r="A3388" t="n">
        <v>1264</v>
      </c>
      <c r="B3388" s="10" t="n">
        <v>46283</v>
      </c>
      <c r="C3388" t="inlineStr">
        <is>
          <t>Bill Payment (Cheque)</t>
        </is>
      </c>
      <c r="D3388" t="inlineStr"/>
      <c r="E3388" t="inlineStr">
        <is>
          <t>Smith St Joinery Supplies Pty Ltd</t>
        </is>
      </c>
      <c r="F3388" t="inlineStr">
        <is>
          <t>ANZ Business Cheque</t>
        </is>
      </c>
      <c r="G3388" s="9" t="n">
        <v>-1069.6</v>
      </c>
      <c r="H3388" t="inlineStr"/>
      <c r="I3388" t="inlineStr">
        <is>
          <t>Payment B00365</t>
        </is>
      </c>
      <c r="J3388" t="inlineStr">
        <is>
          <t>R</t>
        </is>
      </c>
      <c r="K3388" t="str">
        <f>INDEX('Account Map'!$E$5:$E$90,MATCH(F3388,'Account Map'!$A$5:$A$90,0))</f>
        <v>090</v>
      </c>
    </row>
    <row r="3389">
      <c r="A3389" t="n">
        <v>1265</v>
      </c>
      <c r="B3389" s="10" t="n">
        <v>46283</v>
      </c>
      <c r="C3389" t="inlineStr">
        <is>
          <t>Bill Payment (Cheque)</t>
        </is>
      </c>
      <c r="D3389" t="inlineStr"/>
      <c r="E3389" t="inlineStr">
        <is>
          <t>Smith &amp; Partners Accountants Pty Ltd</t>
        </is>
      </c>
      <c r="F3389" t="inlineStr">
        <is>
          <t>Accounts Payable (A/P)</t>
        </is>
      </c>
      <c r="G3389" s="9" t="n">
        <v>287.44</v>
      </c>
      <c r="H3389" t="inlineStr"/>
      <c r="I3389" t="inlineStr">
        <is>
          <t>Payment B00368</t>
        </is>
      </c>
      <c r="J3389" t="inlineStr"/>
      <c r="K3389" t="str">
        <f>INDEX('Account Map'!$E$5:$E$90,MATCH(F3389,'Account Map'!$A$5:$A$90,0))</f>
        <v>800</v>
      </c>
    </row>
    <row r="3390">
      <c r="A3390" t="n">
        <v>1265</v>
      </c>
      <c r="B3390" s="10" t="n">
        <v>46283</v>
      </c>
      <c r="C3390" t="inlineStr">
        <is>
          <t>Bill Payment (Cheque)</t>
        </is>
      </c>
      <c r="D3390" t="inlineStr"/>
      <c r="E3390" t="inlineStr">
        <is>
          <t>Smith &amp; Partners Accountants Pty Ltd</t>
        </is>
      </c>
      <c r="F3390" t="inlineStr">
        <is>
          <t>ANZ Business Cheque</t>
        </is>
      </c>
      <c r="G3390" s="9" t="n">
        <v>-287.44</v>
      </c>
      <c r="H3390" t="inlineStr"/>
      <c r="I3390" t="inlineStr">
        <is>
          <t>Payment B00368</t>
        </is>
      </c>
      <c r="J3390" t="inlineStr">
        <is>
          <t>R</t>
        </is>
      </c>
      <c r="K3390" t="str">
        <f>INDEX('Account Map'!$E$5:$E$90,MATCH(F3390,'Account Map'!$A$5:$A$90,0))</f>
        <v>090</v>
      </c>
    </row>
    <row r="3391">
      <c r="A3391" t="n">
        <v>1266</v>
      </c>
      <c r="B3391" s="10" t="n">
        <v>46283</v>
      </c>
      <c r="C3391" t="inlineStr">
        <is>
          <t>Bill Payment (Cheque)</t>
        </is>
      </c>
      <c r="D3391" t="inlineStr"/>
      <c r="E3391" t="inlineStr">
        <is>
          <t>Clifton Lighting Pty Ltd</t>
        </is>
      </c>
      <c r="F3391" t="inlineStr">
        <is>
          <t>Accounts Payable (A/P)</t>
        </is>
      </c>
      <c r="G3391" s="9" t="n">
        <v>3121.86</v>
      </c>
      <c r="H3391" t="inlineStr"/>
      <c r="I3391" t="inlineStr">
        <is>
          <t>Payment B00381</t>
        </is>
      </c>
      <c r="J3391" t="inlineStr"/>
      <c r="K3391" t="str">
        <f>INDEX('Account Map'!$E$5:$E$90,MATCH(F3391,'Account Map'!$A$5:$A$90,0))</f>
        <v>800</v>
      </c>
    </row>
    <row r="3392">
      <c r="A3392" t="n">
        <v>1266</v>
      </c>
      <c r="B3392" s="10" t="n">
        <v>46283</v>
      </c>
      <c r="C3392" t="inlineStr">
        <is>
          <t>Bill Payment (Cheque)</t>
        </is>
      </c>
      <c r="D3392" t="inlineStr"/>
      <c r="E3392" t="inlineStr">
        <is>
          <t>Clifton Lighting Pty Ltd</t>
        </is>
      </c>
      <c r="F3392" t="inlineStr">
        <is>
          <t>ANZ Business Cheque</t>
        </is>
      </c>
      <c r="G3392" s="9" t="n">
        <v>-3121.86</v>
      </c>
      <c r="H3392" t="inlineStr"/>
      <c r="I3392" t="inlineStr">
        <is>
          <t>Payment B00381</t>
        </is>
      </c>
      <c r="J3392" t="inlineStr">
        <is>
          <t>R</t>
        </is>
      </c>
      <c r="K3392" t="str">
        <f>INDEX('Account Map'!$E$5:$E$90,MATCH(F3392,'Account Map'!$A$5:$A$90,0))</f>
        <v>090</v>
      </c>
    </row>
    <row r="3393">
      <c r="A3393" t="n">
        <v>1267</v>
      </c>
      <c r="B3393" s="10" t="n">
        <v>46283</v>
      </c>
      <c r="C3393" t="inlineStr">
        <is>
          <t>Bill Payment (Cheque)</t>
        </is>
      </c>
      <c r="D3393" t="inlineStr"/>
      <c r="E3393" t="inlineStr">
        <is>
          <t>Blum Fittings Pty Ltd</t>
        </is>
      </c>
      <c r="F3393" t="inlineStr">
        <is>
          <t>Accounts Payable (A/P)</t>
        </is>
      </c>
      <c r="G3393" s="9" t="n">
        <v>140.68</v>
      </c>
      <c r="H3393" t="inlineStr"/>
      <c r="I3393" t="inlineStr">
        <is>
          <t>Payment B00385</t>
        </is>
      </c>
      <c r="J3393" t="inlineStr"/>
      <c r="K3393" t="str">
        <f>INDEX('Account Map'!$E$5:$E$90,MATCH(F3393,'Account Map'!$A$5:$A$90,0))</f>
        <v>800</v>
      </c>
    </row>
    <row r="3394">
      <c r="A3394" t="n">
        <v>1267</v>
      </c>
      <c r="B3394" s="10" t="n">
        <v>46283</v>
      </c>
      <c r="C3394" t="inlineStr">
        <is>
          <t>Bill Payment (Cheque)</t>
        </is>
      </c>
      <c r="D3394" t="inlineStr"/>
      <c r="E3394" t="inlineStr">
        <is>
          <t>Blum Fittings Pty Ltd</t>
        </is>
      </c>
      <c r="F3394" t="inlineStr">
        <is>
          <t>ANZ Business Cheque</t>
        </is>
      </c>
      <c r="G3394" s="9" t="n">
        <v>-140.68</v>
      </c>
      <c r="H3394" t="inlineStr"/>
      <c r="I3394" t="inlineStr">
        <is>
          <t>Payment B00385</t>
        </is>
      </c>
      <c r="J3394" t="inlineStr">
        <is>
          <t>R</t>
        </is>
      </c>
      <c r="K3394" t="str">
        <f>INDEX('Account Map'!$E$5:$E$90,MATCH(F3394,'Account Map'!$A$5:$A$90,0))</f>
        <v>090</v>
      </c>
    </row>
    <row r="3395">
      <c r="A3395" t="n">
        <v>1268</v>
      </c>
      <c r="B3395" s="10" t="n">
        <v>46283</v>
      </c>
      <c r="C3395" t="inlineStr">
        <is>
          <t>Bill Payment (Cheque)</t>
        </is>
      </c>
      <c r="D3395" t="inlineStr"/>
      <c r="E3395" t="inlineStr">
        <is>
          <t>Sydney Road Steel Pty Ltd</t>
        </is>
      </c>
      <c r="F3395" t="inlineStr">
        <is>
          <t>Accounts Payable (A/P)</t>
        </is>
      </c>
      <c r="G3395" s="9" t="n">
        <v>1013.74</v>
      </c>
      <c r="H3395" t="inlineStr"/>
      <c r="I3395" t="inlineStr">
        <is>
          <t>Payment B00392</t>
        </is>
      </c>
      <c r="J3395" t="inlineStr"/>
      <c r="K3395" t="str">
        <f>INDEX('Account Map'!$E$5:$E$90,MATCH(F3395,'Account Map'!$A$5:$A$90,0))</f>
        <v>800</v>
      </c>
    </row>
    <row r="3396">
      <c r="A3396" t="n">
        <v>1268</v>
      </c>
      <c r="B3396" s="10" t="n">
        <v>46283</v>
      </c>
      <c r="C3396" t="inlineStr">
        <is>
          <t>Bill Payment (Cheque)</t>
        </is>
      </c>
      <c r="D3396" t="inlineStr"/>
      <c r="E3396" t="inlineStr">
        <is>
          <t>Sydney Road Steel Pty Ltd</t>
        </is>
      </c>
      <c r="F3396" t="inlineStr">
        <is>
          <t>ANZ Business Cheque</t>
        </is>
      </c>
      <c r="G3396" s="9" t="n">
        <v>-1013.74</v>
      </c>
      <c r="H3396" t="inlineStr"/>
      <c r="I3396" t="inlineStr">
        <is>
          <t>Payment B00392</t>
        </is>
      </c>
      <c r="J3396" t="inlineStr">
        <is>
          <t>R</t>
        </is>
      </c>
      <c r="K3396" t="str">
        <f>INDEX('Account Map'!$E$5:$E$90,MATCH(F3396,'Account Map'!$A$5:$A$90,0))</f>
        <v>090</v>
      </c>
    </row>
    <row r="3397">
      <c r="A3397" t="n">
        <v>1269</v>
      </c>
      <c r="B3397" s="10" t="n">
        <v>46283</v>
      </c>
      <c r="C3397" t="inlineStr">
        <is>
          <t>Bill Payment (Cheque)</t>
        </is>
      </c>
      <c r="D3397" t="inlineStr"/>
      <c r="E3397" t="inlineStr">
        <is>
          <t>TNT Express Pty Ltd</t>
        </is>
      </c>
      <c r="F3397" t="inlineStr">
        <is>
          <t>Accounts Payable (A/P)</t>
        </is>
      </c>
      <c r="G3397" s="9" t="n">
        <v>223.53</v>
      </c>
      <c r="H3397" t="inlineStr"/>
      <c r="I3397" t="inlineStr">
        <is>
          <t>Payment B00410</t>
        </is>
      </c>
      <c r="J3397" t="inlineStr"/>
      <c r="K3397" t="str">
        <f>INDEX('Account Map'!$E$5:$E$90,MATCH(F3397,'Account Map'!$A$5:$A$90,0))</f>
        <v>800</v>
      </c>
    </row>
    <row r="3398">
      <c r="A3398" t="n">
        <v>1269</v>
      </c>
      <c r="B3398" s="10" t="n">
        <v>46283</v>
      </c>
      <c r="C3398" t="inlineStr">
        <is>
          <t>Bill Payment (Cheque)</t>
        </is>
      </c>
      <c r="D3398" t="inlineStr"/>
      <c r="E3398" t="inlineStr">
        <is>
          <t>TNT Express Pty Ltd</t>
        </is>
      </c>
      <c r="F3398" t="inlineStr">
        <is>
          <t>ANZ Business Cheque</t>
        </is>
      </c>
      <c r="G3398" s="9" t="n">
        <v>-223.53</v>
      </c>
      <c r="H3398" t="inlineStr"/>
      <c r="I3398" t="inlineStr">
        <is>
          <t>Payment B00410</t>
        </is>
      </c>
      <c r="J3398" t="inlineStr">
        <is>
          <t>R</t>
        </is>
      </c>
      <c r="K3398" t="str">
        <f>INDEX('Account Map'!$E$5:$E$90,MATCH(F3398,'Account Map'!$A$5:$A$90,0))</f>
        <v>090</v>
      </c>
    </row>
    <row r="3399">
      <c r="A3399" t="n">
        <v>1270</v>
      </c>
      <c r="B3399" s="10" t="n">
        <v>46283</v>
      </c>
      <c r="C3399" t="inlineStr">
        <is>
          <t>Bill Payment (Cheque)</t>
        </is>
      </c>
      <c r="D3399" t="inlineStr"/>
      <c r="E3399" t="inlineStr">
        <is>
          <t>Sydney Road Steel Pty Ltd</t>
        </is>
      </c>
      <c r="F3399" t="inlineStr">
        <is>
          <t>Accounts Payable (A/P)</t>
        </is>
      </c>
      <c r="G3399" s="9" t="n">
        <v>1370.63</v>
      </c>
      <c r="H3399" t="inlineStr"/>
      <c r="I3399" t="inlineStr">
        <is>
          <t>Payment B00435</t>
        </is>
      </c>
      <c r="J3399" t="inlineStr"/>
      <c r="K3399" t="str">
        <f>INDEX('Account Map'!$E$5:$E$90,MATCH(F3399,'Account Map'!$A$5:$A$90,0))</f>
        <v>800</v>
      </c>
    </row>
    <row r="3400">
      <c r="A3400" t="n">
        <v>1270</v>
      </c>
      <c r="B3400" s="10" t="n">
        <v>46283</v>
      </c>
      <c r="C3400" t="inlineStr">
        <is>
          <t>Bill Payment (Cheque)</t>
        </is>
      </c>
      <c r="D3400" t="inlineStr"/>
      <c r="E3400" t="inlineStr">
        <is>
          <t>Sydney Road Steel Pty Ltd</t>
        </is>
      </c>
      <c r="F3400" t="inlineStr">
        <is>
          <t>ANZ Business Cheque</t>
        </is>
      </c>
      <c r="G3400" s="9" t="n">
        <v>-1370.63</v>
      </c>
      <c r="H3400" t="inlineStr"/>
      <c r="I3400" t="inlineStr">
        <is>
          <t>Payment B00435</t>
        </is>
      </c>
      <c r="J3400" t="inlineStr">
        <is>
          <t>R</t>
        </is>
      </c>
      <c r="K3400" t="str">
        <f>INDEX('Account Map'!$E$5:$E$90,MATCH(F3400,'Account Map'!$A$5:$A$90,0))</f>
        <v>090</v>
      </c>
    </row>
    <row r="3401">
      <c r="A3401" t="n">
        <v>1271</v>
      </c>
      <c r="B3401" s="10" t="n">
        <v>46283</v>
      </c>
      <c r="C3401" t="inlineStr">
        <is>
          <t>Deposit</t>
        </is>
      </c>
      <c r="D3401" t="inlineStr"/>
      <c r="E3401" t="inlineStr"/>
      <c r="F3401" t="inlineStr">
        <is>
          <t>ANZ Business Cheque</t>
        </is>
      </c>
      <c r="G3401" s="9" t="n">
        <v>31344.8</v>
      </c>
      <c r="H3401" t="inlineStr"/>
      <c r="I3401" t="inlineStr">
        <is>
          <t>Deposit of 4 payments</t>
        </is>
      </c>
      <c r="J3401" t="inlineStr">
        <is>
          <t>R</t>
        </is>
      </c>
      <c r="K3401" t="str">
        <f>INDEX('Account Map'!$E$5:$E$90,MATCH(F3401,'Account Map'!$A$5:$A$90,0))</f>
        <v>090</v>
      </c>
    </row>
    <row r="3402">
      <c r="A3402" t="n">
        <v>1271</v>
      </c>
      <c r="B3402" s="10" t="n">
        <v>46283</v>
      </c>
      <c r="C3402" t="inlineStr">
        <is>
          <t>Deposit</t>
        </is>
      </c>
      <c r="D3402" t="inlineStr"/>
      <c r="E3402" t="inlineStr"/>
      <c r="F3402" t="inlineStr">
        <is>
          <t>Undeposited Funds</t>
        </is>
      </c>
      <c r="G3402" s="9" t="n">
        <v>-31344.8</v>
      </c>
      <c r="H3402" t="inlineStr"/>
      <c r="I3402" t="inlineStr">
        <is>
          <t>Deposit of 4 payments</t>
        </is>
      </c>
      <c r="J3402" t="inlineStr"/>
      <c r="K3402" t="str">
        <f>INDEX('Account Map'!$E$5:$E$90,MATCH(F3402,'Account Map'!$A$5:$A$90,0))</f>
        <v>615</v>
      </c>
    </row>
    <row r="3403">
      <c r="A3403" t="n">
        <v>1272</v>
      </c>
      <c r="B3403" s="10" t="n">
        <v>46284</v>
      </c>
      <c r="C3403" t="inlineStr">
        <is>
          <t>Bill Payment (Cheque)</t>
        </is>
      </c>
      <c r="D3403" t="inlineStr"/>
      <c r="E3403" t="inlineStr">
        <is>
          <t>TAFE Victoria Pty Ltd</t>
        </is>
      </c>
      <c r="F3403" t="inlineStr">
        <is>
          <t>Accounts Payable (A/P)</t>
        </is>
      </c>
      <c r="G3403" s="9" t="n">
        <v>1632.63</v>
      </c>
      <c r="H3403" t="inlineStr"/>
      <c r="I3403" t="inlineStr">
        <is>
          <t>Payment B00308</t>
        </is>
      </c>
      <c r="J3403" t="inlineStr"/>
      <c r="K3403" t="str">
        <f>INDEX('Account Map'!$E$5:$E$90,MATCH(F3403,'Account Map'!$A$5:$A$90,0))</f>
        <v>800</v>
      </c>
    </row>
    <row r="3404">
      <c r="A3404" t="n">
        <v>1272</v>
      </c>
      <c r="B3404" s="10" t="n">
        <v>46284</v>
      </c>
      <c r="C3404" t="inlineStr">
        <is>
          <t>Bill Payment (Cheque)</t>
        </is>
      </c>
      <c r="D3404" t="inlineStr"/>
      <c r="E3404" t="inlineStr">
        <is>
          <t>TAFE Victoria Pty Ltd</t>
        </is>
      </c>
      <c r="F3404" t="inlineStr">
        <is>
          <t>ANZ Business Cheque</t>
        </is>
      </c>
      <c r="G3404" s="9" t="n">
        <v>-1632.63</v>
      </c>
      <c r="H3404" t="inlineStr"/>
      <c r="I3404" t="inlineStr">
        <is>
          <t>Payment B00308</t>
        </is>
      </c>
      <c r="J3404" t="inlineStr">
        <is>
          <t>R</t>
        </is>
      </c>
      <c r="K3404" t="str">
        <f>INDEX('Account Map'!$E$5:$E$90,MATCH(F3404,'Account Map'!$A$5:$A$90,0))</f>
        <v>090</v>
      </c>
    </row>
    <row r="3405">
      <c r="A3405" t="n">
        <v>1273</v>
      </c>
      <c r="B3405" s="10" t="n">
        <v>46284</v>
      </c>
      <c r="C3405" t="inlineStr">
        <is>
          <t>Bill Payment (Cheque)</t>
        </is>
      </c>
      <c r="D3405" t="inlineStr"/>
      <c r="E3405" t="inlineStr">
        <is>
          <t>High St Machinery Pty Ltd</t>
        </is>
      </c>
      <c r="F3405" t="inlineStr">
        <is>
          <t>Accounts Payable (A/P)</t>
        </is>
      </c>
      <c r="G3405" s="9" t="n">
        <v>578.39</v>
      </c>
      <c r="H3405" t="inlineStr"/>
      <c r="I3405" t="inlineStr">
        <is>
          <t>Payment B00319</t>
        </is>
      </c>
      <c r="J3405" t="inlineStr"/>
      <c r="K3405" t="str">
        <f>INDEX('Account Map'!$E$5:$E$90,MATCH(F3405,'Account Map'!$A$5:$A$90,0))</f>
        <v>800</v>
      </c>
    </row>
    <row r="3406">
      <c r="A3406" t="n">
        <v>1273</v>
      </c>
      <c r="B3406" s="10" t="n">
        <v>46284</v>
      </c>
      <c r="C3406" t="inlineStr">
        <is>
          <t>Bill Payment (Cheque)</t>
        </is>
      </c>
      <c r="D3406" t="inlineStr"/>
      <c r="E3406" t="inlineStr">
        <is>
          <t>High St Machinery Pty Ltd</t>
        </is>
      </c>
      <c r="F3406" t="inlineStr">
        <is>
          <t>ANZ Business Cheque</t>
        </is>
      </c>
      <c r="G3406" s="9" t="n">
        <v>-578.39</v>
      </c>
      <c r="H3406" t="inlineStr"/>
      <c r="I3406" t="inlineStr">
        <is>
          <t>Payment B00319</t>
        </is>
      </c>
      <c r="J3406" t="inlineStr">
        <is>
          <t>R</t>
        </is>
      </c>
      <c r="K3406" t="str">
        <f>INDEX('Account Map'!$E$5:$E$90,MATCH(F3406,'Account Map'!$A$5:$A$90,0))</f>
        <v>090</v>
      </c>
    </row>
    <row r="3407">
      <c r="A3407" t="n">
        <v>1274</v>
      </c>
      <c r="B3407" s="10" t="n">
        <v>46284</v>
      </c>
      <c r="C3407" t="inlineStr">
        <is>
          <t>Bill Payment (Cheque)</t>
        </is>
      </c>
      <c r="D3407" t="inlineStr"/>
      <c r="E3407" t="inlineStr">
        <is>
          <t>Bridge Rd Tiles Pty Ltd</t>
        </is>
      </c>
      <c r="F3407" t="inlineStr">
        <is>
          <t>Accounts Payable (A/P)</t>
        </is>
      </c>
      <c r="G3407" s="9" t="n">
        <v>1947.96</v>
      </c>
      <c r="H3407" t="inlineStr"/>
      <c r="I3407" t="inlineStr">
        <is>
          <t>Payment B00434</t>
        </is>
      </c>
      <c r="J3407" t="inlineStr"/>
      <c r="K3407" t="str">
        <f>INDEX('Account Map'!$E$5:$E$90,MATCH(F3407,'Account Map'!$A$5:$A$90,0))</f>
        <v>800</v>
      </c>
    </row>
    <row r="3408">
      <c r="A3408" t="n">
        <v>1274</v>
      </c>
      <c r="B3408" s="10" t="n">
        <v>46284</v>
      </c>
      <c r="C3408" t="inlineStr">
        <is>
          <t>Bill Payment (Cheque)</t>
        </is>
      </c>
      <c r="D3408" t="inlineStr"/>
      <c r="E3408" t="inlineStr">
        <is>
          <t>Bridge Rd Tiles Pty Ltd</t>
        </is>
      </c>
      <c r="F3408" t="inlineStr">
        <is>
          <t>ANZ Business Cheque</t>
        </is>
      </c>
      <c r="G3408" s="9" t="n">
        <v>-1947.96</v>
      </c>
      <c r="H3408" t="inlineStr"/>
      <c r="I3408" t="inlineStr">
        <is>
          <t>Payment B00434</t>
        </is>
      </c>
      <c r="J3408" t="inlineStr">
        <is>
          <t>R</t>
        </is>
      </c>
      <c r="K3408" t="str">
        <f>INDEX('Account Map'!$E$5:$E$90,MATCH(F3408,'Account Map'!$A$5:$A$90,0))</f>
        <v>090</v>
      </c>
    </row>
    <row r="3409">
      <c r="A3409" t="n">
        <v>1275</v>
      </c>
      <c r="B3409" s="10" t="n">
        <v>46285</v>
      </c>
      <c r="C3409" t="inlineStr">
        <is>
          <t>Payment</t>
        </is>
      </c>
      <c r="D3409" t="inlineStr"/>
      <c r="E3409" t="inlineStr">
        <is>
          <t>High St Fitness Pty Ltd</t>
        </is>
      </c>
      <c r="F3409" t="inlineStr">
        <is>
          <t>ANZ Business Cheque</t>
        </is>
      </c>
      <c r="G3409" s="9" t="n">
        <v>1452</v>
      </c>
      <c r="H3409" t="inlineStr"/>
      <c r="I3409" t="inlineStr">
        <is>
          <t>Payment INV-4365</t>
        </is>
      </c>
      <c r="J3409" t="inlineStr">
        <is>
          <t>R</t>
        </is>
      </c>
      <c r="K3409" t="str">
        <f>INDEX('Account Map'!$E$5:$E$90,MATCH(F3409,'Account Map'!$A$5:$A$90,0))</f>
        <v>090</v>
      </c>
    </row>
    <row r="3410">
      <c r="A3410" t="n">
        <v>1275</v>
      </c>
      <c r="B3410" s="10" t="n">
        <v>46285</v>
      </c>
      <c r="C3410" t="inlineStr">
        <is>
          <t>Payment</t>
        </is>
      </c>
      <c r="D3410" t="inlineStr"/>
      <c r="E3410" t="inlineStr">
        <is>
          <t>High St Fitness Pty Ltd</t>
        </is>
      </c>
      <c r="F3410" t="inlineStr">
        <is>
          <t>Accounts Receivable (A/R)</t>
        </is>
      </c>
      <c r="G3410" s="9" t="n">
        <v>-1452</v>
      </c>
      <c r="H3410" t="inlineStr"/>
      <c r="I3410" t="inlineStr">
        <is>
          <t>Payment INV-4365</t>
        </is>
      </c>
      <c r="J3410" t="inlineStr"/>
      <c r="K3410" t="str">
        <f>INDEX('Account Map'!$E$5:$E$90,MATCH(F3410,'Account Map'!$A$5:$A$90,0))</f>
        <v>610</v>
      </c>
    </row>
    <row r="3411">
      <c r="A3411" t="n">
        <v>1276</v>
      </c>
      <c r="B3411" s="10" t="n">
        <v>46285</v>
      </c>
      <c r="C3411" t="inlineStr">
        <is>
          <t>Bill Payment (Cheque)</t>
        </is>
      </c>
      <c r="D3411" t="inlineStr"/>
      <c r="E3411" t="inlineStr">
        <is>
          <t>Smith &amp; Partners Accountants Pty Ltd</t>
        </is>
      </c>
      <c r="F3411" t="inlineStr">
        <is>
          <t>Accounts Payable (A/P)</t>
        </is>
      </c>
      <c r="G3411" s="9" t="n">
        <v>1467.05</v>
      </c>
      <c r="H3411" t="inlineStr"/>
      <c r="I3411" t="inlineStr">
        <is>
          <t>Payment B00343</t>
        </is>
      </c>
      <c r="J3411" t="inlineStr"/>
      <c r="K3411" t="str">
        <f>INDEX('Account Map'!$E$5:$E$90,MATCH(F3411,'Account Map'!$A$5:$A$90,0))</f>
        <v>800</v>
      </c>
    </row>
    <row r="3412">
      <c r="A3412" t="n">
        <v>1276</v>
      </c>
      <c r="B3412" s="10" t="n">
        <v>46285</v>
      </c>
      <c r="C3412" t="inlineStr">
        <is>
          <t>Bill Payment (Cheque)</t>
        </is>
      </c>
      <c r="D3412" t="inlineStr"/>
      <c r="E3412" t="inlineStr">
        <is>
          <t>Smith &amp; Partners Accountants Pty Ltd</t>
        </is>
      </c>
      <c r="F3412" t="inlineStr">
        <is>
          <t>ANZ Business Cheque</t>
        </is>
      </c>
      <c r="G3412" s="9" t="n">
        <v>-1467.05</v>
      </c>
      <c r="H3412" t="inlineStr"/>
      <c r="I3412" t="inlineStr">
        <is>
          <t>Payment B00343</t>
        </is>
      </c>
      <c r="J3412" t="inlineStr">
        <is>
          <t>R</t>
        </is>
      </c>
      <c r="K3412" t="str">
        <f>INDEX('Account Map'!$E$5:$E$90,MATCH(F3412,'Account Map'!$A$5:$A$90,0))</f>
        <v>090</v>
      </c>
    </row>
    <row r="3413">
      <c r="A3413" t="n">
        <v>1277</v>
      </c>
      <c r="B3413" s="10" t="n">
        <v>46285</v>
      </c>
      <c r="C3413" t="inlineStr">
        <is>
          <t>Bill Payment (Cheque)</t>
        </is>
      </c>
      <c r="D3413" t="inlineStr"/>
      <c r="E3413" t="inlineStr">
        <is>
          <t>Sydney Road Steel Pty Ltd</t>
        </is>
      </c>
      <c r="F3413" t="inlineStr">
        <is>
          <t>Accounts Payable (A/P)</t>
        </is>
      </c>
      <c r="G3413" s="9" t="n">
        <v>1993.88</v>
      </c>
      <c r="H3413" t="inlineStr"/>
      <c r="I3413" t="inlineStr">
        <is>
          <t>Payment B00367</t>
        </is>
      </c>
      <c r="J3413" t="inlineStr"/>
      <c r="K3413" t="str">
        <f>INDEX('Account Map'!$E$5:$E$90,MATCH(F3413,'Account Map'!$A$5:$A$90,0))</f>
        <v>800</v>
      </c>
    </row>
    <row r="3414">
      <c r="A3414" t="n">
        <v>1277</v>
      </c>
      <c r="B3414" s="10" t="n">
        <v>46285</v>
      </c>
      <c r="C3414" t="inlineStr">
        <is>
          <t>Bill Payment (Cheque)</t>
        </is>
      </c>
      <c r="D3414" t="inlineStr"/>
      <c r="E3414" t="inlineStr">
        <is>
          <t>Sydney Road Steel Pty Ltd</t>
        </is>
      </c>
      <c r="F3414" t="inlineStr">
        <is>
          <t>ANZ Business Cheque</t>
        </is>
      </c>
      <c r="G3414" s="9" t="n">
        <v>-1993.88</v>
      </c>
      <c r="H3414" t="inlineStr"/>
      <c r="I3414" t="inlineStr">
        <is>
          <t>Payment B00367</t>
        </is>
      </c>
      <c r="J3414" t="inlineStr">
        <is>
          <t>R</t>
        </is>
      </c>
      <c r="K3414" t="str">
        <f>INDEX('Account Map'!$E$5:$E$90,MATCH(F3414,'Account Map'!$A$5:$A$90,0))</f>
        <v>090</v>
      </c>
    </row>
    <row r="3415">
      <c r="A3415" t="n">
        <v>1278</v>
      </c>
      <c r="B3415" s="10" t="n">
        <v>46285</v>
      </c>
      <c r="C3415" t="inlineStr">
        <is>
          <t>Bill Payment (Cheque)</t>
        </is>
      </c>
      <c r="D3415" t="inlineStr"/>
      <c r="E3415" t="inlineStr">
        <is>
          <t>VicRoads Pty Ltd</t>
        </is>
      </c>
      <c r="F3415" t="inlineStr">
        <is>
          <t>Accounts Payable (A/P)</t>
        </is>
      </c>
      <c r="G3415" s="9" t="n">
        <v>256.32</v>
      </c>
      <c r="H3415" t="inlineStr"/>
      <c r="I3415" t="inlineStr">
        <is>
          <t>Payment B00376</t>
        </is>
      </c>
      <c r="J3415" t="inlineStr"/>
      <c r="K3415" t="str">
        <f>INDEX('Account Map'!$E$5:$E$90,MATCH(F3415,'Account Map'!$A$5:$A$90,0))</f>
        <v>800</v>
      </c>
    </row>
    <row r="3416">
      <c r="A3416" t="n">
        <v>1278</v>
      </c>
      <c r="B3416" s="10" t="n">
        <v>46285</v>
      </c>
      <c r="C3416" t="inlineStr">
        <is>
          <t>Bill Payment (Cheque)</t>
        </is>
      </c>
      <c r="D3416" t="inlineStr"/>
      <c r="E3416" t="inlineStr">
        <is>
          <t>VicRoads Pty Ltd</t>
        </is>
      </c>
      <c r="F3416" t="inlineStr">
        <is>
          <t>ANZ Business Cheque</t>
        </is>
      </c>
      <c r="G3416" s="9" t="n">
        <v>-256.32</v>
      </c>
      <c r="H3416" t="inlineStr"/>
      <c r="I3416" t="inlineStr">
        <is>
          <t>Payment B00376</t>
        </is>
      </c>
      <c r="J3416" t="inlineStr">
        <is>
          <t>R</t>
        </is>
      </c>
      <c r="K3416" t="str">
        <f>INDEX('Account Map'!$E$5:$E$90,MATCH(F3416,'Account Map'!$A$5:$A$90,0))</f>
        <v>090</v>
      </c>
    </row>
    <row r="3417">
      <c r="A3417" t="n">
        <v>1279</v>
      </c>
      <c r="B3417" s="10" t="n">
        <v>46285</v>
      </c>
      <c r="C3417" t="inlineStr">
        <is>
          <t>Bill Payment (Cheque)</t>
        </is>
      </c>
      <c r="D3417" t="inlineStr"/>
      <c r="E3417" t="inlineStr">
        <is>
          <t>Clifton Machinery Pty Ltd</t>
        </is>
      </c>
      <c r="F3417" t="inlineStr">
        <is>
          <t>Accounts Payable (A/P)</t>
        </is>
      </c>
      <c r="G3417" s="9" t="n">
        <v>335.63</v>
      </c>
      <c r="H3417" t="inlineStr"/>
      <c r="I3417" t="inlineStr">
        <is>
          <t>Payment B00382</t>
        </is>
      </c>
      <c r="J3417" t="inlineStr"/>
      <c r="K3417" t="str">
        <f>INDEX('Account Map'!$E$5:$E$90,MATCH(F3417,'Account Map'!$A$5:$A$90,0))</f>
        <v>800</v>
      </c>
    </row>
    <row r="3418">
      <c r="A3418" t="n">
        <v>1279</v>
      </c>
      <c r="B3418" s="10" t="n">
        <v>46285</v>
      </c>
      <c r="C3418" t="inlineStr">
        <is>
          <t>Bill Payment (Cheque)</t>
        </is>
      </c>
      <c r="D3418" t="inlineStr"/>
      <c r="E3418" t="inlineStr">
        <is>
          <t>Clifton Machinery Pty Ltd</t>
        </is>
      </c>
      <c r="F3418" t="inlineStr">
        <is>
          <t>ANZ Business Cheque</t>
        </is>
      </c>
      <c r="G3418" s="9" t="n">
        <v>-335.63</v>
      </c>
      <c r="H3418" t="inlineStr"/>
      <c r="I3418" t="inlineStr">
        <is>
          <t>Payment B00382</t>
        </is>
      </c>
      <c r="J3418" t="inlineStr">
        <is>
          <t>R</t>
        </is>
      </c>
      <c r="K3418" t="str">
        <f>INDEX('Account Map'!$E$5:$E$90,MATCH(F3418,'Account Map'!$A$5:$A$90,0))</f>
        <v>090</v>
      </c>
    </row>
    <row r="3419">
      <c r="A3419" t="n">
        <v>1280</v>
      </c>
      <c r="B3419" s="10" t="n">
        <v>46285</v>
      </c>
      <c r="C3419" t="inlineStr">
        <is>
          <t>Bill Payment (Cheque)</t>
        </is>
      </c>
      <c r="D3419" t="inlineStr"/>
      <c r="E3419" t="inlineStr">
        <is>
          <t>Camberwell Signs Pty Ltd</t>
        </is>
      </c>
      <c r="F3419" t="inlineStr">
        <is>
          <t>Accounts Payable (A/P)</t>
        </is>
      </c>
      <c r="G3419" s="9" t="n">
        <v>1422.11</v>
      </c>
      <c r="H3419" t="inlineStr"/>
      <c r="I3419" t="inlineStr">
        <is>
          <t>Payment B00395</t>
        </is>
      </c>
      <c r="J3419" t="inlineStr"/>
      <c r="K3419" t="str">
        <f>INDEX('Account Map'!$E$5:$E$90,MATCH(F3419,'Account Map'!$A$5:$A$90,0))</f>
        <v>800</v>
      </c>
    </row>
    <row r="3420">
      <c r="A3420" t="n">
        <v>1280</v>
      </c>
      <c r="B3420" s="10" t="n">
        <v>46285</v>
      </c>
      <c r="C3420" t="inlineStr">
        <is>
          <t>Bill Payment (Cheque)</t>
        </is>
      </c>
      <c r="D3420" t="inlineStr"/>
      <c r="E3420" t="inlineStr">
        <is>
          <t>Camberwell Signs Pty Ltd</t>
        </is>
      </c>
      <c r="F3420" t="inlineStr">
        <is>
          <t>ANZ Business Cheque</t>
        </is>
      </c>
      <c r="G3420" s="9" t="n">
        <v>-1422.11</v>
      </c>
      <c r="H3420" t="inlineStr"/>
      <c r="I3420" t="inlineStr">
        <is>
          <t>Payment B00395</t>
        </is>
      </c>
      <c r="J3420" t="inlineStr">
        <is>
          <t>R</t>
        </is>
      </c>
      <c r="K3420" t="str">
        <f>INDEX('Account Map'!$E$5:$E$90,MATCH(F3420,'Account Map'!$A$5:$A$90,0))</f>
        <v>090</v>
      </c>
    </row>
    <row r="3421">
      <c r="A3421" t="n">
        <v>1281</v>
      </c>
      <c r="B3421" s="10" t="n">
        <v>46285</v>
      </c>
      <c r="C3421" t="inlineStr">
        <is>
          <t>Bill Payment (Cheque)</t>
        </is>
      </c>
      <c r="D3421" t="inlineStr"/>
      <c r="E3421" t="inlineStr">
        <is>
          <t>Google Ads</t>
        </is>
      </c>
      <c r="F3421" t="inlineStr">
        <is>
          <t>Accounts Payable (A/P)</t>
        </is>
      </c>
      <c r="G3421" s="9" t="n">
        <v>934.5599999999999</v>
      </c>
      <c r="H3421" t="inlineStr"/>
      <c r="I3421" t="inlineStr">
        <is>
          <t>Payment B00420</t>
        </is>
      </c>
      <c r="J3421" t="inlineStr"/>
      <c r="K3421" t="str">
        <f>INDEX('Account Map'!$E$5:$E$90,MATCH(F3421,'Account Map'!$A$5:$A$90,0))</f>
        <v>800</v>
      </c>
    </row>
    <row r="3422">
      <c r="A3422" t="n">
        <v>1281</v>
      </c>
      <c r="B3422" s="10" t="n">
        <v>46285</v>
      </c>
      <c r="C3422" t="inlineStr">
        <is>
          <t>Bill Payment (Cheque)</t>
        </is>
      </c>
      <c r="D3422" t="inlineStr"/>
      <c r="E3422" t="inlineStr">
        <is>
          <t>Google Ads</t>
        </is>
      </c>
      <c r="F3422" t="inlineStr">
        <is>
          <t>ANZ Business Cheque</t>
        </is>
      </c>
      <c r="G3422" s="9" t="n">
        <v>-934.5599999999999</v>
      </c>
      <c r="H3422" t="inlineStr"/>
      <c r="I3422" t="inlineStr">
        <is>
          <t>Payment B00420</t>
        </is>
      </c>
      <c r="J3422" t="inlineStr">
        <is>
          <t>R</t>
        </is>
      </c>
      <c r="K3422" t="str">
        <f>INDEX('Account Map'!$E$5:$E$90,MATCH(F3422,'Account Map'!$A$5:$A$90,0))</f>
        <v>090</v>
      </c>
    </row>
    <row r="3423">
      <c r="A3423" t="n">
        <v>1282</v>
      </c>
      <c r="B3423" s="10" t="n">
        <v>46286</v>
      </c>
      <c r="C3423" t="inlineStr">
        <is>
          <t>Invoice</t>
        </is>
      </c>
      <c r="D3423" t="inlineStr">
        <is>
          <t>INV-4399</t>
        </is>
      </c>
      <c r="E3423" t="inlineStr">
        <is>
          <t>Yarra Kitchen &amp; Bath Pty Ltd</t>
        </is>
      </c>
      <c r="F3423" t="inlineStr">
        <is>
          <t>Accounts Receivable (A/R)</t>
        </is>
      </c>
      <c r="G3423" s="9" t="n">
        <v>7408.52</v>
      </c>
      <c r="H3423" t="inlineStr"/>
      <c r="I3423" t="inlineStr"/>
      <c r="J3423" t="inlineStr"/>
      <c r="K3423" t="str">
        <f>INDEX('Account Map'!$E$5:$E$90,MATCH(F3423,'Account Map'!$A$5:$A$90,0))</f>
        <v>610</v>
      </c>
    </row>
    <row r="3424">
      <c r="A3424" t="n">
        <v>1282</v>
      </c>
      <c r="B3424" s="10" t="n">
        <v>46286</v>
      </c>
      <c r="C3424" t="inlineStr">
        <is>
          <t>Invoice</t>
        </is>
      </c>
      <c r="D3424" t="inlineStr">
        <is>
          <t>INV-4399</t>
        </is>
      </c>
      <c r="E3424" t="inlineStr">
        <is>
          <t>Yarra Kitchen &amp; Bath Pty Ltd</t>
        </is>
      </c>
      <c r="F3424" t="inlineStr">
        <is>
          <t>Installation labour</t>
        </is>
      </c>
      <c r="G3424" s="9" t="n">
        <v>-1936</v>
      </c>
      <c r="H3424" t="inlineStr">
        <is>
          <t>GST</t>
        </is>
      </c>
      <c r="I3424" t="inlineStr"/>
      <c r="J3424" t="inlineStr"/>
      <c r="K3424" t="str">
        <f>INDEX('Account Map'!$E$5:$E$90,MATCH(F3424,'Account Map'!$A$5:$A$90,0))</f>
        <v>202</v>
      </c>
    </row>
    <row r="3425">
      <c r="A3425" t="n">
        <v>1282</v>
      </c>
      <c r="B3425" s="10" t="n">
        <v>46286</v>
      </c>
      <c r="C3425" t="inlineStr">
        <is>
          <t>Invoice</t>
        </is>
      </c>
      <c r="D3425" t="inlineStr">
        <is>
          <t>INV-4399</t>
        </is>
      </c>
      <c r="E3425" t="inlineStr">
        <is>
          <t>Yarra Kitchen &amp; Bath Pty Ltd</t>
        </is>
      </c>
      <c r="F3425" t="inlineStr">
        <is>
          <t>Joinery sales</t>
        </is>
      </c>
      <c r="G3425" s="9" t="n">
        <v>-3673.84</v>
      </c>
      <c r="H3425" t="inlineStr">
        <is>
          <t>GST</t>
        </is>
      </c>
      <c r="I3425" t="inlineStr"/>
      <c r="J3425" t="inlineStr"/>
      <c r="K3425" t="str">
        <f>INDEX('Account Map'!$E$5:$E$90,MATCH(F3425,'Account Map'!$A$5:$A$90,0))</f>
        <v>200</v>
      </c>
    </row>
    <row r="3426">
      <c r="A3426" t="n">
        <v>1282</v>
      </c>
      <c r="B3426" s="10" t="n">
        <v>46286</v>
      </c>
      <c r="C3426" t="inlineStr">
        <is>
          <t>Invoice</t>
        </is>
      </c>
      <c r="D3426" t="inlineStr">
        <is>
          <t>INV-4399</t>
        </is>
      </c>
      <c r="E3426" t="inlineStr">
        <is>
          <t>Yarra Kitchen &amp; Bath Pty Ltd</t>
        </is>
      </c>
      <c r="F3426" t="inlineStr">
        <is>
          <t>Shopfitting contracts</t>
        </is>
      </c>
      <c r="G3426" s="9" t="n">
        <v>-1125.18</v>
      </c>
      <c r="H3426" t="inlineStr">
        <is>
          <t>GST</t>
        </is>
      </c>
      <c r="I3426" t="inlineStr"/>
      <c r="J3426" t="inlineStr"/>
      <c r="K3426" t="str">
        <f>INDEX('Account Map'!$E$5:$E$90,MATCH(F3426,'Account Map'!$A$5:$A$90,0))</f>
        <v>201</v>
      </c>
    </row>
    <row r="3427">
      <c r="A3427" t="n">
        <v>1282</v>
      </c>
      <c r="B3427" s="10" t="n">
        <v>46286</v>
      </c>
      <c r="C3427" t="inlineStr">
        <is>
          <t>Invoice</t>
        </is>
      </c>
      <c r="D3427" t="inlineStr">
        <is>
          <t>INV-4399</t>
        </is>
      </c>
      <c r="E3427" t="inlineStr">
        <is>
          <t>Yarra Kitchen &amp; Bath Pty Ltd</t>
        </is>
      </c>
      <c r="F3427" t="inlineStr">
        <is>
          <t>GST Payable</t>
        </is>
      </c>
      <c r="G3427" s="9" t="n">
        <v>-673.5</v>
      </c>
      <c r="H3427" t="inlineStr"/>
      <c r="I3427" t="inlineStr"/>
      <c r="J3427" t="inlineStr"/>
      <c r="K3427" t="str">
        <f>INDEX('Account Map'!$E$5:$E$90,MATCH(F3427,'Account Map'!$A$5:$A$90,0))</f>
        <v>820</v>
      </c>
    </row>
    <row r="3428">
      <c r="A3428" t="n">
        <v>1283</v>
      </c>
      <c r="B3428" s="10" t="n">
        <v>46286</v>
      </c>
      <c r="C3428" t="inlineStr">
        <is>
          <t>Invoice</t>
        </is>
      </c>
      <c r="D3428" t="inlineStr">
        <is>
          <t>INV-4400</t>
        </is>
      </c>
      <c r="E3428" t="inlineStr">
        <is>
          <t>Laneway Florist Pty Ltd</t>
        </is>
      </c>
      <c r="F3428" t="inlineStr">
        <is>
          <t>Accounts Receivable (A/R)</t>
        </is>
      </c>
      <c r="G3428" s="9" t="n">
        <v>1241.58</v>
      </c>
      <c r="H3428" t="inlineStr"/>
      <c r="I3428" t="inlineStr"/>
      <c r="J3428" t="inlineStr"/>
      <c r="K3428" t="str">
        <f>INDEX('Account Map'!$E$5:$E$90,MATCH(F3428,'Account Map'!$A$5:$A$90,0))</f>
        <v>610</v>
      </c>
    </row>
    <row r="3429">
      <c r="A3429" t="n">
        <v>1283</v>
      </c>
      <c r="B3429" s="10" t="n">
        <v>46286</v>
      </c>
      <c r="C3429" t="inlineStr">
        <is>
          <t>Invoice</t>
        </is>
      </c>
      <c r="D3429" t="inlineStr">
        <is>
          <t>INV-4400</t>
        </is>
      </c>
      <c r="E3429" t="inlineStr">
        <is>
          <t>Laneway Florist Pty Ltd</t>
        </is>
      </c>
      <c r="F3429" t="inlineStr">
        <is>
          <t>Shopfitting contracts</t>
        </is>
      </c>
      <c r="G3429" s="9" t="n">
        <v>-1128.71</v>
      </c>
      <c r="H3429" t="inlineStr">
        <is>
          <t>GST</t>
        </is>
      </c>
      <c r="I3429" t="inlineStr"/>
      <c r="J3429" t="inlineStr"/>
      <c r="K3429" t="str">
        <f>INDEX('Account Map'!$E$5:$E$90,MATCH(F3429,'Account Map'!$A$5:$A$90,0))</f>
        <v>201</v>
      </c>
    </row>
    <row r="3430">
      <c r="A3430" t="n">
        <v>1283</v>
      </c>
      <c r="B3430" s="10" t="n">
        <v>46286</v>
      </c>
      <c r="C3430" t="inlineStr">
        <is>
          <t>Invoice</t>
        </is>
      </c>
      <c r="D3430" t="inlineStr">
        <is>
          <t>INV-4400</t>
        </is>
      </c>
      <c r="E3430" t="inlineStr">
        <is>
          <t>Laneway Florist Pty Ltd</t>
        </is>
      </c>
      <c r="F3430" t="inlineStr">
        <is>
          <t>GST Payable</t>
        </is>
      </c>
      <c r="G3430" s="9" t="n">
        <v>-112.87</v>
      </c>
      <c r="H3430" t="inlineStr"/>
      <c r="I3430" t="inlineStr"/>
      <c r="J3430" t="inlineStr"/>
      <c r="K3430" t="str">
        <f>INDEX('Account Map'!$E$5:$E$90,MATCH(F3430,'Account Map'!$A$5:$A$90,0))</f>
        <v>820</v>
      </c>
    </row>
    <row r="3431">
      <c r="A3431" t="n">
        <v>1284</v>
      </c>
      <c r="B3431" s="10" t="n">
        <v>46286</v>
      </c>
      <c r="C3431" t="inlineStr">
        <is>
          <t>Invoice</t>
        </is>
      </c>
      <c r="D3431" t="inlineStr">
        <is>
          <t>INV-4401</t>
        </is>
      </c>
      <c r="E3431" t="inlineStr">
        <is>
          <t>Hawthorn Dental Pty Ltd</t>
        </is>
      </c>
      <c r="F3431" t="inlineStr">
        <is>
          <t>Accounts Receivable (A/R)</t>
        </is>
      </c>
      <c r="G3431" s="9" t="n">
        <v>12154.22</v>
      </c>
      <c r="H3431" t="inlineStr"/>
      <c r="I3431" t="inlineStr"/>
      <c r="J3431" t="inlineStr"/>
      <c r="K3431" t="str">
        <f>INDEX('Account Map'!$E$5:$E$90,MATCH(F3431,'Account Map'!$A$5:$A$90,0))</f>
        <v>610</v>
      </c>
    </row>
    <row r="3432">
      <c r="A3432" t="n">
        <v>1284</v>
      </c>
      <c r="B3432" s="10" t="n">
        <v>46286</v>
      </c>
      <c r="C3432" t="inlineStr">
        <is>
          <t>Invoice</t>
        </is>
      </c>
      <c r="D3432" t="inlineStr">
        <is>
          <t>INV-4401</t>
        </is>
      </c>
      <c r="E3432" t="inlineStr">
        <is>
          <t>Hawthorn Dental Pty Ltd</t>
        </is>
      </c>
      <c r="F3432" t="inlineStr">
        <is>
          <t>Shopfitting contracts</t>
        </is>
      </c>
      <c r="G3432" s="9" t="n">
        <v>-11049.29</v>
      </c>
      <c r="H3432" t="inlineStr">
        <is>
          <t>GST</t>
        </is>
      </c>
      <c r="I3432" t="inlineStr"/>
      <c r="J3432" t="inlineStr"/>
      <c r="K3432" t="str">
        <f>INDEX('Account Map'!$E$5:$E$90,MATCH(F3432,'Account Map'!$A$5:$A$90,0))</f>
        <v>201</v>
      </c>
    </row>
    <row r="3433">
      <c r="A3433" t="n">
        <v>1284</v>
      </c>
      <c r="B3433" s="10" t="n">
        <v>46286</v>
      </c>
      <c r="C3433" t="inlineStr">
        <is>
          <t>Invoice</t>
        </is>
      </c>
      <c r="D3433" t="inlineStr">
        <is>
          <t>INV-4401</t>
        </is>
      </c>
      <c r="E3433" t="inlineStr">
        <is>
          <t>Hawthorn Dental Pty Ltd</t>
        </is>
      </c>
      <c r="F3433" t="inlineStr">
        <is>
          <t>GST Payable</t>
        </is>
      </c>
      <c r="G3433" s="9" t="n">
        <v>-1104.93</v>
      </c>
      <c r="H3433" t="inlineStr"/>
      <c r="I3433" t="inlineStr"/>
      <c r="J3433" t="inlineStr"/>
      <c r="K3433" t="str">
        <f>INDEX('Account Map'!$E$5:$E$90,MATCH(F3433,'Account Map'!$A$5:$A$90,0))</f>
        <v>820</v>
      </c>
    </row>
    <row r="3434">
      <c r="A3434" t="n">
        <v>1285</v>
      </c>
      <c r="B3434" s="10" t="n">
        <v>46286</v>
      </c>
      <c r="C3434" t="inlineStr">
        <is>
          <t>Bill</t>
        </is>
      </c>
      <c r="D3434" t="inlineStr">
        <is>
          <t>B00511</t>
        </is>
      </c>
      <c r="E3434" t="inlineStr">
        <is>
          <t>Kestrel Panel Pty Ltd</t>
        </is>
      </c>
      <c r="F3434" t="inlineStr">
        <is>
          <t>Freight &amp; cartage</t>
        </is>
      </c>
      <c r="G3434" s="9" t="n">
        <v>474.56</v>
      </c>
      <c r="H3434" t="inlineStr">
        <is>
          <t>GST</t>
        </is>
      </c>
      <c r="I3434" t="inlineStr"/>
      <c r="J3434" t="inlineStr"/>
      <c r="K3434" t="str">
        <f>INDEX('Account Map'!$E$5:$E$90,MATCH(F3434,'Account Map'!$A$5:$A$90,0))</f>
        <v>314</v>
      </c>
    </row>
    <row r="3435">
      <c r="A3435" t="n">
        <v>1285</v>
      </c>
      <c r="B3435" s="10" t="n">
        <v>46286</v>
      </c>
      <c r="C3435" t="inlineStr">
        <is>
          <t>Bill</t>
        </is>
      </c>
      <c r="D3435" t="inlineStr">
        <is>
          <t>B00511</t>
        </is>
      </c>
      <c r="E3435" t="inlineStr">
        <is>
          <t>Kestrel Panel Pty Ltd</t>
        </is>
      </c>
      <c r="F3435" t="inlineStr">
        <is>
          <t>GST Payable</t>
        </is>
      </c>
      <c r="G3435" s="9" t="n">
        <v>47.46</v>
      </c>
      <c r="H3435" t="inlineStr"/>
      <c r="I3435" t="inlineStr"/>
      <c r="J3435" t="inlineStr"/>
      <c r="K3435" t="str">
        <f>INDEX('Account Map'!$E$5:$E$90,MATCH(F3435,'Account Map'!$A$5:$A$90,0))</f>
        <v>820</v>
      </c>
    </row>
    <row r="3436">
      <c r="A3436" t="n">
        <v>1285</v>
      </c>
      <c r="B3436" s="10" t="n">
        <v>46286</v>
      </c>
      <c r="C3436" t="inlineStr">
        <is>
          <t>Bill</t>
        </is>
      </c>
      <c r="D3436" t="inlineStr">
        <is>
          <t>B00511</t>
        </is>
      </c>
      <c r="E3436" t="inlineStr">
        <is>
          <t>Kestrel Panel Pty Ltd</t>
        </is>
      </c>
      <c r="F3436" t="inlineStr">
        <is>
          <t>Accounts Payable (A/P)</t>
        </is>
      </c>
      <c r="G3436" s="9" t="n">
        <v>-522.02</v>
      </c>
      <c r="H3436" t="inlineStr"/>
      <c r="I3436" t="inlineStr"/>
      <c r="J3436" t="inlineStr"/>
      <c r="K3436" t="str">
        <f>INDEX('Account Map'!$E$5:$E$90,MATCH(F3436,'Account Map'!$A$5:$A$90,0))</f>
        <v>800</v>
      </c>
    </row>
    <row r="3437">
      <c r="A3437" t="n">
        <v>1286</v>
      </c>
      <c r="B3437" s="10" t="n">
        <v>46286</v>
      </c>
      <c r="C3437" t="inlineStr">
        <is>
          <t>Bill</t>
        </is>
      </c>
      <c r="D3437" t="inlineStr">
        <is>
          <t>B00512</t>
        </is>
      </c>
      <c r="E3437" t="inlineStr">
        <is>
          <t>Kestrel Signs Pty Ltd</t>
        </is>
      </c>
      <c r="F3437" t="inlineStr">
        <is>
          <t>Hardware &amp; fittings</t>
        </is>
      </c>
      <c r="G3437" s="9" t="n">
        <v>638.73</v>
      </c>
      <c r="H3437" t="inlineStr">
        <is>
          <t>GST</t>
        </is>
      </c>
      <c r="I3437" t="inlineStr"/>
      <c r="J3437" t="inlineStr"/>
      <c r="K3437" t="str">
        <f>INDEX('Account Map'!$E$5:$E$90,MATCH(F3437,'Account Map'!$A$5:$A$90,0))</f>
        <v>311</v>
      </c>
    </row>
    <row r="3438">
      <c r="A3438" t="n">
        <v>1286</v>
      </c>
      <c r="B3438" s="10" t="n">
        <v>46286</v>
      </c>
      <c r="C3438" t="inlineStr">
        <is>
          <t>Bill</t>
        </is>
      </c>
      <c r="D3438" t="inlineStr">
        <is>
          <t>B00512</t>
        </is>
      </c>
      <c r="E3438" t="inlineStr">
        <is>
          <t>Kestrel Signs Pty Ltd</t>
        </is>
      </c>
      <c r="F3438" t="inlineStr">
        <is>
          <t>GST Payable</t>
        </is>
      </c>
      <c r="G3438" s="9" t="n">
        <v>63.87</v>
      </c>
      <c r="H3438" t="inlineStr"/>
      <c r="I3438" t="inlineStr"/>
      <c r="J3438" t="inlineStr"/>
      <c r="K3438" t="str">
        <f>INDEX('Account Map'!$E$5:$E$90,MATCH(F3438,'Account Map'!$A$5:$A$90,0))</f>
        <v>820</v>
      </c>
    </row>
    <row r="3439">
      <c r="A3439" t="n">
        <v>1286</v>
      </c>
      <c r="B3439" s="10" t="n">
        <v>46286</v>
      </c>
      <c r="C3439" t="inlineStr">
        <is>
          <t>Bill</t>
        </is>
      </c>
      <c r="D3439" t="inlineStr">
        <is>
          <t>B00512</t>
        </is>
      </c>
      <c r="E3439" t="inlineStr">
        <is>
          <t>Kestrel Signs Pty Ltd</t>
        </is>
      </c>
      <c r="F3439" t="inlineStr">
        <is>
          <t>Accounts Payable (A/P)</t>
        </is>
      </c>
      <c r="G3439" s="9" t="n">
        <v>-702.6</v>
      </c>
      <c r="H3439" t="inlineStr"/>
      <c r="I3439" t="inlineStr"/>
      <c r="J3439" t="inlineStr"/>
      <c r="K3439" t="str">
        <f>INDEX('Account Map'!$E$5:$E$90,MATCH(F3439,'Account Map'!$A$5:$A$90,0))</f>
        <v>800</v>
      </c>
    </row>
    <row r="3440">
      <c r="A3440" t="n">
        <v>1287</v>
      </c>
      <c r="B3440" s="10" t="n">
        <v>46286</v>
      </c>
      <c r="C3440" t="inlineStr">
        <is>
          <t>Bill</t>
        </is>
      </c>
      <c r="D3440" t="inlineStr">
        <is>
          <t>B00513</t>
        </is>
      </c>
      <c r="E3440" t="inlineStr">
        <is>
          <t>Carlton Timber Pty Ltd</t>
        </is>
      </c>
      <c r="F3440" t="inlineStr">
        <is>
          <t>Timber &amp; board</t>
        </is>
      </c>
      <c r="G3440" s="9" t="n">
        <v>3496.18</v>
      </c>
      <c r="H3440" t="inlineStr">
        <is>
          <t>GST</t>
        </is>
      </c>
      <c r="I3440" t="inlineStr"/>
      <c r="J3440" t="inlineStr"/>
      <c r="K3440" t="str">
        <f>INDEX('Account Map'!$E$5:$E$90,MATCH(F3440,'Account Map'!$A$5:$A$90,0))</f>
        <v>310</v>
      </c>
    </row>
    <row r="3441">
      <c r="A3441" t="n">
        <v>1287</v>
      </c>
      <c r="B3441" s="10" t="n">
        <v>46286</v>
      </c>
      <c r="C3441" t="inlineStr">
        <is>
          <t>Bill</t>
        </is>
      </c>
      <c r="D3441" t="inlineStr">
        <is>
          <t>B00513</t>
        </is>
      </c>
      <c r="E3441" t="inlineStr">
        <is>
          <t>Carlton Timber Pty Ltd</t>
        </is>
      </c>
      <c r="F3441" t="inlineStr">
        <is>
          <t>GST Payable</t>
        </is>
      </c>
      <c r="G3441" s="9" t="n">
        <v>349.62</v>
      </c>
      <c r="H3441" t="inlineStr"/>
      <c r="I3441" t="inlineStr"/>
      <c r="J3441" t="inlineStr"/>
      <c r="K3441" t="str">
        <f>INDEX('Account Map'!$E$5:$E$90,MATCH(F3441,'Account Map'!$A$5:$A$90,0))</f>
        <v>820</v>
      </c>
    </row>
    <row r="3442">
      <c r="A3442" t="n">
        <v>1287</v>
      </c>
      <c r="B3442" s="10" t="n">
        <v>46286</v>
      </c>
      <c r="C3442" t="inlineStr">
        <is>
          <t>Bill</t>
        </is>
      </c>
      <c r="D3442" t="inlineStr">
        <is>
          <t>B00513</t>
        </is>
      </c>
      <c r="E3442" t="inlineStr">
        <is>
          <t>Carlton Timber Pty Ltd</t>
        </is>
      </c>
      <c r="F3442" t="inlineStr">
        <is>
          <t>Accounts Payable (A/P)</t>
        </is>
      </c>
      <c r="G3442" s="9" t="n">
        <v>-3845.8</v>
      </c>
      <c r="H3442" t="inlineStr"/>
      <c r="I3442" t="inlineStr"/>
      <c r="J3442" t="inlineStr"/>
      <c r="K3442" t="str">
        <f>INDEX('Account Map'!$E$5:$E$90,MATCH(F3442,'Account Map'!$A$5:$A$90,0))</f>
        <v>800</v>
      </c>
    </row>
    <row r="3443">
      <c r="A3443" t="n">
        <v>1288</v>
      </c>
      <c r="B3443" s="10" t="n">
        <v>46286</v>
      </c>
      <c r="C3443" t="inlineStr">
        <is>
          <t>Bill</t>
        </is>
      </c>
      <c r="D3443" t="inlineStr">
        <is>
          <t>B00514</t>
        </is>
      </c>
      <c r="E3443" t="inlineStr">
        <is>
          <t>Redgum Fasteners Pty Ltd</t>
        </is>
      </c>
      <c r="F3443" t="inlineStr">
        <is>
          <t>Hardware &amp; fittings</t>
        </is>
      </c>
      <c r="G3443" s="9" t="n">
        <v>955.22</v>
      </c>
      <c r="H3443" t="inlineStr">
        <is>
          <t>GST</t>
        </is>
      </c>
      <c r="I3443" t="inlineStr"/>
      <c r="J3443" t="inlineStr"/>
      <c r="K3443" t="str">
        <f>INDEX('Account Map'!$E$5:$E$90,MATCH(F3443,'Account Map'!$A$5:$A$90,0))</f>
        <v>311</v>
      </c>
    </row>
    <row r="3444">
      <c r="A3444" t="n">
        <v>1288</v>
      </c>
      <c r="B3444" s="10" t="n">
        <v>46286</v>
      </c>
      <c r="C3444" t="inlineStr">
        <is>
          <t>Bill</t>
        </is>
      </c>
      <c r="D3444" t="inlineStr">
        <is>
          <t>B00514</t>
        </is>
      </c>
      <c r="E3444" t="inlineStr">
        <is>
          <t>Redgum Fasteners Pty Ltd</t>
        </is>
      </c>
      <c r="F3444" t="inlineStr">
        <is>
          <t>GST Payable</t>
        </is>
      </c>
      <c r="G3444" s="9" t="n">
        <v>95.52</v>
      </c>
      <c r="H3444" t="inlineStr"/>
      <c r="I3444" t="inlineStr"/>
      <c r="J3444" t="inlineStr"/>
      <c r="K3444" t="str">
        <f>INDEX('Account Map'!$E$5:$E$90,MATCH(F3444,'Account Map'!$A$5:$A$90,0))</f>
        <v>820</v>
      </c>
    </row>
    <row r="3445">
      <c r="A3445" t="n">
        <v>1288</v>
      </c>
      <c r="B3445" s="10" t="n">
        <v>46286</v>
      </c>
      <c r="C3445" t="inlineStr">
        <is>
          <t>Bill</t>
        </is>
      </c>
      <c r="D3445" t="inlineStr">
        <is>
          <t>B00514</t>
        </is>
      </c>
      <c r="E3445" t="inlineStr">
        <is>
          <t>Redgum Fasteners Pty Ltd</t>
        </is>
      </c>
      <c r="F3445" t="inlineStr">
        <is>
          <t>Accounts Payable (A/P)</t>
        </is>
      </c>
      <c r="G3445" s="9" t="n">
        <v>-1050.74</v>
      </c>
      <c r="H3445" t="inlineStr"/>
      <c r="I3445" t="inlineStr"/>
      <c r="J3445" t="inlineStr"/>
      <c r="K3445" t="str">
        <f>INDEX('Account Map'!$E$5:$E$90,MATCH(F3445,'Account Map'!$A$5:$A$90,0))</f>
        <v>800</v>
      </c>
    </row>
    <row r="3446">
      <c r="A3446" t="n">
        <v>1289</v>
      </c>
      <c r="B3446" s="10" t="n">
        <v>46286</v>
      </c>
      <c r="C3446" t="inlineStr">
        <is>
          <t>Bill</t>
        </is>
      </c>
      <c r="D3446" t="inlineStr">
        <is>
          <t>B00515</t>
        </is>
      </c>
      <c r="E3446" t="inlineStr">
        <is>
          <t>Timberlink Supplies Pty Ltd</t>
        </is>
      </c>
      <c r="F3446" t="inlineStr">
        <is>
          <t>Timber &amp; board</t>
        </is>
      </c>
      <c r="G3446" s="9" t="n">
        <v>1526.47</v>
      </c>
      <c r="H3446" t="inlineStr">
        <is>
          <t>GST</t>
        </is>
      </c>
      <c r="I3446" t="inlineStr"/>
      <c r="J3446" t="inlineStr"/>
      <c r="K3446" t="str">
        <f>INDEX('Account Map'!$E$5:$E$90,MATCH(F3446,'Account Map'!$A$5:$A$90,0))</f>
        <v>310</v>
      </c>
    </row>
    <row r="3447">
      <c r="A3447" t="n">
        <v>1289</v>
      </c>
      <c r="B3447" s="10" t="n">
        <v>46286</v>
      </c>
      <c r="C3447" t="inlineStr">
        <is>
          <t>Bill</t>
        </is>
      </c>
      <c r="D3447" t="inlineStr">
        <is>
          <t>B00515</t>
        </is>
      </c>
      <c r="E3447" t="inlineStr">
        <is>
          <t>Timberlink Supplies Pty Ltd</t>
        </is>
      </c>
      <c r="F3447" t="inlineStr">
        <is>
          <t>GST Payable</t>
        </is>
      </c>
      <c r="G3447" s="9" t="n">
        <v>152.65</v>
      </c>
      <c r="H3447" t="inlineStr"/>
      <c r="I3447" t="inlineStr"/>
      <c r="J3447" t="inlineStr"/>
      <c r="K3447" t="str">
        <f>INDEX('Account Map'!$E$5:$E$90,MATCH(F3447,'Account Map'!$A$5:$A$90,0))</f>
        <v>820</v>
      </c>
    </row>
    <row r="3448">
      <c r="A3448" t="n">
        <v>1289</v>
      </c>
      <c r="B3448" s="10" t="n">
        <v>46286</v>
      </c>
      <c r="C3448" t="inlineStr">
        <is>
          <t>Bill</t>
        </is>
      </c>
      <c r="D3448" t="inlineStr">
        <is>
          <t>B00515</t>
        </is>
      </c>
      <c r="E3448" t="inlineStr">
        <is>
          <t>Timberlink Supplies Pty Ltd</t>
        </is>
      </c>
      <c r="F3448" t="inlineStr">
        <is>
          <t>Accounts Payable (A/P)</t>
        </is>
      </c>
      <c r="G3448" s="9" t="n">
        <v>-1679.12</v>
      </c>
      <c r="H3448" t="inlineStr"/>
      <c r="I3448" t="inlineStr"/>
      <c r="J3448" t="inlineStr"/>
      <c r="K3448" t="str">
        <f>INDEX('Account Map'!$E$5:$E$90,MATCH(F3448,'Account Map'!$A$5:$A$90,0))</f>
        <v>800</v>
      </c>
    </row>
    <row r="3449">
      <c r="A3449" t="n">
        <v>1290</v>
      </c>
      <c r="B3449" s="10" t="n">
        <v>46286</v>
      </c>
      <c r="C3449" t="inlineStr">
        <is>
          <t>Expense</t>
        </is>
      </c>
      <c r="D3449" t="inlineStr"/>
      <c r="E3449" t="inlineStr">
        <is>
          <t>Total Tools</t>
        </is>
      </c>
      <c r="F3449" t="inlineStr">
        <is>
          <t>Software</t>
        </is>
      </c>
      <c r="G3449" s="9" t="n">
        <v>431.71</v>
      </c>
      <c r="H3449" t="inlineStr">
        <is>
          <t>GST</t>
        </is>
      </c>
      <c r="I3449" t="inlineStr"/>
      <c r="J3449" t="inlineStr"/>
      <c r="K3449" t="str">
        <f>INDEX('Account Map'!$E$5:$E$90,MATCH(F3449,'Account Map'!$A$5:$A$90,0))</f>
        <v>485</v>
      </c>
    </row>
    <row r="3450">
      <c r="A3450" t="n">
        <v>1290</v>
      </c>
      <c r="B3450" s="10" t="n">
        <v>46286</v>
      </c>
      <c r="C3450" t="inlineStr">
        <is>
          <t>Expense</t>
        </is>
      </c>
      <c r="D3450" t="inlineStr"/>
      <c r="E3450" t="inlineStr">
        <is>
          <t>Total Tools</t>
        </is>
      </c>
      <c r="F3450" t="inlineStr">
        <is>
          <t>GST Payable</t>
        </is>
      </c>
      <c r="G3450" s="9" t="n">
        <v>43.17</v>
      </c>
      <c r="H3450" t="inlineStr"/>
      <c r="I3450" t="inlineStr"/>
      <c r="J3450" t="inlineStr"/>
      <c r="K3450" t="str">
        <f>INDEX('Account Map'!$E$5:$E$90,MATCH(F3450,'Account Map'!$A$5:$A$90,0))</f>
        <v>820</v>
      </c>
    </row>
    <row r="3451">
      <c r="A3451" t="n">
        <v>1290</v>
      </c>
      <c r="B3451" s="10" t="n">
        <v>46286</v>
      </c>
      <c r="C3451" t="inlineStr">
        <is>
          <t>Expense</t>
        </is>
      </c>
      <c r="D3451" t="inlineStr"/>
      <c r="E3451" t="inlineStr">
        <is>
          <t>Total Tools</t>
        </is>
      </c>
      <c r="F3451" t="inlineStr">
        <is>
          <t>ANZ Business Visa</t>
        </is>
      </c>
      <c r="G3451" s="9" t="n">
        <v>-474.88</v>
      </c>
      <c r="H3451" t="inlineStr"/>
      <c r="I3451" t="inlineStr"/>
      <c r="J3451" t="inlineStr">
        <is>
          <t>R</t>
        </is>
      </c>
      <c r="K3451" t="str">
        <f>INDEX('Account Map'!$E$5:$E$90,MATCH(F3451,'Account Map'!$A$5:$A$90,0))</f>
        <v>092</v>
      </c>
    </row>
    <row r="3452">
      <c r="A3452" t="n">
        <v>1291</v>
      </c>
      <c r="B3452" s="10" t="n">
        <v>46286</v>
      </c>
      <c r="C3452" t="inlineStr">
        <is>
          <t>Payment</t>
        </is>
      </c>
      <c r="D3452" t="inlineStr"/>
      <c r="E3452" t="inlineStr">
        <is>
          <t>Albert Fashion Pty Ltd</t>
        </is>
      </c>
      <c r="F3452" t="inlineStr">
        <is>
          <t>Undeposited Funds</t>
        </is>
      </c>
      <c r="G3452" s="9" t="n">
        <v>4752</v>
      </c>
      <c r="H3452" t="inlineStr"/>
      <c r="I3452" t="inlineStr">
        <is>
          <t>Payment INV-4314</t>
        </is>
      </c>
      <c r="J3452" t="inlineStr"/>
      <c r="K3452" t="str">
        <f>INDEX('Account Map'!$E$5:$E$90,MATCH(F3452,'Account Map'!$A$5:$A$90,0))</f>
        <v>615</v>
      </c>
    </row>
    <row r="3453">
      <c r="A3453" t="n">
        <v>1291</v>
      </c>
      <c r="B3453" s="10" t="n">
        <v>46286</v>
      </c>
      <c r="C3453" t="inlineStr">
        <is>
          <t>Payment</t>
        </is>
      </c>
      <c r="D3453" t="inlineStr"/>
      <c r="E3453" t="inlineStr">
        <is>
          <t>Albert Fashion Pty Ltd</t>
        </is>
      </c>
      <c r="F3453" t="inlineStr">
        <is>
          <t>Accounts Receivable (A/R)</t>
        </is>
      </c>
      <c r="G3453" s="9" t="n">
        <v>-4752</v>
      </c>
      <c r="H3453" t="inlineStr"/>
      <c r="I3453" t="inlineStr">
        <is>
          <t>Payment INV-4314</t>
        </is>
      </c>
      <c r="J3453" t="inlineStr"/>
      <c r="K3453" t="str">
        <f>INDEX('Account Map'!$E$5:$E$90,MATCH(F3453,'Account Map'!$A$5:$A$90,0))</f>
        <v>610</v>
      </c>
    </row>
    <row r="3454">
      <c r="A3454" t="n">
        <v>1292</v>
      </c>
      <c r="B3454" s="10" t="n">
        <v>46286</v>
      </c>
      <c r="C3454" t="inlineStr">
        <is>
          <t>Payment</t>
        </is>
      </c>
      <c r="D3454" t="inlineStr"/>
      <c r="E3454" t="inlineStr">
        <is>
          <t>Albert Property Group</t>
        </is>
      </c>
      <c r="F3454" t="inlineStr">
        <is>
          <t>Undeposited Funds</t>
        </is>
      </c>
      <c r="G3454" s="9" t="n">
        <v>720.86</v>
      </c>
      <c r="H3454" t="inlineStr"/>
      <c r="I3454" t="inlineStr">
        <is>
          <t>Payment INV-4322</t>
        </is>
      </c>
      <c r="J3454" t="inlineStr"/>
      <c r="K3454" t="str">
        <f>INDEX('Account Map'!$E$5:$E$90,MATCH(F3454,'Account Map'!$A$5:$A$90,0))</f>
        <v>615</v>
      </c>
    </row>
    <row r="3455">
      <c r="A3455" t="n">
        <v>1292</v>
      </c>
      <c r="B3455" s="10" t="n">
        <v>46286</v>
      </c>
      <c r="C3455" t="inlineStr">
        <is>
          <t>Payment</t>
        </is>
      </c>
      <c r="D3455" t="inlineStr"/>
      <c r="E3455" t="inlineStr">
        <is>
          <t>Albert Property Group</t>
        </is>
      </c>
      <c r="F3455" t="inlineStr">
        <is>
          <t>Accounts Receivable (A/R)</t>
        </is>
      </c>
      <c r="G3455" s="9" t="n">
        <v>-720.86</v>
      </c>
      <c r="H3455" t="inlineStr"/>
      <c r="I3455" t="inlineStr">
        <is>
          <t>Payment INV-4322</t>
        </is>
      </c>
      <c r="J3455" t="inlineStr"/>
      <c r="K3455" t="str">
        <f>INDEX('Account Map'!$E$5:$E$90,MATCH(F3455,'Account Map'!$A$5:$A$90,0))</f>
        <v>610</v>
      </c>
    </row>
    <row r="3456">
      <c r="A3456" t="n">
        <v>1293</v>
      </c>
      <c r="B3456" s="10" t="n">
        <v>46286</v>
      </c>
      <c r="C3456" t="inlineStr">
        <is>
          <t>Bill Payment (Cheque)</t>
        </is>
      </c>
      <c r="D3456" t="inlineStr"/>
      <c r="E3456" t="inlineStr">
        <is>
          <t>Telstra Pty Ltd</t>
        </is>
      </c>
      <c r="F3456" t="inlineStr">
        <is>
          <t>Accounts Payable (A/P)</t>
        </is>
      </c>
      <c r="G3456" s="9" t="n">
        <v>1084.99</v>
      </c>
      <c r="H3456" t="inlineStr"/>
      <c r="I3456" t="inlineStr">
        <is>
          <t>Payment B00309</t>
        </is>
      </c>
      <c r="J3456" t="inlineStr"/>
      <c r="K3456" t="str">
        <f>INDEX('Account Map'!$E$5:$E$90,MATCH(F3456,'Account Map'!$A$5:$A$90,0))</f>
        <v>800</v>
      </c>
    </row>
    <row r="3457">
      <c r="A3457" t="n">
        <v>1293</v>
      </c>
      <c r="B3457" s="10" t="n">
        <v>46286</v>
      </c>
      <c r="C3457" t="inlineStr">
        <is>
          <t>Bill Payment (Cheque)</t>
        </is>
      </c>
      <c r="D3457" t="inlineStr"/>
      <c r="E3457" t="inlineStr">
        <is>
          <t>Telstra Pty Ltd</t>
        </is>
      </c>
      <c r="F3457" t="inlineStr">
        <is>
          <t>ANZ Business Cheque</t>
        </is>
      </c>
      <c r="G3457" s="9" t="n">
        <v>-1084.99</v>
      </c>
      <c r="H3457" t="inlineStr"/>
      <c r="I3457" t="inlineStr">
        <is>
          <t>Payment B00309</t>
        </is>
      </c>
      <c r="J3457" t="inlineStr">
        <is>
          <t>R</t>
        </is>
      </c>
      <c r="K3457" t="str">
        <f>INDEX('Account Map'!$E$5:$E$90,MATCH(F3457,'Account Map'!$A$5:$A$90,0))</f>
        <v>090</v>
      </c>
    </row>
    <row r="3458">
      <c r="A3458" t="n">
        <v>1294</v>
      </c>
      <c r="B3458" s="10" t="n">
        <v>46286</v>
      </c>
      <c r="C3458" t="inlineStr">
        <is>
          <t>Bill Payment (Cheque)</t>
        </is>
      </c>
      <c r="D3458" t="inlineStr"/>
      <c r="E3458" t="inlineStr">
        <is>
          <t>Prahran Adhesives Pty Ltd</t>
        </is>
      </c>
      <c r="F3458" t="inlineStr">
        <is>
          <t>Accounts Payable (A/P)</t>
        </is>
      </c>
      <c r="G3458" s="9" t="n">
        <v>2871.61</v>
      </c>
      <c r="H3458" t="inlineStr"/>
      <c r="I3458" t="inlineStr">
        <is>
          <t>Payment B00312</t>
        </is>
      </c>
      <c r="J3458" t="inlineStr"/>
      <c r="K3458" t="str">
        <f>INDEX('Account Map'!$E$5:$E$90,MATCH(F3458,'Account Map'!$A$5:$A$90,0))</f>
        <v>800</v>
      </c>
    </row>
    <row r="3459">
      <c r="A3459" t="n">
        <v>1294</v>
      </c>
      <c r="B3459" s="10" t="n">
        <v>46286</v>
      </c>
      <c r="C3459" t="inlineStr">
        <is>
          <t>Bill Payment (Cheque)</t>
        </is>
      </c>
      <c r="D3459" t="inlineStr"/>
      <c r="E3459" t="inlineStr">
        <is>
          <t>Prahran Adhesives Pty Ltd</t>
        </is>
      </c>
      <c r="F3459" t="inlineStr">
        <is>
          <t>ANZ Business Cheque</t>
        </is>
      </c>
      <c r="G3459" s="9" t="n">
        <v>-2871.61</v>
      </c>
      <c r="H3459" t="inlineStr"/>
      <c r="I3459" t="inlineStr">
        <is>
          <t>Payment B00312</t>
        </is>
      </c>
      <c r="J3459" t="inlineStr">
        <is>
          <t>R</t>
        </is>
      </c>
      <c r="K3459" t="str">
        <f>INDEX('Account Map'!$E$5:$E$90,MATCH(F3459,'Account Map'!$A$5:$A$90,0))</f>
        <v>090</v>
      </c>
    </row>
    <row r="3460">
      <c r="A3460" t="n">
        <v>1295</v>
      </c>
      <c r="B3460" s="10" t="n">
        <v>46286</v>
      </c>
      <c r="C3460" t="inlineStr">
        <is>
          <t>Bill Payment (Cheque)</t>
        </is>
      </c>
      <c r="D3460" t="inlineStr"/>
      <c r="E3460" t="inlineStr">
        <is>
          <t>Westside Glass Pty Ltd</t>
        </is>
      </c>
      <c r="F3460" t="inlineStr">
        <is>
          <t>Accounts Payable (A/P)</t>
        </is>
      </c>
      <c r="G3460" s="9" t="n">
        <v>3869.83</v>
      </c>
      <c r="H3460" t="inlineStr"/>
      <c r="I3460" t="inlineStr">
        <is>
          <t>Payment B00338</t>
        </is>
      </c>
      <c r="J3460" t="inlineStr"/>
      <c r="K3460" t="str">
        <f>INDEX('Account Map'!$E$5:$E$90,MATCH(F3460,'Account Map'!$A$5:$A$90,0))</f>
        <v>800</v>
      </c>
    </row>
    <row r="3461">
      <c r="A3461" t="n">
        <v>1295</v>
      </c>
      <c r="B3461" s="10" t="n">
        <v>46286</v>
      </c>
      <c r="C3461" t="inlineStr">
        <is>
          <t>Bill Payment (Cheque)</t>
        </is>
      </c>
      <c r="D3461" t="inlineStr"/>
      <c r="E3461" t="inlineStr">
        <is>
          <t>Westside Glass Pty Ltd</t>
        </is>
      </c>
      <c r="F3461" t="inlineStr">
        <is>
          <t>ANZ Business Cheque</t>
        </is>
      </c>
      <c r="G3461" s="9" t="n">
        <v>-3869.83</v>
      </c>
      <c r="H3461" t="inlineStr"/>
      <c r="I3461" t="inlineStr">
        <is>
          <t>Payment B00338</t>
        </is>
      </c>
      <c r="J3461" t="inlineStr">
        <is>
          <t>R</t>
        </is>
      </c>
      <c r="K3461" t="str">
        <f>INDEX('Account Map'!$E$5:$E$90,MATCH(F3461,'Account Map'!$A$5:$A$90,0))</f>
        <v>090</v>
      </c>
    </row>
    <row r="3462">
      <c r="A3462" t="n">
        <v>1296</v>
      </c>
      <c r="B3462" s="10" t="n">
        <v>46286</v>
      </c>
      <c r="C3462" t="inlineStr">
        <is>
          <t>Bill Payment (Cheque)</t>
        </is>
      </c>
      <c r="D3462" t="inlineStr"/>
      <c r="E3462" t="inlineStr">
        <is>
          <t>Albert Signs Pty Ltd</t>
        </is>
      </c>
      <c r="F3462" t="inlineStr">
        <is>
          <t>Accounts Payable (A/P)</t>
        </is>
      </c>
      <c r="G3462" s="9" t="n">
        <v>262.2</v>
      </c>
      <c r="H3462" t="inlineStr"/>
      <c r="I3462" t="inlineStr">
        <is>
          <t>Payment B00386</t>
        </is>
      </c>
      <c r="J3462" t="inlineStr"/>
      <c r="K3462" t="str">
        <f>INDEX('Account Map'!$E$5:$E$90,MATCH(F3462,'Account Map'!$A$5:$A$90,0))</f>
        <v>800</v>
      </c>
    </row>
    <row r="3463">
      <c r="A3463" t="n">
        <v>1296</v>
      </c>
      <c r="B3463" s="10" t="n">
        <v>46286</v>
      </c>
      <c r="C3463" t="inlineStr">
        <is>
          <t>Bill Payment (Cheque)</t>
        </is>
      </c>
      <c r="D3463" t="inlineStr"/>
      <c r="E3463" t="inlineStr">
        <is>
          <t>Albert Signs Pty Ltd</t>
        </is>
      </c>
      <c r="F3463" t="inlineStr">
        <is>
          <t>ANZ Business Cheque</t>
        </is>
      </c>
      <c r="G3463" s="9" t="n">
        <v>-262.2</v>
      </c>
      <c r="H3463" t="inlineStr"/>
      <c r="I3463" t="inlineStr">
        <is>
          <t>Payment B00386</t>
        </is>
      </c>
      <c r="J3463" t="inlineStr">
        <is>
          <t>R</t>
        </is>
      </c>
      <c r="K3463" t="str">
        <f>INDEX('Account Map'!$E$5:$E$90,MATCH(F3463,'Account Map'!$A$5:$A$90,0))</f>
        <v>090</v>
      </c>
    </row>
    <row r="3464">
      <c r="A3464" t="n">
        <v>1297</v>
      </c>
      <c r="B3464" s="10" t="n">
        <v>46286</v>
      </c>
      <c r="C3464" t="inlineStr">
        <is>
          <t>Bill Payment (Cheque)</t>
        </is>
      </c>
      <c r="D3464" t="inlineStr"/>
      <c r="E3464" t="inlineStr">
        <is>
          <t>Wattle Abrasives Pty Ltd</t>
        </is>
      </c>
      <c r="F3464" t="inlineStr">
        <is>
          <t>Accounts Payable (A/P)</t>
        </is>
      </c>
      <c r="G3464" s="9" t="n">
        <v>3954.56</v>
      </c>
      <c r="H3464" t="inlineStr"/>
      <c r="I3464" t="inlineStr">
        <is>
          <t>Payment B00404</t>
        </is>
      </c>
      <c r="J3464" t="inlineStr"/>
      <c r="K3464" t="str">
        <f>INDEX('Account Map'!$E$5:$E$90,MATCH(F3464,'Account Map'!$A$5:$A$90,0))</f>
        <v>800</v>
      </c>
    </row>
    <row r="3465">
      <c r="A3465" t="n">
        <v>1297</v>
      </c>
      <c r="B3465" s="10" t="n">
        <v>46286</v>
      </c>
      <c r="C3465" t="inlineStr">
        <is>
          <t>Bill Payment (Cheque)</t>
        </is>
      </c>
      <c r="D3465" t="inlineStr"/>
      <c r="E3465" t="inlineStr">
        <is>
          <t>Wattle Abrasives Pty Ltd</t>
        </is>
      </c>
      <c r="F3465" t="inlineStr">
        <is>
          <t>ANZ Business Cheque</t>
        </is>
      </c>
      <c r="G3465" s="9" t="n">
        <v>-3954.56</v>
      </c>
      <c r="H3465" t="inlineStr"/>
      <c r="I3465" t="inlineStr">
        <is>
          <t>Payment B00404</t>
        </is>
      </c>
      <c r="J3465" t="inlineStr">
        <is>
          <t>R</t>
        </is>
      </c>
      <c r="K3465" t="str">
        <f>INDEX('Account Map'!$E$5:$E$90,MATCH(F3465,'Account Map'!$A$5:$A$90,0))</f>
        <v>090</v>
      </c>
    </row>
    <row r="3466">
      <c r="A3466" t="n">
        <v>1298</v>
      </c>
      <c r="B3466" s="10" t="n">
        <v>46286</v>
      </c>
      <c r="C3466" t="inlineStr">
        <is>
          <t>Bill Payment (Cheque)</t>
        </is>
      </c>
      <c r="D3466" t="inlineStr"/>
      <c r="E3466" t="inlineStr">
        <is>
          <t>Xpress Cleaning Pty Ltd</t>
        </is>
      </c>
      <c r="F3466" t="inlineStr">
        <is>
          <t>Accounts Payable (A/P)</t>
        </is>
      </c>
      <c r="G3466" s="9" t="n">
        <v>1634.83</v>
      </c>
      <c r="H3466" t="inlineStr"/>
      <c r="I3466" t="inlineStr">
        <is>
          <t>Payment B00405</t>
        </is>
      </c>
      <c r="J3466" t="inlineStr"/>
      <c r="K3466" t="str">
        <f>INDEX('Account Map'!$E$5:$E$90,MATCH(F3466,'Account Map'!$A$5:$A$90,0))</f>
        <v>800</v>
      </c>
    </row>
    <row r="3467">
      <c r="A3467" t="n">
        <v>1298</v>
      </c>
      <c r="B3467" s="10" t="n">
        <v>46286</v>
      </c>
      <c r="C3467" t="inlineStr">
        <is>
          <t>Bill Payment (Cheque)</t>
        </is>
      </c>
      <c r="D3467" t="inlineStr"/>
      <c r="E3467" t="inlineStr">
        <is>
          <t>Xpress Cleaning Pty Ltd</t>
        </is>
      </c>
      <c r="F3467" t="inlineStr">
        <is>
          <t>ANZ Business Cheque</t>
        </is>
      </c>
      <c r="G3467" s="9" t="n">
        <v>-1634.83</v>
      </c>
      <c r="H3467" t="inlineStr"/>
      <c r="I3467" t="inlineStr">
        <is>
          <t>Payment B00405</t>
        </is>
      </c>
      <c r="J3467" t="inlineStr">
        <is>
          <t>R</t>
        </is>
      </c>
      <c r="K3467" t="str">
        <f>INDEX('Account Map'!$E$5:$E$90,MATCH(F3467,'Account Map'!$A$5:$A$90,0))</f>
        <v>090</v>
      </c>
    </row>
    <row r="3468">
      <c r="A3468" t="n">
        <v>1299</v>
      </c>
      <c r="B3468" s="10" t="n">
        <v>46286</v>
      </c>
      <c r="C3468" t="inlineStr">
        <is>
          <t>Bill Payment (Cheque)</t>
        </is>
      </c>
      <c r="D3468" t="inlineStr"/>
      <c r="E3468" t="inlineStr">
        <is>
          <t>Northside Fixings Pty Ltd</t>
        </is>
      </c>
      <c r="F3468" t="inlineStr">
        <is>
          <t>Accounts Payable (A/P)</t>
        </is>
      </c>
      <c r="G3468" s="9" t="n">
        <v>1477.54</v>
      </c>
      <c r="H3468" t="inlineStr"/>
      <c r="I3468" t="inlineStr">
        <is>
          <t>Payment B00419</t>
        </is>
      </c>
      <c r="J3468" t="inlineStr"/>
      <c r="K3468" t="str">
        <f>INDEX('Account Map'!$E$5:$E$90,MATCH(F3468,'Account Map'!$A$5:$A$90,0))</f>
        <v>800</v>
      </c>
    </row>
    <row r="3469">
      <c r="A3469" t="n">
        <v>1299</v>
      </c>
      <c r="B3469" s="10" t="n">
        <v>46286</v>
      </c>
      <c r="C3469" t="inlineStr">
        <is>
          <t>Bill Payment (Cheque)</t>
        </is>
      </c>
      <c r="D3469" t="inlineStr"/>
      <c r="E3469" t="inlineStr">
        <is>
          <t>Northside Fixings Pty Ltd</t>
        </is>
      </c>
      <c r="F3469" t="inlineStr">
        <is>
          <t>ANZ Business Cheque</t>
        </is>
      </c>
      <c r="G3469" s="9" t="n">
        <v>-1477.54</v>
      </c>
      <c r="H3469" t="inlineStr"/>
      <c r="I3469" t="inlineStr">
        <is>
          <t>Payment B00419</t>
        </is>
      </c>
      <c r="J3469" t="inlineStr">
        <is>
          <t>R</t>
        </is>
      </c>
      <c r="K3469" t="str">
        <f>INDEX('Account Map'!$E$5:$E$90,MATCH(F3469,'Account Map'!$A$5:$A$90,0))</f>
        <v>090</v>
      </c>
    </row>
    <row r="3470">
      <c r="A3470" t="n">
        <v>1300</v>
      </c>
      <c r="B3470" s="10" t="n">
        <v>46286</v>
      </c>
      <c r="C3470" t="inlineStr">
        <is>
          <t>Bill Payment (Cheque)</t>
        </is>
      </c>
      <c r="D3470" t="inlineStr"/>
      <c r="E3470" t="inlineStr">
        <is>
          <t>Sydney Road Steel Pty Ltd</t>
        </is>
      </c>
      <c r="F3470" t="inlineStr">
        <is>
          <t>Accounts Payable (A/P)</t>
        </is>
      </c>
      <c r="G3470" s="9" t="n">
        <v>2233.15</v>
      </c>
      <c r="H3470" t="inlineStr"/>
      <c r="I3470" t="inlineStr">
        <is>
          <t>Payment B00433</t>
        </is>
      </c>
      <c r="J3470" t="inlineStr"/>
      <c r="K3470" t="str">
        <f>INDEX('Account Map'!$E$5:$E$90,MATCH(F3470,'Account Map'!$A$5:$A$90,0))</f>
        <v>800</v>
      </c>
    </row>
    <row r="3471">
      <c r="A3471" t="n">
        <v>1300</v>
      </c>
      <c r="B3471" s="10" t="n">
        <v>46286</v>
      </c>
      <c r="C3471" t="inlineStr">
        <is>
          <t>Bill Payment (Cheque)</t>
        </is>
      </c>
      <c r="D3471" t="inlineStr"/>
      <c r="E3471" t="inlineStr">
        <is>
          <t>Sydney Road Steel Pty Ltd</t>
        </is>
      </c>
      <c r="F3471" t="inlineStr">
        <is>
          <t>ANZ Business Cheque</t>
        </is>
      </c>
      <c r="G3471" s="9" t="n">
        <v>-2233.15</v>
      </c>
      <c r="H3471" t="inlineStr"/>
      <c r="I3471" t="inlineStr">
        <is>
          <t>Payment B00433</t>
        </is>
      </c>
      <c r="J3471" t="inlineStr">
        <is>
          <t>R</t>
        </is>
      </c>
      <c r="K3471" t="str">
        <f>INDEX('Account Map'!$E$5:$E$90,MATCH(F3471,'Account Map'!$A$5:$A$90,0))</f>
        <v>090</v>
      </c>
    </row>
    <row r="3472">
      <c r="A3472" t="n">
        <v>1301</v>
      </c>
      <c r="B3472" s="10" t="n">
        <v>46287</v>
      </c>
      <c r="C3472" t="inlineStr">
        <is>
          <t>Invoice</t>
        </is>
      </c>
      <c r="D3472" t="inlineStr">
        <is>
          <t>INV-4402</t>
        </is>
      </c>
      <c r="E3472" t="inlineStr">
        <is>
          <t>Fitzroy Builders Pty Ltd</t>
        </is>
      </c>
      <c r="F3472" t="inlineStr">
        <is>
          <t>Accounts Receivable (A/R)</t>
        </is>
      </c>
      <c r="G3472" s="9" t="n">
        <v>3484.8</v>
      </c>
      <c r="H3472" t="inlineStr"/>
      <c r="I3472" t="inlineStr"/>
      <c r="J3472" t="inlineStr"/>
      <c r="K3472" t="str">
        <f>INDEX('Account Map'!$E$5:$E$90,MATCH(F3472,'Account Map'!$A$5:$A$90,0))</f>
        <v>610</v>
      </c>
    </row>
    <row r="3473">
      <c r="A3473" t="n">
        <v>1301</v>
      </c>
      <c r="B3473" s="10" t="n">
        <v>46287</v>
      </c>
      <c r="C3473" t="inlineStr">
        <is>
          <t>Invoice</t>
        </is>
      </c>
      <c r="D3473" t="inlineStr">
        <is>
          <t>INV-4402</t>
        </is>
      </c>
      <c r="E3473" t="inlineStr">
        <is>
          <t>Fitzroy Builders Pty Ltd</t>
        </is>
      </c>
      <c r="F3473" t="inlineStr">
        <is>
          <t>Installation labour</t>
        </is>
      </c>
      <c r="G3473" s="9" t="n">
        <v>-1232</v>
      </c>
      <c r="H3473" t="inlineStr">
        <is>
          <t>GST</t>
        </is>
      </c>
      <c r="I3473" t="inlineStr"/>
      <c r="J3473" t="inlineStr"/>
      <c r="K3473" t="str">
        <f>INDEX('Account Map'!$E$5:$E$90,MATCH(F3473,'Account Map'!$A$5:$A$90,0))</f>
        <v>202</v>
      </c>
    </row>
    <row r="3474">
      <c r="A3474" t="n">
        <v>1301</v>
      </c>
      <c r="B3474" s="10" t="n">
        <v>46287</v>
      </c>
      <c r="C3474" t="inlineStr">
        <is>
          <t>Invoice</t>
        </is>
      </c>
      <c r="D3474" t="inlineStr">
        <is>
          <t>INV-4402</t>
        </is>
      </c>
      <c r="E3474" t="inlineStr">
        <is>
          <t>Fitzroy Builders Pty Ltd</t>
        </is>
      </c>
      <c r="F3474" t="inlineStr">
        <is>
          <t>Installation labour</t>
        </is>
      </c>
      <c r="G3474" s="9" t="n">
        <v>-1936</v>
      </c>
      <c r="H3474" t="inlineStr">
        <is>
          <t>GST</t>
        </is>
      </c>
      <c r="I3474" t="inlineStr"/>
      <c r="J3474" t="inlineStr"/>
      <c r="K3474" t="str">
        <f>INDEX('Account Map'!$E$5:$E$90,MATCH(F3474,'Account Map'!$A$5:$A$90,0))</f>
        <v>202</v>
      </c>
    </row>
    <row r="3475">
      <c r="A3475" t="n">
        <v>1301</v>
      </c>
      <c r="B3475" s="10" t="n">
        <v>46287</v>
      </c>
      <c r="C3475" t="inlineStr">
        <is>
          <t>Invoice</t>
        </is>
      </c>
      <c r="D3475" t="inlineStr">
        <is>
          <t>INV-4402</t>
        </is>
      </c>
      <c r="E3475" t="inlineStr">
        <is>
          <t>Fitzroy Builders Pty Ltd</t>
        </is>
      </c>
      <c r="F3475" t="inlineStr">
        <is>
          <t>GST Payable</t>
        </is>
      </c>
      <c r="G3475" s="9" t="n">
        <v>-316.8</v>
      </c>
      <c r="H3475" t="inlineStr"/>
      <c r="I3475" t="inlineStr"/>
      <c r="J3475" t="inlineStr"/>
      <c r="K3475" t="str">
        <f>INDEX('Account Map'!$E$5:$E$90,MATCH(F3475,'Account Map'!$A$5:$A$90,0))</f>
        <v>820</v>
      </c>
    </row>
    <row r="3476">
      <c r="A3476" t="n">
        <v>1302</v>
      </c>
      <c r="B3476" s="10" t="n">
        <v>46287</v>
      </c>
      <c r="C3476" t="inlineStr">
        <is>
          <t>Invoice</t>
        </is>
      </c>
      <c r="D3476" t="inlineStr">
        <is>
          <t>INV-4403</t>
        </is>
      </c>
      <c r="E3476" t="inlineStr">
        <is>
          <t>Docklands Fashion Pty Ltd</t>
        </is>
      </c>
      <c r="F3476" t="inlineStr">
        <is>
          <t>Accounts Receivable (A/R)</t>
        </is>
      </c>
      <c r="G3476" s="9" t="n">
        <v>14235.36</v>
      </c>
      <c r="H3476" t="inlineStr"/>
      <c r="I3476" t="inlineStr"/>
      <c r="J3476" t="inlineStr"/>
      <c r="K3476" t="str">
        <f>INDEX('Account Map'!$E$5:$E$90,MATCH(F3476,'Account Map'!$A$5:$A$90,0))</f>
        <v>610</v>
      </c>
    </row>
    <row r="3477">
      <c r="A3477" t="n">
        <v>1302</v>
      </c>
      <c r="B3477" s="10" t="n">
        <v>46287</v>
      </c>
      <c r="C3477" t="inlineStr">
        <is>
          <t>Invoice</t>
        </is>
      </c>
      <c r="D3477" t="inlineStr">
        <is>
          <t>INV-4403</t>
        </is>
      </c>
      <c r="E3477" t="inlineStr">
        <is>
          <t>Docklands Fashion Pty Ltd</t>
        </is>
      </c>
      <c r="F3477" t="inlineStr">
        <is>
          <t>Joinery sales</t>
        </is>
      </c>
      <c r="G3477" s="9" t="n">
        <v>-3757.98</v>
      </c>
      <c r="H3477" t="inlineStr">
        <is>
          <t>GST</t>
        </is>
      </c>
      <c r="I3477" t="inlineStr"/>
      <c r="J3477" t="inlineStr"/>
      <c r="K3477" t="str">
        <f>INDEX('Account Map'!$E$5:$E$90,MATCH(F3477,'Account Map'!$A$5:$A$90,0))</f>
        <v>200</v>
      </c>
    </row>
    <row r="3478">
      <c r="A3478" t="n">
        <v>1302</v>
      </c>
      <c r="B3478" s="10" t="n">
        <v>46287</v>
      </c>
      <c r="C3478" t="inlineStr">
        <is>
          <t>Invoice</t>
        </is>
      </c>
      <c r="D3478" t="inlineStr">
        <is>
          <t>INV-4403</t>
        </is>
      </c>
      <c r="E3478" t="inlineStr">
        <is>
          <t>Docklands Fashion Pty Ltd</t>
        </is>
      </c>
      <c r="F3478" t="inlineStr">
        <is>
          <t>Shopfitting contracts</t>
        </is>
      </c>
      <c r="G3478" s="9" t="n">
        <v>-9183.26</v>
      </c>
      <c r="H3478" t="inlineStr">
        <is>
          <t>GST</t>
        </is>
      </c>
      <c r="I3478" t="inlineStr"/>
      <c r="J3478" t="inlineStr"/>
      <c r="K3478" t="str">
        <f>INDEX('Account Map'!$E$5:$E$90,MATCH(F3478,'Account Map'!$A$5:$A$90,0))</f>
        <v>201</v>
      </c>
    </row>
    <row r="3479">
      <c r="A3479" t="n">
        <v>1302</v>
      </c>
      <c r="B3479" s="10" t="n">
        <v>46287</v>
      </c>
      <c r="C3479" t="inlineStr">
        <is>
          <t>Invoice</t>
        </is>
      </c>
      <c r="D3479" t="inlineStr">
        <is>
          <t>INV-4403</t>
        </is>
      </c>
      <c r="E3479" t="inlineStr">
        <is>
          <t>Docklands Fashion Pty Ltd</t>
        </is>
      </c>
      <c r="F3479" t="inlineStr">
        <is>
          <t>GST Payable</t>
        </is>
      </c>
      <c r="G3479" s="9" t="n">
        <v>-1294.12</v>
      </c>
      <c r="H3479" t="inlineStr"/>
      <c r="I3479" t="inlineStr"/>
      <c r="J3479" t="inlineStr"/>
      <c r="K3479" t="str">
        <f>INDEX('Account Map'!$E$5:$E$90,MATCH(F3479,'Account Map'!$A$5:$A$90,0))</f>
        <v>820</v>
      </c>
    </row>
    <row r="3480">
      <c r="A3480" t="n">
        <v>1303</v>
      </c>
      <c r="B3480" s="10" t="n">
        <v>46287</v>
      </c>
      <c r="C3480" t="inlineStr">
        <is>
          <t>Bill</t>
        </is>
      </c>
      <c r="D3480" t="inlineStr">
        <is>
          <t>B00516</t>
        </is>
      </c>
      <c r="E3480" t="inlineStr">
        <is>
          <t>Lygon Panel Pty Ltd</t>
        </is>
      </c>
      <c r="F3480" t="inlineStr">
        <is>
          <t>Small tools</t>
        </is>
      </c>
      <c r="G3480" s="9" t="n">
        <v>551.02</v>
      </c>
      <c r="H3480" t="inlineStr">
        <is>
          <t>GST</t>
        </is>
      </c>
      <c r="I3480" t="inlineStr"/>
      <c r="J3480" t="inlineStr"/>
      <c r="K3480" t="str">
        <f>INDEX('Account Map'!$E$5:$E$90,MATCH(F3480,'Account Map'!$A$5:$A$90,0))</f>
        <v>474</v>
      </c>
    </row>
    <row r="3481">
      <c r="A3481" t="n">
        <v>1303</v>
      </c>
      <c r="B3481" s="10" t="n">
        <v>46287</v>
      </c>
      <c r="C3481" t="inlineStr">
        <is>
          <t>Bill</t>
        </is>
      </c>
      <c r="D3481" t="inlineStr">
        <is>
          <t>B00516</t>
        </is>
      </c>
      <c r="E3481" t="inlineStr">
        <is>
          <t>Lygon Panel Pty Ltd</t>
        </is>
      </c>
      <c r="F3481" t="inlineStr">
        <is>
          <t>GST Payable</t>
        </is>
      </c>
      <c r="G3481" s="9" t="n">
        <v>55.1</v>
      </c>
      <c r="H3481" t="inlineStr"/>
      <c r="I3481" t="inlineStr"/>
      <c r="J3481" t="inlineStr"/>
      <c r="K3481" t="str">
        <f>INDEX('Account Map'!$E$5:$E$90,MATCH(F3481,'Account Map'!$A$5:$A$90,0))</f>
        <v>820</v>
      </c>
    </row>
    <row r="3482">
      <c r="A3482" t="n">
        <v>1303</v>
      </c>
      <c r="B3482" s="10" t="n">
        <v>46287</v>
      </c>
      <c r="C3482" t="inlineStr">
        <is>
          <t>Bill</t>
        </is>
      </c>
      <c r="D3482" t="inlineStr">
        <is>
          <t>B00516</t>
        </is>
      </c>
      <c r="E3482" t="inlineStr">
        <is>
          <t>Lygon Panel Pty Ltd</t>
        </is>
      </c>
      <c r="F3482" t="inlineStr">
        <is>
          <t>Accounts Payable (A/P)</t>
        </is>
      </c>
      <c r="G3482" s="9" t="n">
        <v>-606.12</v>
      </c>
      <c r="H3482" t="inlineStr"/>
      <c r="I3482" t="inlineStr"/>
      <c r="J3482" t="inlineStr"/>
      <c r="K3482" t="str">
        <f>INDEX('Account Map'!$E$5:$E$90,MATCH(F3482,'Account Map'!$A$5:$A$90,0))</f>
        <v>800</v>
      </c>
    </row>
    <row r="3483">
      <c r="A3483" t="n">
        <v>1304</v>
      </c>
      <c r="B3483" s="10" t="n">
        <v>46287</v>
      </c>
      <c r="C3483" t="inlineStr">
        <is>
          <t>Bill</t>
        </is>
      </c>
      <c r="D3483" t="inlineStr">
        <is>
          <t>B00517</t>
        </is>
      </c>
      <c r="E3483" t="inlineStr">
        <is>
          <t>Malvern Lighting Pty Ltd</t>
        </is>
      </c>
      <c r="F3483" t="inlineStr">
        <is>
          <t>Hardware &amp; fittings</t>
        </is>
      </c>
      <c r="G3483" s="9" t="n">
        <v>272.04</v>
      </c>
      <c r="H3483" t="inlineStr">
        <is>
          <t>GST</t>
        </is>
      </c>
      <c r="I3483" t="inlineStr"/>
      <c r="J3483" t="inlineStr"/>
      <c r="K3483" t="str">
        <f>INDEX('Account Map'!$E$5:$E$90,MATCH(F3483,'Account Map'!$A$5:$A$90,0))</f>
        <v>311</v>
      </c>
    </row>
    <row r="3484">
      <c r="A3484" t="n">
        <v>1304</v>
      </c>
      <c r="B3484" s="10" t="n">
        <v>46287</v>
      </c>
      <c r="C3484" t="inlineStr">
        <is>
          <t>Bill</t>
        </is>
      </c>
      <c r="D3484" t="inlineStr">
        <is>
          <t>B00517</t>
        </is>
      </c>
      <c r="E3484" t="inlineStr">
        <is>
          <t>Malvern Lighting Pty Ltd</t>
        </is>
      </c>
      <c r="F3484" t="inlineStr">
        <is>
          <t>GST Payable</t>
        </is>
      </c>
      <c r="G3484" s="9" t="n">
        <v>27.2</v>
      </c>
      <c r="H3484" t="inlineStr"/>
      <c r="I3484" t="inlineStr"/>
      <c r="J3484" t="inlineStr"/>
      <c r="K3484" t="str">
        <f>INDEX('Account Map'!$E$5:$E$90,MATCH(F3484,'Account Map'!$A$5:$A$90,0))</f>
        <v>820</v>
      </c>
    </row>
    <row r="3485">
      <c r="A3485" t="n">
        <v>1304</v>
      </c>
      <c r="B3485" s="10" t="n">
        <v>46287</v>
      </c>
      <c r="C3485" t="inlineStr">
        <is>
          <t>Bill</t>
        </is>
      </c>
      <c r="D3485" t="inlineStr">
        <is>
          <t>B00517</t>
        </is>
      </c>
      <c r="E3485" t="inlineStr">
        <is>
          <t>Malvern Lighting Pty Ltd</t>
        </is>
      </c>
      <c r="F3485" t="inlineStr">
        <is>
          <t>Accounts Payable (A/P)</t>
        </is>
      </c>
      <c r="G3485" s="9" t="n">
        <v>-299.24</v>
      </c>
      <c r="H3485" t="inlineStr"/>
      <c r="I3485" t="inlineStr"/>
      <c r="J3485" t="inlineStr"/>
      <c r="K3485" t="str">
        <f>INDEX('Account Map'!$E$5:$E$90,MATCH(F3485,'Account Map'!$A$5:$A$90,0))</f>
        <v>800</v>
      </c>
    </row>
    <row r="3486">
      <c r="A3486" t="n">
        <v>1305</v>
      </c>
      <c r="B3486" s="10" t="n">
        <v>46287</v>
      </c>
      <c r="C3486" t="inlineStr">
        <is>
          <t>Bill</t>
        </is>
      </c>
      <c r="D3486" t="inlineStr">
        <is>
          <t>B00518</t>
        </is>
      </c>
      <c r="E3486" t="inlineStr">
        <is>
          <t>Carlton Adhesives Pty Ltd</t>
        </is>
      </c>
      <c r="F3486" t="inlineStr">
        <is>
          <t>Repairs &amp; maintenance</t>
        </is>
      </c>
      <c r="G3486" s="9" t="n">
        <v>425.07</v>
      </c>
      <c r="H3486" t="inlineStr">
        <is>
          <t>GST</t>
        </is>
      </c>
      <c r="I3486" t="inlineStr"/>
      <c r="J3486" t="inlineStr"/>
      <c r="K3486" t="str">
        <f>INDEX('Account Map'!$E$5:$E$90,MATCH(F3486,'Account Map'!$A$5:$A$90,0))</f>
        <v>473</v>
      </c>
    </row>
    <row r="3487">
      <c r="A3487" t="n">
        <v>1305</v>
      </c>
      <c r="B3487" s="10" t="n">
        <v>46287</v>
      </c>
      <c r="C3487" t="inlineStr">
        <is>
          <t>Bill</t>
        </is>
      </c>
      <c r="D3487" t="inlineStr">
        <is>
          <t>B00518</t>
        </is>
      </c>
      <c r="E3487" t="inlineStr">
        <is>
          <t>Carlton Adhesives Pty Ltd</t>
        </is>
      </c>
      <c r="F3487" t="inlineStr">
        <is>
          <t>GST Payable</t>
        </is>
      </c>
      <c r="G3487" s="9" t="n">
        <v>42.51</v>
      </c>
      <c r="H3487" t="inlineStr"/>
      <c r="I3487" t="inlineStr"/>
      <c r="J3487" t="inlineStr"/>
      <c r="K3487" t="str">
        <f>INDEX('Account Map'!$E$5:$E$90,MATCH(F3487,'Account Map'!$A$5:$A$90,0))</f>
        <v>820</v>
      </c>
    </row>
    <row r="3488">
      <c r="A3488" t="n">
        <v>1305</v>
      </c>
      <c r="B3488" s="10" t="n">
        <v>46287</v>
      </c>
      <c r="C3488" t="inlineStr">
        <is>
          <t>Bill</t>
        </is>
      </c>
      <c r="D3488" t="inlineStr">
        <is>
          <t>B00518</t>
        </is>
      </c>
      <c r="E3488" t="inlineStr">
        <is>
          <t>Carlton Adhesives Pty Ltd</t>
        </is>
      </c>
      <c r="F3488" t="inlineStr">
        <is>
          <t>Accounts Payable (A/P)</t>
        </is>
      </c>
      <c r="G3488" s="9" t="n">
        <v>-467.58</v>
      </c>
      <c r="H3488" t="inlineStr"/>
      <c r="I3488" t="inlineStr"/>
      <c r="J3488" t="inlineStr"/>
      <c r="K3488" t="str">
        <f>INDEX('Account Map'!$E$5:$E$90,MATCH(F3488,'Account Map'!$A$5:$A$90,0))</f>
        <v>800</v>
      </c>
    </row>
    <row r="3489">
      <c r="A3489" t="n">
        <v>1306</v>
      </c>
      <c r="B3489" s="10" t="n">
        <v>46287</v>
      </c>
      <c r="C3489" t="inlineStr">
        <is>
          <t>Bill</t>
        </is>
      </c>
      <c r="D3489" t="inlineStr">
        <is>
          <t>B00519</t>
        </is>
      </c>
      <c r="E3489" t="inlineStr">
        <is>
          <t>Clifton Lighting Pty Ltd</t>
        </is>
      </c>
      <c r="F3489" t="inlineStr">
        <is>
          <t>Subcontractors</t>
        </is>
      </c>
      <c r="G3489" s="9" t="n">
        <v>1829.42</v>
      </c>
      <c r="H3489" t="inlineStr">
        <is>
          <t>GST</t>
        </is>
      </c>
      <c r="I3489" t="inlineStr"/>
      <c r="J3489" t="inlineStr"/>
      <c r="K3489" t="str">
        <f>INDEX('Account Map'!$E$5:$E$90,MATCH(F3489,'Account Map'!$A$5:$A$90,0))</f>
        <v>313</v>
      </c>
    </row>
    <row r="3490">
      <c r="A3490" t="n">
        <v>1306</v>
      </c>
      <c r="B3490" s="10" t="n">
        <v>46287</v>
      </c>
      <c r="C3490" t="inlineStr">
        <is>
          <t>Bill</t>
        </is>
      </c>
      <c r="D3490" t="inlineStr">
        <is>
          <t>B00519</t>
        </is>
      </c>
      <c r="E3490" t="inlineStr">
        <is>
          <t>Clifton Lighting Pty Ltd</t>
        </is>
      </c>
      <c r="F3490" t="inlineStr">
        <is>
          <t>GST Payable</t>
        </is>
      </c>
      <c r="G3490" s="9" t="n">
        <v>182.94</v>
      </c>
      <c r="H3490" t="inlineStr"/>
      <c r="I3490" t="inlineStr"/>
      <c r="J3490" t="inlineStr"/>
      <c r="K3490" t="str">
        <f>INDEX('Account Map'!$E$5:$E$90,MATCH(F3490,'Account Map'!$A$5:$A$90,0))</f>
        <v>820</v>
      </c>
    </row>
    <row r="3491">
      <c r="A3491" t="n">
        <v>1306</v>
      </c>
      <c r="B3491" s="10" t="n">
        <v>46287</v>
      </c>
      <c r="C3491" t="inlineStr">
        <is>
          <t>Bill</t>
        </is>
      </c>
      <c r="D3491" t="inlineStr">
        <is>
          <t>B00519</t>
        </is>
      </c>
      <c r="E3491" t="inlineStr">
        <is>
          <t>Clifton Lighting Pty Ltd</t>
        </is>
      </c>
      <c r="F3491" t="inlineStr">
        <is>
          <t>Accounts Payable (A/P)</t>
        </is>
      </c>
      <c r="G3491" s="9" t="n">
        <v>-2012.36</v>
      </c>
      <c r="H3491" t="inlineStr"/>
      <c r="I3491" t="inlineStr"/>
      <c r="J3491" t="inlineStr"/>
      <c r="K3491" t="str">
        <f>INDEX('Account Map'!$E$5:$E$90,MATCH(F3491,'Account Map'!$A$5:$A$90,0))</f>
        <v>800</v>
      </c>
    </row>
    <row r="3492">
      <c r="A3492" t="n">
        <v>1307</v>
      </c>
      <c r="B3492" s="10" t="n">
        <v>46287</v>
      </c>
      <c r="C3492" t="inlineStr">
        <is>
          <t>Bill</t>
        </is>
      </c>
      <c r="D3492" t="inlineStr">
        <is>
          <t>B00520</t>
        </is>
      </c>
      <c r="E3492" t="inlineStr">
        <is>
          <t>Camberwell Signs Pty Ltd</t>
        </is>
      </c>
      <c r="F3492" t="inlineStr">
        <is>
          <t>Hardware &amp; fittings</t>
        </is>
      </c>
      <c r="G3492" s="9" t="n">
        <v>700.74</v>
      </c>
      <c r="H3492" t="inlineStr">
        <is>
          <t>GST</t>
        </is>
      </c>
      <c r="I3492" t="inlineStr"/>
      <c r="J3492" t="inlineStr"/>
      <c r="K3492" t="str">
        <f>INDEX('Account Map'!$E$5:$E$90,MATCH(F3492,'Account Map'!$A$5:$A$90,0))</f>
        <v>311</v>
      </c>
    </row>
    <row r="3493">
      <c r="A3493" t="n">
        <v>1307</v>
      </c>
      <c r="B3493" s="10" t="n">
        <v>46287</v>
      </c>
      <c r="C3493" t="inlineStr">
        <is>
          <t>Bill</t>
        </is>
      </c>
      <c r="D3493" t="inlineStr">
        <is>
          <t>B00520</t>
        </is>
      </c>
      <c r="E3493" t="inlineStr">
        <is>
          <t>Camberwell Signs Pty Ltd</t>
        </is>
      </c>
      <c r="F3493" t="inlineStr">
        <is>
          <t>GST Payable</t>
        </is>
      </c>
      <c r="G3493" s="9" t="n">
        <v>70.06999999999999</v>
      </c>
      <c r="H3493" t="inlineStr"/>
      <c r="I3493" t="inlineStr"/>
      <c r="J3493" t="inlineStr"/>
      <c r="K3493" t="str">
        <f>INDEX('Account Map'!$E$5:$E$90,MATCH(F3493,'Account Map'!$A$5:$A$90,0))</f>
        <v>820</v>
      </c>
    </row>
    <row r="3494">
      <c r="A3494" t="n">
        <v>1307</v>
      </c>
      <c r="B3494" s="10" t="n">
        <v>46287</v>
      </c>
      <c r="C3494" t="inlineStr">
        <is>
          <t>Bill</t>
        </is>
      </c>
      <c r="D3494" t="inlineStr">
        <is>
          <t>B00520</t>
        </is>
      </c>
      <c r="E3494" t="inlineStr">
        <is>
          <t>Camberwell Signs Pty Ltd</t>
        </is>
      </c>
      <c r="F3494" t="inlineStr">
        <is>
          <t>Accounts Payable (A/P)</t>
        </is>
      </c>
      <c r="G3494" s="9" t="n">
        <v>-770.8099999999999</v>
      </c>
      <c r="H3494" t="inlineStr"/>
      <c r="I3494" t="inlineStr"/>
      <c r="J3494" t="inlineStr"/>
      <c r="K3494" t="str">
        <f>INDEX('Account Map'!$E$5:$E$90,MATCH(F3494,'Account Map'!$A$5:$A$90,0))</f>
        <v>800</v>
      </c>
    </row>
    <row r="3495">
      <c r="A3495" t="n">
        <v>1308</v>
      </c>
      <c r="B3495" s="10" t="n">
        <v>46287</v>
      </c>
      <c r="C3495" t="inlineStr">
        <is>
          <t>Expense</t>
        </is>
      </c>
      <c r="D3495" t="inlineStr"/>
      <c r="E3495" t="inlineStr">
        <is>
          <t>Ampol</t>
        </is>
      </c>
      <c r="F3495" t="inlineStr">
        <is>
          <t>Travel</t>
        </is>
      </c>
      <c r="G3495" s="9" t="n">
        <v>126.54</v>
      </c>
      <c r="H3495" t="inlineStr">
        <is>
          <t>GST</t>
        </is>
      </c>
      <c r="I3495" t="inlineStr"/>
      <c r="J3495" t="inlineStr"/>
      <c r="K3495" t="str">
        <f>INDEX('Account Map'!$E$5:$E$90,MATCH(F3495,'Account Map'!$A$5:$A$90,0))</f>
        <v>493</v>
      </c>
    </row>
    <row r="3496">
      <c r="A3496" t="n">
        <v>1308</v>
      </c>
      <c r="B3496" s="10" t="n">
        <v>46287</v>
      </c>
      <c r="C3496" t="inlineStr">
        <is>
          <t>Expense</t>
        </is>
      </c>
      <c r="D3496" t="inlineStr"/>
      <c r="E3496" t="inlineStr">
        <is>
          <t>Ampol</t>
        </is>
      </c>
      <c r="F3496" t="inlineStr">
        <is>
          <t>GST Payable</t>
        </is>
      </c>
      <c r="G3496" s="9" t="n">
        <v>12.65</v>
      </c>
      <c r="H3496" t="inlineStr"/>
      <c r="I3496" t="inlineStr"/>
      <c r="J3496" t="inlineStr"/>
      <c r="K3496" t="str">
        <f>INDEX('Account Map'!$E$5:$E$90,MATCH(F3496,'Account Map'!$A$5:$A$90,0))</f>
        <v>820</v>
      </c>
    </row>
    <row r="3497">
      <c r="A3497" t="n">
        <v>1308</v>
      </c>
      <c r="B3497" s="10" t="n">
        <v>46287</v>
      </c>
      <c r="C3497" t="inlineStr">
        <is>
          <t>Expense</t>
        </is>
      </c>
      <c r="D3497" t="inlineStr"/>
      <c r="E3497" t="inlineStr">
        <is>
          <t>Ampol</t>
        </is>
      </c>
      <c r="F3497" t="inlineStr">
        <is>
          <t>ANZ Business Visa</t>
        </is>
      </c>
      <c r="G3497" s="9" t="n">
        <v>-139.19</v>
      </c>
      <c r="H3497" t="inlineStr"/>
      <c r="I3497" t="inlineStr"/>
      <c r="J3497" t="inlineStr">
        <is>
          <t>R</t>
        </is>
      </c>
      <c r="K3497" t="str">
        <f>INDEX('Account Map'!$E$5:$E$90,MATCH(F3497,'Account Map'!$A$5:$A$90,0))</f>
        <v>092</v>
      </c>
    </row>
    <row r="3498">
      <c r="A3498" t="n">
        <v>1309</v>
      </c>
      <c r="B3498" s="10" t="n">
        <v>46287</v>
      </c>
      <c r="C3498" t="inlineStr">
        <is>
          <t>Payment</t>
        </is>
      </c>
      <c r="D3498" t="inlineStr"/>
      <c r="E3498" t="inlineStr">
        <is>
          <t>Malvern Bakery Group</t>
        </is>
      </c>
      <c r="F3498" t="inlineStr">
        <is>
          <t>ANZ Business Cheque</t>
        </is>
      </c>
      <c r="G3498" s="9" t="n">
        <v>5293.86</v>
      </c>
      <c r="H3498" t="inlineStr"/>
      <c r="I3498" t="inlineStr">
        <is>
          <t>Payment INV-4355</t>
        </is>
      </c>
      <c r="J3498" t="inlineStr">
        <is>
          <t>R</t>
        </is>
      </c>
      <c r="K3498" t="str">
        <f>INDEX('Account Map'!$E$5:$E$90,MATCH(F3498,'Account Map'!$A$5:$A$90,0))</f>
        <v>090</v>
      </c>
    </row>
    <row r="3499">
      <c r="A3499" t="n">
        <v>1309</v>
      </c>
      <c r="B3499" s="10" t="n">
        <v>46287</v>
      </c>
      <c r="C3499" t="inlineStr">
        <is>
          <t>Payment</t>
        </is>
      </c>
      <c r="D3499" t="inlineStr"/>
      <c r="E3499" t="inlineStr">
        <is>
          <t>Malvern Bakery Group</t>
        </is>
      </c>
      <c r="F3499" t="inlineStr">
        <is>
          <t>Accounts Receivable (A/R)</t>
        </is>
      </c>
      <c r="G3499" s="9" t="n">
        <v>-5293.86</v>
      </c>
      <c r="H3499" t="inlineStr"/>
      <c r="I3499" t="inlineStr">
        <is>
          <t>Payment INV-4355</t>
        </is>
      </c>
      <c r="J3499" t="inlineStr"/>
      <c r="K3499" t="str">
        <f>INDEX('Account Map'!$E$5:$E$90,MATCH(F3499,'Account Map'!$A$5:$A$90,0))</f>
        <v>610</v>
      </c>
    </row>
    <row r="3500">
      <c r="A3500" t="n">
        <v>1310</v>
      </c>
      <c r="B3500" s="10" t="n">
        <v>46287</v>
      </c>
      <c r="C3500" t="inlineStr">
        <is>
          <t>Payment</t>
        </is>
      </c>
      <c r="D3500" t="inlineStr"/>
      <c r="E3500" t="inlineStr">
        <is>
          <t>Richmond Vet Clinic Pty Ltd</t>
        </is>
      </c>
      <c r="F3500" t="inlineStr">
        <is>
          <t>Undeposited Funds</t>
        </is>
      </c>
      <c r="G3500" s="9" t="n">
        <v>975.6799999999999</v>
      </c>
      <c r="H3500" t="inlineStr"/>
      <c r="I3500" t="inlineStr">
        <is>
          <t>Payment INV-4366</t>
        </is>
      </c>
      <c r="J3500" t="inlineStr"/>
      <c r="K3500" t="str">
        <f>INDEX('Account Map'!$E$5:$E$90,MATCH(F3500,'Account Map'!$A$5:$A$90,0))</f>
        <v>615</v>
      </c>
    </row>
    <row r="3501">
      <c r="A3501" t="n">
        <v>1310</v>
      </c>
      <c r="B3501" s="10" t="n">
        <v>46287</v>
      </c>
      <c r="C3501" t="inlineStr">
        <is>
          <t>Payment</t>
        </is>
      </c>
      <c r="D3501" t="inlineStr"/>
      <c r="E3501" t="inlineStr">
        <is>
          <t>Richmond Vet Clinic Pty Ltd</t>
        </is>
      </c>
      <c r="F3501" t="inlineStr">
        <is>
          <t>Accounts Receivable (A/R)</t>
        </is>
      </c>
      <c r="G3501" s="9" t="n">
        <v>-975.6799999999999</v>
      </c>
      <c r="H3501" t="inlineStr"/>
      <c r="I3501" t="inlineStr">
        <is>
          <t>Payment INV-4366</t>
        </is>
      </c>
      <c r="J3501" t="inlineStr"/>
      <c r="K3501" t="str">
        <f>INDEX('Account Map'!$E$5:$E$90,MATCH(F3501,'Account Map'!$A$5:$A$90,0))</f>
        <v>610</v>
      </c>
    </row>
    <row r="3502">
      <c r="A3502" t="n">
        <v>1311</v>
      </c>
      <c r="B3502" s="10" t="n">
        <v>46287</v>
      </c>
      <c r="C3502" t="inlineStr">
        <is>
          <t>Bill Payment (Cheque)</t>
        </is>
      </c>
      <c r="D3502" t="inlineStr"/>
      <c r="E3502" t="inlineStr">
        <is>
          <t>Redgum Paint Pty Ltd</t>
        </is>
      </c>
      <c r="F3502" t="inlineStr">
        <is>
          <t>Accounts Payable (A/P)</t>
        </is>
      </c>
      <c r="G3502" s="9" t="n">
        <v>580.5599999999999</v>
      </c>
      <c r="H3502" t="inlineStr"/>
      <c r="I3502" t="inlineStr">
        <is>
          <t>Payment B00322</t>
        </is>
      </c>
      <c r="J3502" t="inlineStr"/>
      <c r="K3502" t="str">
        <f>INDEX('Account Map'!$E$5:$E$90,MATCH(F3502,'Account Map'!$A$5:$A$90,0))</f>
        <v>800</v>
      </c>
    </row>
    <row r="3503">
      <c r="A3503" t="n">
        <v>1311</v>
      </c>
      <c r="B3503" s="10" t="n">
        <v>46287</v>
      </c>
      <c r="C3503" t="inlineStr">
        <is>
          <t>Bill Payment (Cheque)</t>
        </is>
      </c>
      <c r="D3503" t="inlineStr"/>
      <c r="E3503" t="inlineStr">
        <is>
          <t>Redgum Paint Pty Ltd</t>
        </is>
      </c>
      <c r="F3503" t="inlineStr">
        <is>
          <t>ANZ Business Cheque</t>
        </is>
      </c>
      <c r="G3503" s="9" t="n">
        <v>-580.5599999999999</v>
      </c>
      <c r="H3503" t="inlineStr"/>
      <c r="I3503" t="inlineStr">
        <is>
          <t>Payment B00322</t>
        </is>
      </c>
      <c r="J3503" t="inlineStr">
        <is>
          <t>R</t>
        </is>
      </c>
      <c r="K3503" t="str">
        <f>INDEX('Account Map'!$E$5:$E$90,MATCH(F3503,'Account Map'!$A$5:$A$90,0))</f>
        <v>090</v>
      </c>
    </row>
    <row r="3504">
      <c r="A3504" t="n">
        <v>1312</v>
      </c>
      <c r="B3504" s="10" t="n">
        <v>46287</v>
      </c>
      <c r="C3504" t="inlineStr">
        <is>
          <t>Bill Payment (Cheque)</t>
        </is>
      </c>
      <c r="D3504" t="inlineStr"/>
      <c r="E3504" t="inlineStr">
        <is>
          <t>Lygon Fasteners Pty Ltd</t>
        </is>
      </c>
      <c r="F3504" t="inlineStr">
        <is>
          <t>Accounts Payable (A/P)</t>
        </is>
      </c>
      <c r="G3504" s="9" t="n">
        <v>1323.56</v>
      </c>
      <c r="H3504" t="inlineStr"/>
      <c r="I3504" t="inlineStr">
        <is>
          <t>Payment B00323</t>
        </is>
      </c>
      <c r="J3504" t="inlineStr"/>
      <c r="K3504" t="str">
        <f>INDEX('Account Map'!$E$5:$E$90,MATCH(F3504,'Account Map'!$A$5:$A$90,0))</f>
        <v>800</v>
      </c>
    </row>
    <row r="3505">
      <c r="A3505" t="n">
        <v>1312</v>
      </c>
      <c r="B3505" s="10" t="n">
        <v>46287</v>
      </c>
      <c r="C3505" t="inlineStr">
        <is>
          <t>Bill Payment (Cheque)</t>
        </is>
      </c>
      <c r="D3505" t="inlineStr"/>
      <c r="E3505" t="inlineStr">
        <is>
          <t>Lygon Fasteners Pty Ltd</t>
        </is>
      </c>
      <c r="F3505" t="inlineStr">
        <is>
          <t>ANZ Business Cheque</t>
        </is>
      </c>
      <c r="G3505" s="9" t="n">
        <v>-1323.56</v>
      </c>
      <c r="H3505" t="inlineStr"/>
      <c r="I3505" t="inlineStr">
        <is>
          <t>Payment B00323</t>
        </is>
      </c>
      <c r="J3505" t="inlineStr">
        <is>
          <t>R</t>
        </is>
      </c>
      <c r="K3505" t="str">
        <f>INDEX('Account Map'!$E$5:$E$90,MATCH(F3505,'Account Map'!$A$5:$A$90,0))</f>
        <v>090</v>
      </c>
    </row>
    <row r="3506">
      <c r="A3506" t="n">
        <v>1313</v>
      </c>
      <c r="B3506" s="10" t="n">
        <v>46287</v>
      </c>
      <c r="C3506" t="inlineStr">
        <is>
          <t>Bill Payment (Cheque)</t>
        </is>
      </c>
      <c r="D3506" t="inlineStr"/>
      <c r="E3506" t="inlineStr">
        <is>
          <t>Harbour Panel Pty Ltd</t>
        </is>
      </c>
      <c r="F3506" t="inlineStr">
        <is>
          <t>Accounts Payable (A/P)</t>
        </is>
      </c>
      <c r="G3506" s="9" t="n">
        <v>1557.55</v>
      </c>
      <c r="H3506" t="inlineStr"/>
      <c r="I3506" t="inlineStr">
        <is>
          <t>Payment B00416</t>
        </is>
      </c>
      <c r="J3506" t="inlineStr"/>
      <c r="K3506" t="str">
        <f>INDEX('Account Map'!$E$5:$E$90,MATCH(F3506,'Account Map'!$A$5:$A$90,0))</f>
        <v>800</v>
      </c>
    </row>
    <row r="3507">
      <c r="A3507" t="n">
        <v>1313</v>
      </c>
      <c r="B3507" s="10" t="n">
        <v>46287</v>
      </c>
      <c r="C3507" t="inlineStr">
        <is>
          <t>Bill Payment (Cheque)</t>
        </is>
      </c>
      <c r="D3507" t="inlineStr"/>
      <c r="E3507" t="inlineStr">
        <is>
          <t>Harbour Panel Pty Ltd</t>
        </is>
      </c>
      <c r="F3507" t="inlineStr">
        <is>
          <t>ANZ Business Cheque</t>
        </is>
      </c>
      <c r="G3507" s="9" t="n">
        <v>-1557.55</v>
      </c>
      <c r="H3507" t="inlineStr"/>
      <c r="I3507" t="inlineStr">
        <is>
          <t>Payment B00416</t>
        </is>
      </c>
      <c r="J3507" t="inlineStr">
        <is>
          <t>R</t>
        </is>
      </c>
      <c r="K3507" t="str">
        <f>INDEX('Account Map'!$E$5:$E$90,MATCH(F3507,'Account Map'!$A$5:$A$90,0))</f>
        <v>090</v>
      </c>
    </row>
    <row r="3508">
      <c r="A3508" t="n">
        <v>1314</v>
      </c>
      <c r="B3508" s="10" t="n">
        <v>46287</v>
      </c>
      <c r="C3508" t="inlineStr">
        <is>
          <t>Bill Payment (Cheque)</t>
        </is>
      </c>
      <c r="D3508" t="inlineStr"/>
      <c r="E3508" t="inlineStr">
        <is>
          <t>Brunswick Steel Pty Ltd</t>
        </is>
      </c>
      <c r="F3508" t="inlineStr">
        <is>
          <t>Accounts Payable (A/P)</t>
        </is>
      </c>
      <c r="G3508" s="9" t="n">
        <v>767.17</v>
      </c>
      <c r="H3508" t="inlineStr"/>
      <c r="I3508" t="inlineStr">
        <is>
          <t>Payment B00429</t>
        </is>
      </c>
      <c r="J3508" t="inlineStr"/>
      <c r="K3508" t="str">
        <f>INDEX('Account Map'!$E$5:$E$90,MATCH(F3508,'Account Map'!$A$5:$A$90,0))</f>
        <v>800</v>
      </c>
    </row>
    <row r="3509">
      <c r="A3509" t="n">
        <v>1314</v>
      </c>
      <c r="B3509" s="10" t="n">
        <v>46287</v>
      </c>
      <c r="C3509" t="inlineStr">
        <is>
          <t>Bill Payment (Cheque)</t>
        </is>
      </c>
      <c r="D3509" t="inlineStr"/>
      <c r="E3509" t="inlineStr">
        <is>
          <t>Brunswick Steel Pty Ltd</t>
        </is>
      </c>
      <c r="F3509" t="inlineStr">
        <is>
          <t>ANZ Business Cheque</t>
        </is>
      </c>
      <c r="G3509" s="9" t="n">
        <v>-767.17</v>
      </c>
      <c r="H3509" t="inlineStr"/>
      <c r="I3509" t="inlineStr">
        <is>
          <t>Payment B00429</t>
        </is>
      </c>
      <c r="J3509" t="inlineStr">
        <is>
          <t>R</t>
        </is>
      </c>
      <c r="K3509" t="str">
        <f>INDEX('Account Map'!$E$5:$E$90,MATCH(F3509,'Account Map'!$A$5:$A$90,0))</f>
        <v>090</v>
      </c>
    </row>
    <row r="3510">
      <c r="A3510" t="n">
        <v>1315</v>
      </c>
      <c r="B3510" s="10" t="n">
        <v>46287</v>
      </c>
      <c r="C3510" t="inlineStr">
        <is>
          <t>Deposit</t>
        </is>
      </c>
      <c r="D3510" t="inlineStr"/>
      <c r="E3510" t="inlineStr"/>
      <c r="F3510" t="inlineStr">
        <is>
          <t>ANZ Business Cheque</t>
        </is>
      </c>
      <c r="G3510" s="9" t="n">
        <v>21964.09</v>
      </c>
      <c r="H3510" t="inlineStr"/>
      <c r="I3510" t="inlineStr">
        <is>
          <t>Deposit of 4 payments</t>
        </is>
      </c>
      <c r="J3510" t="inlineStr">
        <is>
          <t>R</t>
        </is>
      </c>
      <c r="K3510" t="str">
        <f>INDEX('Account Map'!$E$5:$E$90,MATCH(F3510,'Account Map'!$A$5:$A$90,0))</f>
        <v>090</v>
      </c>
    </row>
    <row r="3511">
      <c r="A3511" t="n">
        <v>1315</v>
      </c>
      <c r="B3511" s="10" t="n">
        <v>46287</v>
      </c>
      <c r="C3511" t="inlineStr">
        <is>
          <t>Deposit</t>
        </is>
      </c>
      <c r="D3511" t="inlineStr"/>
      <c r="E3511" t="inlineStr"/>
      <c r="F3511" t="inlineStr">
        <is>
          <t>Undeposited Funds</t>
        </is>
      </c>
      <c r="G3511" s="9" t="n">
        <v>-21964.09</v>
      </c>
      <c r="H3511" t="inlineStr"/>
      <c r="I3511" t="inlineStr">
        <is>
          <t>Deposit of 4 payments</t>
        </is>
      </c>
      <c r="J3511" t="inlineStr"/>
      <c r="K3511" t="str">
        <f>INDEX('Account Map'!$E$5:$E$90,MATCH(F3511,'Account Map'!$A$5:$A$90,0))</f>
        <v>615</v>
      </c>
    </row>
    <row r="3512">
      <c r="A3512" t="n">
        <v>1316</v>
      </c>
      <c r="B3512" s="10" t="n">
        <v>46288</v>
      </c>
      <c r="C3512" t="inlineStr">
        <is>
          <t>Invoice</t>
        </is>
      </c>
      <c r="D3512" t="inlineStr">
        <is>
          <t>INV-4404</t>
        </is>
      </c>
      <c r="E3512" t="inlineStr">
        <is>
          <t>Southern Fashion Pty Ltd</t>
        </is>
      </c>
      <c r="F3512" t="inlineStr">
        <is>
          <t>Accounts Receivable (A/R)</t>
        </is>
      </c>
      <c r="G3512" s="9" t="n">
        <v>4850.4</v>
      </c>
      <c r="H3512" t="inlineStr"/>
      <c r="I3512" t="inlineStr"/>
      <c r="J3512" t="inlineStr"/>
      <c r="K3512" t="str">
        <f>INDEX('Account Map'!$E$5:$E$90,MATCH(F3512,'Account Map'!$A$5:$A$90,0))</f>
        <v>610</v>
      </c>
    </row>
    <row r="3513">
      <c r="A3513" t="n">
        <v>1316</v>
      </c>
      <c r="B3513" s="10" t="n">
        <v>46288</v>
      </c>
      <c r="C3513" t="inlineStr">
        <is>
          <t>Invoice</t>
        </is>
      </c>
      <c r="D3513" t="inlineStr">
        <is>
          <t>INV-4404</t>
        </is>
      </c>
      <c r="E3513" t="inlineStr">
        <is>
          <t>Southern Fashion Pty Ltd</t>
        </is>
      </c>
      <c r="F3513" t="inlineStr">
        <is>
          <t>Joinery sales</t>
        </is>
      </c>
      <c r="G3513" s="9" t="n">
        <v>-2330.92</v>
      </c>
      <c r="H3513" t="inlineStr">
        <is>
          <t>GST</t>
        </is>
      </c>
      <c r="I3513" t="inlineStr"/>
      <c r="J3513" t="inlineStr"/>
      <c r="K3513" t="str">
        <f>INDEX('Account Map'!$E$5:$E$90,MATCH(F3513,'Account Map'!$A$5:$A$90,0))</f>
        <v>200</v>
      </c>
    </row>
    <row r="3514">
      <c r="A3514" t="n">
        <v>1316</v>
      </c>
      <c r="B3514" s="10" t="n">
        <v>46288</v>
      </c>
      <c r="C3514" t="inlineStr">
        <is>
          <t>Invoice</t>
        </is>
      </c>
      <c r="D3514" t="inlineStr">
        <is>
          <t>INV-4404</t>
        </is>
      </c>
      <c r="E3514" t="inlineStr">
        <is>
          <t>Southern Fashion Pty Ltd</t>
        </is>
      </c>
      <c r="F3514" t="inlineStr">
        <is>
          <t>Installation labour</t>
        </is>
      </c>
      <c r="G3514" s="9" t="n">
        <v>-704</v>
      </c>
      <c r="H3514" t="inlineStr">
        <is>
          <t>GST</t>
        </is>
      </c>
      <c r="I3514" t="inlineStr"/>
      <c r="J3514" t="inlineStr"/>
      <c r="K3514" t="str">
        <f>INDEX('Account Map'!$E$5:$E$90,MATCH(F3514,'Account Map'!$A$5:$A$90,0))</f>
        <v>202</v>
      </c>
    </row>
    <row r="3515">
      <c r="A3515" t="n">
        <v>1316</v>
      </c>
      <c r="B3515" s="10" t="n">
        <v>46288</v>
      </c>
      <c r="C3515" t="inlineStr">
        <is>
          <t>Invoice</t>
        </is>
      </c>
      <c r="D3515" t="inlineStr">
        <is>
          <t>INV-4404</t>
        </is>
      </c>
      <c r="E3515" t="inlineStr">
        <is>
          <t>Southern Fashion Pty Ltd</t>
        </is>
      </c>
      <c r="F3515" t="inlineStr">
        <is>
          <t>Shopfitting contracts</t>
        </is>
      </c>
      <c r="G3515" s="9" t="n">
        <v>-1374.53</v>
      </c>
      <c r="H3515" t="inlineStr">
        <is>
          <t>GST</t>
        </is>
      </c>
      <c r="I3515" t="inlineStr"/>
      <c r="J3515" t="inlineStr"/>
      <c r="K3515" t="str">
        <f>INDEX('Account Map'!$E$5:$E$90,MATCH(F3515,'Account Map'!$A$5:$A$90,0))</f>
        <v>201</v>
      </c>
    </row>
    <row r="3516">
      <c r="A3516" t="n">
        <v>1316</v>
      </c>
      <c r="B3516" s="10" t="n">
        <v>46288</v>
      </c>
      <c r="C3516" t="inlineStr">
        <is>
          <t>Invoice</t>
        </is>
      </c>
      <c r="D3516" t="inlineStr">
        <is>
          <t>INV-4404</t>
        </is>
      </c>
      <c r="E3516" t="inlineStr">
        <is>
          <t>Southern Fashion Pty Ltd</t>
        </is>
      </c>
      <c r="F3516" t="inlineStr">
        <is>
          <t>GST Payable</t>
        </is>
      </c>
      <c r="G3516" s="9" t="n">
        <v>-440.95</v>
      </c>
      <c r="H3516" t="inlineStr"/>
      <c r="I3516" t="inlineStr"/>
      <c r="J3516" t="inlineStr"/>
      <c r="K3516" t="str">
        <f>INDEX('Account Map'!$E$5:$E$90,MATCH(F3516,'Account Map'!$A$5:$A$90,0))</f>
        <v>820</v>
      </c>
    </row>
    <row r="3517">
      <c r="A3517" t="n">
        <v>1317</v>
      </c>
      <c r="B3517" s="10" t="n">
        <v>46288</v>
      </c>
      <c r="C3517" t="inlineStr">
        <is>
          <t>Invoice</t>
        </is>
      </c>
      <c r="D3517" t="inlineStr">
        <is>
          <t>INV-4405</t>
        </is>
      </c>
      <c r="E3517" t="inlineStr">
        <is>
          <t>Prahran Fitness</t>
        </is>
      </c>
      <c r="F3517" t="inlineStr">
        <is>
          <t>Accounts Receivable (A/R)</t>
        </is>
      </c>
      <c r="G3517" s="9" t="n">
        <v>7376.24</v>
      </c>
      <c r="H3517" t="inlineStr"/>
      <c r="I3517" t="inlineStr"/>
      <c r="J3517" t="inlineStr"/>
      <c r="K3517" t="str">
        <f>INDEX('Account Map'!$E$5:$E$90,MATCH(F3517,'Account Map'!$A$5:$A$90,0))</f>
        <v>610</v>
      </c>
    </row>
    <row r="3518">
      <c r="A3518" t="n">
        <v>1317</v>
      </c>
      <c r="B3518" s="10" t="n">
        <v>46288</v>
      </c>
      <c r="C3518" t="inlineStr">
        <is>
          <t>Invoice</t>
        </is>
      </c>
      <c r="D3518" t="inlineStr">
        <is>
          <t>INV-4405</t>
        </is>
      </c>
      <c r="E3518" t="inlineStr">
        <is>
          <t>Prahran Fitness</t>
        </is>
      </c>
      <c r="F3518" t="inlineStr">
        <is>
          <t>Installation labour</t>
        </is>
      </c>
      <c r="G3518" s="9" t="n">
        <v>-1408</v>
      </c>
      <c r="H3518" t="inlineStr">
        <is>
          <t>GST</t>
        </is>
      </c>
      <c r="I3518" t="inlineStr"/>
      <c r="J3518" t="inlineStr"/>
      <c r="K3518" t="str">
        <f>INDEX('Account Map'!$E$5:$E$90,MATCH(F3518,'Account Map'!$A$5:$A$90,0))</f>
        <v>202</v>
      </c>
    </row>
    <row r="3519">
      <c r="A3519" t="n">
        <v>1317</v>
      </c>
      <c r="B3519" s="10" t="n">
        <v>46288</v>
      </c>
      <c r="C3519" t="inlineStr">
        <is>
          <t>Invoice</t>
        </is>
      </c>
      <c r="D3519" t="inlineStr">
        <is>
          <t>INV-4405</t>
        </is>
      </c>
      <c r="E3519" t="inlineStr">
        <is>
          <t>Prahran Fitness</t>
        </is>
      </c>
      <c r="F3519" t="inlineStr">
        <is>
          <t>Joinery sales</t>
        </is>
      </c>
      <c r="G3519" s="9" t="n">
        <v>-5297.67</v>
      </c>
      <c r="H3519" t="inlineStr">
        <is>
          <t>GST</t>
        </is>
      </c>
      <c r="I3519" t="inlineStr"/>
      <c r="J3519" t="inlineStr"/>
      <c r="K3519" t="str">
        <f>INDEX('Account Map'!$E$5:$E$90,MATCH(F3519,'Account Map'!$A$5:$A$90,0))</f>
        <v>200</v>
      </c>
    </row>
    <row r="3520">
      <c r="A3520" t="n">
        <v>1317</v>
      </c>
      <c r="B3520" s="10" t="n">
        <v>46288</v>
      </c>
      <c r="C3520" t="inlineStr">
        <is>
          <t>Invoice</t>
        </is>
      </c>
      <c r="D3520" t="inlineStr">
        <is>
          <t>INV-4405</t>
        </is>
      </c>
      <c r="E3520" t="inlineStr">
        <is>
          <t>Prahran Fitness</t>
        </is>
      </c>
      <c r="F3520" t="inlineStr">
        <is>
          <t>GST Payable</t>
        </is>
      </c>
      <c r="G3520" s="9" t="n">
        <v>-670.5700000000001</v>
      </c>
      <c r="H3520" t="inlineStr"/>
      <c r="I3520" t="inlineStr"/>
      <c r="J3520" t="inlineStr"/>
      <c r="K3520" t="str">
        <f>INDEX('Account Map'!$E$5:$E$90,MATCH(F3520,'Account Map'!$A$5:$A$90,0))</f>
        <v>820</v>
      </c>
    </row>
    <row r="3521">
      <c r="A3521" t="n">
        <v>1318</v>
      </c>
      <c r="B3521" s="10" t="n">
        <v>46288</v>
      </c>
      <c r="C3521" t="inlineStr">
        <is>
          <t>Invoice</t>
        </is>
      </c>
      <c r="D3521" t="inlineStr">
        <is>
          <t>INV-4406</t>
        </is>
      </c>
      <c r="E3521" t="inlineStr">
        <is>
          <t>Docklands Salon Pty Ltd</t>
        </is>
      </c>
      <c r="F3521" t="inlineStr">
        <is>
          <t>Accounts Receivable (A/R)</t>
        </is>
      </c>
      <c r="G3521" s="9" t="n">
        <v>1857.89</v>
      </c>
      <c r="H3521" t="inlineStr"/>
      <c r="I3521" t="inlineStr"/>
      <c r="J3521" t="inlineStr"/>
      <c r="K3521" t="str">
        <f>INDEX('Account Map'!$E$5:$E$90,MATCH(F3521,'Account Map'!$A$5:$A$90,0))</f>
        <v>610</v>
      </c>
    </row>
    <row r="3522">
      <c r="A3522" t="n">
        <v>1318</v>
      </c>
      <c r="B3522" s="10" t="n">
        <v>46288</v>
      </c>
      <c r="C3522" t="inlineStr">
        <is>
          <t>Invoice</t>
        </is>
      </c>
      <c r="D3522" t="inlineStr">
        <is>
          <t>INV-4406</t>
        </is>
      </c>
      <c r="E3522" t="inlineStr">
        <is>
          <t>Docklands Salon Pty Ltd</t>
        </is>
      </c>
      <c r="F3522" t="inlineStr">
        <is>
          <t>Shopfitting contracts</t>
        </is>
      </c>
      <c r="G3522" s="9" t="n">
        <v>-1688.99</v>
      </c>
      <c r="H3522" t="inlineStr">
        <is>
          <t>GST</t>
        </is>
      </c>
      <c r="I3522" t="inlineStr"/>
      <c r="J3522" t="inlineStr"/>
      <c r="K3522" t="str">
        <f>INDEX('Account Map'!$E$5:$E$90,MATCH(F3522,'Account Map'!$A$5:$A$90,0))</f>
        <v>201</v>
      </c>
    </row>
    <row r="3523">
      <c r="A3523" t="n">
        <v>1318</v>
      </c>
      <c r="B3523" s="10" t="n">
        <v>46288</v>
      </c>
      <c r="C3523" t="inlineStr">
        <is>
          <t>Invoice</t>
        </is>
      </c>
      <c r="D3523" t="inlineStr">
        <is>
          <t>INV-4406</t>
        </is>
      </c>
      <c r="E3523" t="inlineStr">
        <is>
          <t>Docklands Salon Pty Ltd</t>
        </is>
      </c>
      <c r="F3523" t="inlineStr">
        <is>
          <t>GST Payable</t>
        </is>
      </c>
      <c r="G3523" s="9" t="n">
        <v>-168.9</v>
      </c>
      <c r="H3523" t="inlineStr"/>
      <c r="I3523" t="inlineStr"/>
      <c r="J3523" t="inlineStr"/>
      <c r="K3523" t="str">
        <f>INDEX('Account Map'!$E$5:$E$90,MATCH(F3523,'Account Map'!$A$5:$A$90,0))</f>
        <v>820</v>
      </c>
    </row>
    <row r="3524">
      <c r="A3524" t="n">
        <v>1319</v>
      </c>
      <c r="B3524" s="10" t="n">
        <v>46288</v>
      </c>
      <c r="C3524" t="inlineStr">
        <is>
          <t>Invoice</t>
        </is>
      </c>
      <c r="D3524" t="inlineStr">
        <is>
          <t>INV-4407</t>
        </is>
      </c>
      <c r="E3524" t="inlineStr">
        <is>
          <t>Bridge Rd Kitchen &amp; Bath Pty Ltd</t>
        </is>
      </c>
      <c r="F3524" t="inlineStr">
        <is>
          <t>Accounts Receivable (A/R)</t>
        </is>
      </c>
      <c r="G3524" s="9" t="n">
        <v>22565.74</v>
      </c>
      <c r="H3524" t="inlineStr"/>
      <c r="I3524" t="inlineStr"/>
      <c r="J3524" t="inlineStr"/>
      <c r="K3524" t="str">
        <f>INDEX('Account Map'!$E$5:$E$90,MATCH(F3524,'Account Map'!$A$5:$A$90,0))</f>
        <v>610</v>
      </c>
    </row>
    <row r="3525">
      <c r="A3525" t="n">
        <v>1319</v>
      </c>
      <c r="B3525" s="10" t="n">
        <v>46288</v>
      </c>
      <c r="C3525" t="inlineStr">
        <is>
          <t>Invoice</t>
        </is>
      </c>
      <c r="D3525" t="inlineStr">
        <is>
          <t>INV-4407</t>
        </is>
      </c>
      <c r="E3525" t="inlineStr">
        <is>
          <t>Bridge Rd Kitchen &amp; Bath Pty Ltd</t>
        </is>
      </c>
      <c r="F3525" t="inlineStr">
        <is>
          <t>Shopfitting contracts</t>
        </is>
      </c>
      <c r="G3525" s="9" t="n">
        <v>-3086.87</v>
      </c>
      <c r="H3525" t="inlineStr">
        <is>
          <t>GST</t>
        </is>
      </c>
      <c r="I3525" t="inlineStr"/>
      <c r="J3525" t="inlineStr"/>
      <c r="K3525" t="str">
        <f>INDEX('Account Map'!$E$5:$E$90,MATCH(F3525,'Account Map'!$A$5:$A$90,0))</f>
        <v>201</v>
      </c>
    </row>
    <row r="3526">
      <c r="A3526" t="n">
        <v>1319</v>
      </c>
      <c r="B3526" s="10" t="n">
        <v>46288</v>
      </c>
      <c r="C3526" t="inlineStr">
        <is>
          <t>Invoice</t>
        </is>
      </c>
      <c r="D3526" t="inlineStr">
        <is>
          <t>INV-4407</t>
        </is>
      </c>
      <c r="E3526" t="inlineStr">
        <is>
          <t>Bridge Rd Kitchen &amp; Bath Pty Ltd</t>
        </is>
      </c>
      <c r="F3526" t="inlineStr">
        <is>
          <t>Shopfitting contracts</t>
        </is>
      </c>
      <c r="G3526" s="9" t="n">
        <v>-4567.02</v>
      </c>
      <c r="H3526" t="inlineStr">
        <is>
          <t>GST</t>
        </is>
      </c>
      <c r="I3526" t="inlineStr"/>
      <c r="J3526" t="inlineStr"/>
      <c r="K3526" t="str">
        <f>INDEX('Account Map'!$E$5:$E$90,MATCH(F3526,'Account Map'!$A$5:$A$90,0))</f>
        <v>201</v>
      </c>
    </row>
    <row r="3527">
      <c r="A3527" t="n">
        <v>1319</v>
      </c>
      <c r="B3527" s="10" t="n">
        <v>46288</v>
      </c>
      <c r="C3527" t="inlineStr">
        <is>
          <t>Invoice</t>
        </is>
      </c>
      <c r="D3527" t="inlineStr">
        <is>
          <t>INV-4407</t>
        </is>
      </c>
      <c r="E3527" t="inlineStr">
        <is>
          <t>Bridge Rd Kitchen &amp; Bath Pty Ltd</t>
        </is>
      </c>
      <c r="F3527" t="inlineStr">
        <is>
          <t>Shopfitting contracts</t>
        </is>
      </c>
      <c r="G3527" s="9" t="n">
        <v>-12860.42</v>
      </c>
      <c r="H3527" t="inlineStr">
        <is>
          <t>GST</t>
        </is>
      </c>
      <c r="I3527" t="inlineStr"/>
      <c r="J3527" t="inlineStr"/>
      <c r="K3527" t="str">
        <f>INDEX('Account Map'!$E$5:$E$90,MATCH(F3527,'Account Map'!$A$5:$A$90,0))</f>
        <v>201</v>
      </c>
    </row>
    <row r="3528">
      <c r="A3528" t="n">
        <v>1319</v>
      </c>
      <c r="B3528" s="10" t="n">
        <v>46288</v>
      </c>
      <c r="C3528" t="inlineStr">
        <is>
          <t>Invoice</t>
        </is>
      </c>
      <c r="D3528" t="inlineStr">
        <is>
          <t>INV-4407</t>
        </is>
      </c>
      <c r="E3528" t="inlineStr">
        <is>
          <t>Bridge Rd Kitchen &amp; Bath Pty Ltd</t>
        </is>
      </c>
      <c r="F3528" t="inlineStr">
        <is>
          <t>GST Payable</t>
        </is>
      </c>
      <c r="G3528" s="9" t="n">
        <v>-2051.43</v>
      </c>
      <c r="H3528" t="inlineStr"/>
      <c r="I3528" t="inlineStr"/>
      <c r="J3528" t="inlineStr"/>
      <c r="K3528" t="str">
        <f>INDEX('Account Map'!$E$5:$E$90,MATCH(F3528,'Account Map'!$A$5:$A$90,0))</f>
        <v>820</v>
      </c>
    </row>
    <row r="3529">
      <c r="A3529" t="n">
        <v>1320</v>
      </c>
      <c r="B3529" s="10" t="n">
        <v>46288</v>
      </c>
      <c r="C3529" t="inlineStr">
        <is>
          <t>Bill</t>
        </is>
      </c>
      <c r="D3529" t="inlineStr">
        <is>
          <t>B00521</t>
        </is>
      </c>
      <c r="E3529" t="inlineStr">
        <is>
          <t>Kennards Hire Pty Ltd</t>
        </is>
      </c>
      <c r="F3529" t="inlineStr">
        <is>
          <t>Equipment hire</t>
        </is>
      </c>
      <c r="G3529" s="9" t="n">
        <v>757.64</v>
      </c>
      <c r="H3529" t="inlineStr">
        <is>
          <t>GST</t>
        </is>
      </c>
      <c r="I3529" t="inlineStr"/>
      <c r="J3529" t="inlineStr"/>
      <c r="K3529" t="str">
        <f>INDEX('Account Map'!$E$5:$E$90,MATCH(F3529,'Account Map'!$A$5:$A$90,0))</f>
        <v>315</v>
      </c>
    </row>
    <row r="3530">
      <c r="A3530" t="n">
        <v>1320</v>
      </c>
      <c r="B3530" s="10" t="n">
        <v>46288</v>
      </c>
      <c r="C3530" t="inlineStr">
        <is>
          <t>Bill</t>
        </is>
      </c>
      <c r="D3530" t="inlineStr">
        <is>
          <t>B00521</t>
        </is>
      </c>
      <c r="E3530" t="inlineStr">
        <is>
          <t>Kennards Hire Pty Ltd</t>
        </is>
      </c>
      <c r="F3530" t="inlineStr">
        <is>
          <t>GST Payable</t>
        </is>
      </c>
      <c r="G3530" s="9" t="n">
        <v>75.76000000000001</v>
      </c>
      <c r="H3530" t="inlineStr"/>
      <c r="I3530" t="inlineStr"/>
      <c r="J3530" t="inlineStr"/>
      <c r="K3530" t="str">
        <f>INDEX('Account Map'!$E$5:$E$90,MATCH(F3530,'Account Map'!$A$5:$A$90,0))</f>
        <v>820</v>
      </c>
    </row>
    <row r="3531">
      <c r="A3531" t="n">
        <v>1320</v>
      </c>
      <c r="B3531" s="10" t="n">
        <v>46288</v>
      </c>
      <c r="C3531" t="inlineStr">
        <is>
          <t>Bill</t>
        </is>
      </c>
      <c r="D3531" t="inlineStr">
        <is>
          <t>B00521</t>
        </is>
      </c>
      <c r="E3531" t="inlineStr">
        <is>
          <t>Kennards Hire Pty Ltd</t>
        </is>
      </c>
      <c r="F3531" t="inlineStr">
        <is>
          <t>Accounts Payable (A/P)</t>
        </is>
      </c>
      <c r="G3531" s="9" t="n">
        <v>-833.4</v>
      </c>
      <c r="H3531" t="inlineStr"/>
      <c r="I3531" t="inlineStr"/>
      <c r="J3531" t="inlineStr"/>
      <c r="K3531" t="str">
        <f>INDEX('Account Map'!$E$5:$E$90,MATCH(F3531,'Account Map'!$A$5:$A$90,0))</f>
        <v>800</v>
      </c>
    </row>
    <row r="3532">
      <c r="A3532" t="n">
        <v>1321</v>
      </c>
      <c r="B3532" s="10" t="n">
        <v>46288</v>
      </c>
      <c r="C3532" t="inlineStr">
        <is>
          <t>Bill</t>
        </is>
      </c>
      <c r="D3532" t="inlineStr">
        <is>
          <t>B00522</t>
        </is>
      </c>
      <c r="E3532" t="inlineStr">
        <is>
          <t>Xpress Cleaning Pty Ltd</t>
        </is>
      </c>
      <c r="F3532" t="inlineStr">
        <is>
          <t>Cleaning</t>
        </is>
      </c>
      <c r="G3532" s="9" t="n">
        <v>194.57</v>
      </c>
      <c r="H3532" t="inlineStr">
        <is>
          <t>GST</t>
        </is>
      </c>
      <c r="I3532" t="inlineStr"/>
      <c r="J3532" t="inlineStr"/>
      <c r="K3532" t="str">
        <f>INDEX('Account Map'!$E$5:$E$90,MATCH(F3532,'Account Map'!$A$5:$A$90,0))</f>
        <v>408</v>
      </c>
    </row>
    <row r="3533">
      <c r="A3533" t="n">
        <v>1321</v>
      </c>
      <c r="B3533" s="10" t="n">
        <v>46288</v>
      </c>
      <c r="C3533" t="inlineStr">
        <is>
          <t>Bill</t>
        </is>
      </c>
      <c r="D3533" t="inlineStr">
        <is>
          <t>B00522</t>
        </is>
      </c>
      <c r="E3533" t="inlineStr">
        <is>
          <t>Xpress Cleaning Pty Ltd</t>
        </is>
      </c>
      <c r="F3533" t="inlineStr">
        <is>
          <t>GST Payable</t>
        </is>
      </c>
      <c r="G3533" s="9" t="n">
        <v>19.46</v>
      </c>
      <c r="H3533" t="inlineStr"/>
      <c r="I3533" t="inlineStr"/>
      <c r="J3533" t="inlineStr"/>
      <c r="K3533" t="str">
        <f>INDEX('Account Map'!$E$5:$E$90,MATCH(F3533,'Account Map'!$A$5:$A$90,0))</f>
        <v>820</v>
      </c>
    </row>
    <row r="3534">
      <c r="A3534" t="n">
        <v>1321</v>
      </c>
      <c r="B3534" s="10" t="n">
        <v>46288</v>
      </c>
      <c r="C3534" t="inlineStr">
        <is>
          <t>Bill</t>
        </is>
      </c>
      <c r="D3534" t="inlineStr">
        <is>
          <t>B00522</t>
        </is>
      </c>
      <c r="E3534" t="inlineStr">
        <is>
          <t>Xpress Cleaning Pty Ltd</t>
        </is>
      </c>
      <c r="F3534" t="inlineStr">
        <is>
          <t>Accounts Payable (A/P)</t>
        </is>
      </c>
      <c r="G3534" s="9" t="n">
        <v>-214.03</v>
      </c>
      <c r="H3534" t="inlineStr"/>
      <c r="I3534" t="inlineStr"/>
      <c r="J3534" t="inlineStr"/>
      <c r="K3534" t="str">
        <f>INDEX('Account Map'!$E$5:$E$90,MATCH(F3534,'Account Map'!$A$5:$A$90,0))</f>
        <v>800</v>
      </c>
    </row>
    <row r="3535">
      <c r="A3535" t="n">
        <v>1322</v>
      </c>
      <c r="B3535" s="10" t="n">
        <v>46288</v>
      </c>
      <c r="C3535" t="inlineStr">
        <is>
          <t>Bill</t>
        </is>
      </c>
      <c r="D3535" t="inlineStr">
        <is>
          <t>B00523</t>
        </is>
      </c>
      <c r="E3535" t="inlineStr">
        <is>
          <t>Origin Energy Pty Ltd</t>
        </is>
      </c>
      <c r="F3535" t="inlineStr">
        <is>
          <t>Electricity &amp; gas</t>
        </is>
      </c>
      <c r="G3535" s="9" t="n">
        <v>1463.46</v>
      </c>
      <c r="H3535" t="inlineStr">
        <is>
          <t>GST</t>
        </is>
      </c>
      <c r="I3535" t="inlineStr"/>
      <c r="J3535" t="inlineStr"/>
      <c r="K3535" t="str">
        <f>INDEX('Account Map'!$E$5:$E$90,MATCH(F3535,'Account Map'!$A$5:$A$90,0))</f>
        <v>445</v>
      </c>
    </row>
    <row r="3536">
      <c r="A3536" t="n">
        <v>1322</v>
      </c>
      <c r="B3536" s="10" t="n">
        <v>46288</v>
      </c>
      <c r="C3536" t="inlineStr">
        <is>
          <t>Bill</t>
        </is>
      </c>
      <c r="D3536" t="inlineStr">
        <is>
          <t>B00523</t>
        </is>
      </c>
      <c r="E3536" t="inlineStr">
        <is>
          <t>Origin Energy Pty Ltd</t>
        </is>
      </c>
      <c r="F3536" t="inlineStr">
        <is>
          <t>GST Payable</t>
        </is>
      </c>
      <c r="G3536" s="9" t="n">
        <v>146.35</v>
      </c>
      <c r="H3536" t="inlineStr"/>
      <c r="I3536" t="inlineStr"/>
      <c r="J3536" t="inlineStr"/>
      <c r="K3536" t="str">
        <f>INDEX('Account Map'!$E$5:$E$90,MATCH(F3536,'Account Map'!$A$5:$A$90,0))</f>
        <v>820</v>
      </c>
    </row>
    <row r="3537">
      <c r="A3537" t="n">
        <v>1322</v>
      </c>
      <c r="B3537" s="10" t="n">
        <v>46288</v>
      </c>
      <c r="C3537" t="inlineStr">
        <is>
          <t>Bill</t>
        </is>
      </c>
      <c r="D3537" t="inlineStr">
        <is>
          <t>B00523</t>
        </is>
      </c>
      <c r="E3537" t="inlineStr">
        <is>
          <t>Origin Energy Pty Ltd</t>
        </is>
      </c>
      <c r="F3537" t="inlineStr">
        <is>
          <t>Accounts Payable (A/P)</t>
        </is>
      </c>
      <c r="G3537" s="9" t="n">
        <v>-1609.81</v>
      </c>
      <c r="H3537" t="inlineStr"/>
      <c r="I3537" t="inlineStr"/>
      <c r="J3537" t="inlineStr"/>
      <c r="K3537" t="str">
        <f>INDEX('Account Map'!$E$5:$E$90,MATCH(F3537,'Account Map'!$A$5:$A$90,0))</f>
        <v>800</v>
      </c>
    </row>
    <row r="3538">
      <c r="A3538" t="n">
        <v>1323</v>
      </c>
      <c r="B3538" s="10" t="n">
        <v>46288</v>
      </c>
      <c r="C3538" t="inlineStr">
        <is>
          <t>Bill</t>
        </is>
      </c>
      <c r="D3538" t="inlineStr">
        <is>
          <t>B00524</t>
        </is>
      </c>
      <c r="E3538" t="inlineStr">
        <is>
          <t>Northside Hardware Pty Ltd</t>
        </is>
      </c>
      <c r="F3538" t="inlineStr">
        <is>
          <t>Freight &amp; cartage</t>
        </is>
      </c>
      <c r="G3538" s="9" t="n">
        <v>1372.59</v>
      </c>
      <c r="H3538" t="inlineStr">
        <is>
          <t>GST</t>
        </is>
      </c>
      <c r="I3538" t="inlineStr"/>
      <c r="J3538" t="inlineStr"/>
      <c r="K3538" t="str">
        <f>INDEX('Account Map'!$E$5:$E$90,MATCH(F3538,'Account Map'!$A$5:$A$90,0))</f>
        <v>314</v>
      </c>
    </row>
    <row r="3539">
      <c r="A3539" t="n">
        <v>1323</v>
      </c>
      <c r="B3539" s="10" t="n">
        <v>46288</v>
      </c>
      <c r="C3539" t="inlineStr">
        <is>
          <t>Bill</t>
        </is>
      </c>
      <c r="D3539" t="inlineStr">
        <is>
          <t>B00524</t>
        </is>
      </c>
      <c r="E3539" t="inlineStr">
        <is>
          <t>Northside Hardware Pty Ltd</t>
        </is>
      </c>
      <c r="F3539" t="inlineStr">
        <is>
          <t>GST Payable</t>
        </is>
      </c>
      <c r="G3539" s="9" t="n">
        <v>137.26</v>
      </c>
      <c r="H3539" t="inlineStr"/>
      <c r="I3539" t="inlineStr"/>
      <c r="J3539" t="inlineStr"/>
      <c r="K3539" t="str">
        <f>INDEX('Account Map'!$E$5:$E$90,MATCH(F3539,'Account Map'!$A$5:$A$90,0))</f>
        <v>820</v>
      </c>
    </row>
    <row r="3540">
      <c r="A3540" t="n">
        <v>1323</v>
      </c>
      <c r="B3540" s="10" t="n">
        <v>46288</v>
      </c>
      <c r="C3540" t="inlineStr">
        <is>
          <t>Bill</t>
        </is>
      </c>
      <c r="D3540" t="inlineStr">
        <is>
          <t>B00524</t>
        </is>
      </c>
      <c r="E3540" t="inlineStr">
        <is>
          <t>Northside Hardware Pty Ltd</t>
        </is>
      </c>
      <c r="F3540" t="inlineStr">
        <is>
          <t>Accounts Payable (A/P)</t>
        </is>
      </c>
      <c r="G3540" s="9" t="n">
        <v>-1509.85</v>
      </c>
      <c r="H3540" t="inlineStr"/>
      <c r="I3540" t="inlineStr"/>
      <c r="J3540" t="inlineStr"/>
      <c r="K3540" t="str">
        <f>INDEX('Account Map'!$E$5:$E$90,MATCH(F3540,'Account Map'!$A$5:$A$90,0))</f>
        <v>800</v>
      </c>
    </row>
    <row r="3541">
      <c r="A3541" t="n">
        <v>1324</v>
      </c>
      <c r="B3541" s="10" t="n">
        <v>46288</v>
      </c>
      <c r="C3541" t="inlineStr">
        <is>
          <t>Bill</t>
        </is>
      </c>
      <c r="D3541" t="inlineStr">
        <is>
          <t>B00525</t>
        </is>
      </c>
      <c r="E3541" t="inlineStr">
        <is>
          <t>Clifton Machinery Pty Ltd</t>
        </is>
      </c>
      <c r="F3541" t="inlineStr">
        <is>
          <t>Repairs &amp; maintenance</t>
        </is>
      </c>
      <c r="G3541" s="9" t="n">
        <v>735.7</v>
      </c>
      <c r="H3541" t="inlineStr">
        <is>
          <t>GST</t>
        </is>
      </c>
      <c r="I3541" t="inlineStr"/>
      <c r="J3541" t="inlineStr"/>
      <c r="K3541" t="str">
        <f>INDEX('Account Map'!$E$5:$E$90,MATCH(F3541,'Account Map'!$A$5:$A$90,0))</f>
        <v>473</v>
      </c>
    </row>
    <row r="3542">
      <c r="A3542" t="n">
        <v>1324</v>
      </c>
      <c r="B3542" s="10" t="n">
        <v>46288</v>
      </c>
      <c r="C3542" t="inlineStr">
        <is>
          <t>Bill</t>
        </is>
      </c>
      <c r="D3542" t="inlineStr">
        <is>
          <t>B00525</t>
        </is>
      </c>
      <c r="E3542" t="inlineStr">
        <is>
          <t>Clifton Machinery Pty Ltd</t>
        </is>
      </c>
      <c r="F3542" t="inlineStr">
        <is>
          <t>GST Payable</t>
        </is>
      </c>
      <c r="G3542" s="9" t="n">
        <v>73.56999999999999</v>
      </c>
      <c r="H3542" t="inlineStr"/>
      <c r="I3542" t="inlineStr"/>
      <c r="J3542" t="inlineStr"/>
      <c r="K3542" t="str">
        <f>INDEX('Account Map'!$E$5:$E$90,MATCH(F3542,'Account Map'!$A$5:$A$90,0))</f>
        <v>820</v>
      </c>
    </row>
    <row r="3543">
      <c r="A3543" t="n">
        <v>1324</v>
      </c>
      <c r="B3543" s="10" t="n">
        <v>46288</v>
      </c>
      <c r="C3543" t="inlineStr">
        <is>
          <t>Bill</t>
        </is>
      </c>
      <c r="D3543" t="inlineStr">
        <is>
          <t>B00525</t>
        </is>
      </c>
      <c r="E3543" t="inlineStr">
        <is>
          <t>Clifton Machinery Pty Ltd</t>
        </is>
      </c>
      <c r="F3543" t="inlineStr">
        <is>
          <t>Accounts Payable (A/P)</t>
        </is>
      </c>
      <c r="G3543" s="9" t="n">
        <v>-809.27</v>
      </c>
      <c r="H3543" t="inlineStr"/>
      <c r="I3543" t="inlineStr"/>
      <c r="J3543" t="inlineStr"/>
      <c r="K3543" t="str">
        <f>INDEX('Account Map'!$E$5:$E$90,MATCH(F3543,'Account Map'!$A$5:$A$90,0))</f>
        <v>800</v>
      </c>
    </row>
    <row r="3544">
      <c r="A3544" t="n">
        <v>1325</v>
      </c>
      <c r="B3544" s="10" t="n">
        <v>46288</v>
      </c>
      <c r="C3544" t="inlineStr">
        <is>
          <t>Bill</t>
        </is>
      </c>
      <c r="D3544" t="inlineStr">
        <is>
          <t>B00526</t>
        </is>
      </c>
      <c r="E3544" t="inlineStr">
        <is>
          <t>Polytec Panels</t>
        </is>
      </c>
      <c r="F3544" t="inlineStr">
        <is>
          <t>Timber &amp; board</t>
        </is>
      </c>
      <c r="G3544" s="9" t="n">
        <v>741.75</v>
      </c>
      <c r="H3544" t="inlineStr">
        <is>
          <t>GST</t>
        </is>
      </c>
      <c r="I3544" t="inlineStr"/>
      <c r="J3544" t="inlineStr"/>
      <c r="K3544" t="str">
        <f>INDEX('Account Map'!$E$5:$E$90,MATCH(F3544,'Account Map'!$A$5:$A$90,0))</f>
        <v>310</v>
      </c>
    </row>
    <row r="3545">
      <c r="A3545" t="n">
        <v>1325</v>
      </c>
      <c r="B3545" s="10" t="n">
        <v>46288</v>
      </c>
      <c r="C3545" t="inlineStr">
        <is>
          <t>Bill</t>
        </is>
      </c>
      <c r="D3545" t="inlineStr">
        <is>
          <t>B00526</t>
        </is>
      </c>
      <c r="E3545" t="inlineStr">
        <is>
          <t>Polytec Panels</t>
        </is>
      </c>
      <c r="F3545" t="inlineStr">
        <is>
          <t>GST Payable</t>
        </is>
      </c>
      <c r="G3545" s="9" t="n">
        <v>74.18000000000001</v>
      </c>
      <c r="H3545" t="inlineStr"/>
      <c r="I3545" t="inlineStr"/>
      <c r="J3545" t="inlineStr"/>
      <c r="K3545" t="str">
        <f>INDEX('Account Map'!$E$5:$E$90,MATCH(F3545,'Account Map'!$A$5:$A$90,0))</f>
        <v>820</v>
      </c>
    </row>
    <row r="3546">
      <c r="A3546" t="n">
        <v>1325</v>
      </c>
      <c r="B3546" s="10" t="n">
        <v>46288</v>
      </c>
      <c r="C3546" t="inlineStr">
        <is>
          <t>Bill</t>
        </is>
      </c>
      <c r="D3546" t="inlineStr">
        <is>
          <t>B00526</t>
        </is>
      </c>
      <c r="E3546" t="inlineStr">
        <is>
          <t>Polytec Panels</t>
        </is>
      </c>
      <c r="F3546" t="inlineStr">
        <is>
          <t>Accounts Payable (A/P)</t>
        </is>
      </c>
      <c r="G3546" s="9" t="n">
        <v>-815.9299999999999</v>
      </c>
      <c r="H3546" t="inlineStr"/>
      <c r="I3546" t="inlineStr"/>
      <c r="J3546" t="inlineStr"/>
      <c r="K3546" t="str">
        <f>INDEX('Account Map'!$E$5:$E$90,MATCH(F3546,'Account Map'!$A$5:$A$90,0))</f>
        <v>800</v>
      </c>
    </row>
    <row r="3547">
      <c r="A3547" t="n">
        <v>1326</v>
      </c>
      <c r="B3547" s="10" t="n">
        <v>46288</v>
      </c>
      <c r="C3547" t="inlineStr">
        <is>
          <t>Bill</t>
        </is>
      </c>
      <c r="D3547" t="inlineStr">
        <is>
          <t>B00527</t>
        </is>
      </c>
      <c r="E3547" t="inlineStr">
        <is>
          <t>Caesarstone Fabricators</t>
        </is>
      </c>
      <c r="F3547" t="inlineStr">
        <is>
          <t>Benchtops (outsourced)</t>
        </is>
      </c>
      <c r="G3547" s="9" t="n">
        <v>2152.29</v>
      </c>
      <c r="H3547" t="inlineStr">
        <is>
          <t>GST</t>
        </is>
      </c>
      <c r="I3547" t="inlineStr"/>
      <c r="J3547" t="inlineStr"/>
      <c r="K3547" t="str">
        <f>INDEX('Account Map'!$E$5:$E$90,MATCH(F3547,'Account Map'!$A$5:$A$90,0))</f>
        <v>312</v>
      </c>
    </row>
    <row r="3548">
      <c r="A3548" t="n">
        <v>1326</v>
      </c>
      <c r="B3548" s="10" t="n">
        <v>46288</v>
      </c>
      <c r="C3548" t="inlineStr">
        <is>
          <t>Bill</t>
        </is>
      </c>
      <c r="D3548" t="inlineStr">
        <is>
          <t>B00527</t>
        </is>
      </c>
      <c r="E3548" t="inlineStr">
        <is>
          <t>Caesarstone Fabricators</t>
        </is>
      </c>
      <c r="F3548" t="inlineStr">
        <is>
          <t>GST Payable</t>
        </is>
      </c>
      <c r="G3548" s="9" t="n">
        <v>215.23</v>
      </c>
      <c r="H3548" t="inlineStr"/>
      <c r="I3548" t="inlineStr"/>
      <c r="J3548" t="inlineStr"/>
      <c r="K3548" t="str">
        <f>INDEX('Account Map'!$E$5:$E$90,MATCH(F3548,'Account Map'!$A$5:$A$90,0))</f>
        <v>820</v>
      </c>
    </row>
    <row r="3549">
      <c r="A3549" t="n">
        <v>1326</v>
      </c>
      <c r="B3549" s="10" t="n">
        <v>46288</v>
      </c>
      <c r="C3549" t="inlineStr">
        <is>
          <t>Bill</t>
        </is>
      </c>
      <c r="D3549" t="inlineStr">
        <is>
          <t>B00527</t>
        </is>
      </c>
      <c r="E3549" t="inlineStr">
        <is>
          <t>Caesarstone Fabricators</t>
        </is>
      </c>
      <c r="F3549" t="inlineStr">
        <is>
          <t>Accounts Payable (A/P)</t>
        </is>
      </c>
      <c r="G3549" s="9" t="n">
        <v>-2367.52</v>
      </c>
      <c r="H3549" t="inlineStr"/>
      <c r="I3549" t="inlineStr"/>
      <c r="J3549" t="inlineStr"/>
      <c r="K3549" t="str">
        <f>INDEX('Account Map'!$E$5:$E$90,MATCH(F3549,'Account Map'!$A$5:$A$90,0))</f>
        <v>800</v>
      </c>
    </row>
    <row r="3550">
      <c r="A3550" t="n">
        <v>1327</v>
      </c>
      <c r="B3550" s="10" t="n">
        <v>46288</v>
      </c>
      <c r="C3550" t="inlineStr">
        <is>
          <t>Bill</t>
        </is>
      </c>
      <c r="D3550" t="inlineStr">
        <is>
          <t>B00528</t>
        </is>
      </c>
      <c r="E3550" t="inlineStr">
        <is>
          <t>Glenferrie Glass Pty Ltd</t>
        </is>
      </c>
      <c r="F3550" t="inlineStr">
        <is>
          <t>Small tools</t>
        </is>
      </c>
      <c r="G3550" s="9" t="n">
        <v>500.55</v>
      </c>
      <c r="H3550" t="inlineStr">
        <is>
          <t>GST</t>
        </is>
      </c>
      <c r="I3550" t="inlineStr"/>
      <c r="J3550" t="inlineStr"/>
      <c r="K3550" t="str">
        <f>INDEX('Account Map'!$E$5:$E$90,MATCH(F3550,'Account Map'!$A$5:$A$90,0))</f>
        <v>474</v>
      </c>
    </row>
    <row r="3551">
      <c r="A3551" t="n">
        <v>1327</v>
      </c>
      <c r="B3551" s="10" t="n">
        <v>46288</v>
      </c>
      <c r="C3551" t="inlineStr">
        <is>
          <t>Bill</t>
        </is>
      </c>
      <c r="D3551" t="inlineStr">
        <is>
          <t>B00528</t>
        </is>
      </c>
      <c r="E3551" t="inlineStr">
        <is>
          <t>Glenferrie Glass Pty Ltd</t>
        </is>
      </c>
      <c r="F3551" t="inlineStr">
        <is>
          <t>GST Payable</t>
        </is>
      </c>
      <c r="G3551" s="9" t="n">
        <v>50.06</v>
      </c>
      <c r="H3551" t="inlineStr"/>
      <c r="I3551" t="inlineStr"/>
      <c r="J3551" t="inlineStr"/>
      <c r="K3551" t="str">
        <f>INDEX('Account Map'!$E$5:$E$90,MATCH(F3551,'Account Map'!$A$5:$A$90,0))</f>
        <v>820</v>
      </c>
    </row>
    <row r="3552">
      <c r="A3552" t="n">
        <v>1327</v>
      </c>
      <c r="B3552" s="10" t="n">
        <v>46288</v>
      </c>
      <c r="C3552" t="inlineStr">
        <is>
          <t>Bill</t>
        </is>
      </c>
      <c r="D3552" t="inlineStr">
        <is>
          <t>B00528</t>
        </is>
      </c>
      <c r="E3552" t="inlineStr">
        <is>
          <t>Glenferrie Glass Pty Ltd</t>
        </is>
      </c>
      <c r="F3552" t="inlineStr">
        <is>
          <t>Accounts Payable (A/P)</t>
        </is>
      </c>
      <c r="G3552" s="9" t="n">
        <v>-550.61</v>
      </c>
      <c r="H3552" t="inlineStr"/>
      <c r="I3552" t="inlineStr"/>
      <c r="J3552" t="inlineStr"/>
      <c r="K3552" t="str">
        <f>INDEX('Account Map'!$E$5:$E$90,MATCH(F3552,'Account Map'!$A$5:$A$90,0))</f>
        <v>800</v>
      </c>
    </row>
    <row r="3553">
      <c r="A3553" t="n">
        <v>1328</v>
      </c>
      <c r="B3553" s="10" t="n">
        <v>46288</v>
      </c>
      <c r="C3553" t="inlineStr">
        <is>
          <t>Expense</t>
        </is>
      </c>
      <c r="D3553" t="inlineStr"/>
      <c r="E3553" t="inlineStr">
        <is>
          <t>Officeworks</t>
        </is>
      </c>
      <c r="F3553" t="inlineStr">
        <is>
          <t>Software</t>
        </is>
      </c>
      <c r="G3553" s="9" t="n">
        <v>163.64</v>
      </c>
      <c r="H3553" t="inlineStr">
        <is>
          <t>GST</t>
        </is>
      </c>
      <c r="I3553" t="inlineStr"/>
      <c r="J3553" t="inlineStr"/>
      <c r="K3553" t="str">
        <f>INDEX('Account Map'!$E$5:$E$90,MATCH(F3553,'Account Map'!$A$5:$A$90,0))</f>
        <v>485</v>
      </c>
    </row>
    <row r="3554">
      <c r="A3554" t="n">
        <v>1328</v>
      </c>
      <c r="B3554" s="10" t="n">
        <v>46288</v>
      </c>
      <c r="C3554" t="inlineStr">
        <is>
          <t>Expense</t>
        </is>
      </c>
      <c r="D3554" t="inlineStr"/>
      <c r="E3554" t="inlineStr">
        <is>
          <t>Officeworks</t>
        </is>
      </c>
      <c r="F3554" t="inlineStr">
        <is>
          <t>GST Payable</t>
        </is>
      </c>
      <c r="G3554" s="9" t="n">
        <v>16.36</v>
      </c>
      <c r="H3554" t="inlineStr"/>
      <c r="I3554" t="inlineStr"/>
      <c r="J3554" t="inlineStr"/>
      <c r="K3554" t="str">
        <f>INDEX('Account Map'!$E$5:$E$90,MATCH(F3554,'Account Map'!$A$5:$A$90,0))</f>
        <v>820</v>
      </c>
    </row>
    <row r="3555">
      <c r="A3555" t="n">
        <v>1328</v>
      </c>
      <c r="B3555" s="10" t="n">
        <v>46288</v>
      </c>
      <c r="C3555" t="inlineStr">
        <is>
          <t>Expense</t>
        </is>
      </c>
      <c r="D3555" t="inlineStr"/>
      <c r="E3555" t="inlineStr">
        <is>
          <t>Officeworks</t>
        </is>
      </c>
      <c r="F3555" t="inlineStr">
        <is>
          <t>ANZ Business Visa</t>
        </is>
      </c>
      <c r="G3555" s="9" t="n">
        <v>-180</v>
      </c>
      <c r="H3555" t="inlineStr"/>
      <c r="I3555" t="inlineStr"/>
      <c r="J3555" t="inlineStr">
        <is>
          <t>R</t>
        </is>
      </c>
      <c r="K3555" t="str">
        <f>INDEX('Account Map'!$E$5:$E$90,MATCH(F3555,'Account Map'!$A$5:$A$90,0))</f>
        <v>092</v>
      </c>
    </row>
    <row r="3556">
      <c r="A3556" t="n">
        <v>1329</v>
      </c>
      <c r="B3556" s="10" t="n">
        <v>46288</v>
      </c>
      <c r="C3556" t="inlineStr">
        <is>
          <t>Payment</t>
        </is>
      </c>
      <c r="D3556" t="inlineStr"/>
      <c r="E3556" t="inlineStr">
        <is>
          <t>Kestrel Bakery Pty Ltd</t>
        </is>
      </c>
      <c r="F3556" t="inlineStr">
        <is>
          <t>ANZ Business Cheque</t>
        </is>
      </c>
      <c r="G3556" s="9" t="n">
        <v>14565.14</v>
      </c>
      <c r="H3556" t="inlineStr"/>
      <c r="I3556" t="inlineStr">
        <is>
          <t>Payment INV-4250</t>
        </is>
      </c>
      <c r="J3556" t="inlineStr">
        <is>
          <t>R</t>
        </is>
      </c>
      <c r="K3556" t="str">
        <f>INDEX('Account Map'!$E$5:$E$90,MATCH(F3556,'Account Map'!$A$5:$A$90,0))</f>
        <v>090</v>
      </c>
    </row>
    <row r="3557">
      <c r="A3557" t="n">
        <v>1329</v>
      </c>
      <c r="B3557" s="10" t="n">
        <v>46288</v>
      </c>
      <c r="C3557" t="inlineStr">
        <is>
          <t>Payment</t>
        </is>
      </c>
      <c r="D3557" t="inlineStr"/>
      <c r="E3557" t="inlineStr">
        <is>
          <t>Kestrel Bakery Pty Ltd</t>
        </is>
      </c>
      <c r="F3557" t="inlineStr">
        <is>
          <t>Accounts Receivable (A/R)</t>
        </is>
      </c>
      <c r="G3557" s="9" t="n">
        <v>-14565.14</v>
      </c>
      <c r="H3557" t="inlineStr"/>
      <c r="I3557" t="inlineStr">
        <is>
          <t>Payment INV-4250</t>
        </is>
      </c>
      <c r="J3557" t="inlineStr"/>
      <c r="K3557" t="str">
        <f>INDEX('Account Map'!$E$5:$E$90,MATCH(F3557,'Account Map'!$A$5:$A$90,0))</f>
        <v>610</v>
      </c>
    </row>
    <row r="3558">
      <c r="A3558" t="n">
        <v>1330</v>
      </c>
      <c r="B3558" s="10" t="n">
        <v>46288</v>
      </c>
      <c r="C3558" t="inlineStr">
        <is>
          <t>Payment</t>
        </is>
      </c>
      <c r="D3558" t="inlineStr"/>
      <c r="E3558" t="inlineStr">
        <is>
          <t>Brunswick Salon Pty Ltd</t>
        </is>
      </c>
      <c r="F3558" t="inlineStr">
        <is>
          <t>ANZ Business Cheque</t>
        </is>
      </c>
      <c r="G3558" s="9" t="n">
        <v>12123.14</v>
      </c>
      <c r="H3558" t="inlineStr"/>
      <c r="I3558" t="inlineStr">
        <is>
          <t>Payment INV-4316</t>
        </is>
      </c>
      <c r="J3558" t="inlineStr">
        <is>
          <t>R</t>
        </is>
      </c>
      <c r="K3558" t="str">
        <f>INDEX('Account Map'!$E$5:$E$90,MATCH(F3558,'Account Map'!$A$5:$A$90,0))</f>
        <v>090</v>
      </c>
    </row>
    <row r="3559">
      <c r="A3559" t="n">
        <v>1330</v>
      </c>
      <c r="B3559" s="10" t="n">
        <v>46288</v>
      </c>
      <c r="C3559" t="inlineStr">
        <is>
          <t>Payment</t>
        </is>
      </c>
      <c r="D3559" t="inlineStr"/>
      <c r="E3559" t="inlineStr">
        <is>
          <t>Brunswick Salon Pty Ltd</t>
        </is>
      </c>
      <c r="F3559" t="inlineStr">
        <is>
          <t>Accounts Receivable (A/R)</t>
        </is>
      </c>
      <c r="G3559" s="9" t="n">
        <v>-12123.14</v>
      </c>
      <c r="H3559" t="inlineStr"/>
      <c r="I3559" t="inlineStr">
        <is>
          <t>Payment INV-4316</t>
        </is>
      </c>
      <c r="J3559" t="inlineStr"/>
      <c r="K3559" t="str">
        <f>INDEX('Account Map'!$E$5:$E$90,MATCH(F3559,'Account Map'!$A$5:$A$90,0))</f>
        <v>610</v>
      </c>
    </row>
    <row r="3560">
      <c r="A3560" t="n">
        <v>1331</v>
      </c>
      <c r="B3560" s="10" t="n">
        <v>46288</v>
      </c>
      <c r="C3560" t="inlineStr">
        <is>
          <t>Payment</t>
        </is>
      </c>
      <c r="D3560" t="inlineStr"/>
      <c r="E3560" t="inlineStr">
        <is>
          <t>Kestrel Vet Clinic Pty Ltd</t>
        </is>
      </c>
      <c r="F3560" t="inlineStr">
        <is>
          <t>Undeposited Funds</t>
        </is>
      </c>
      <c r="G3560" s="9" t="n">
        <v>22937.17</v>
      </c>
      <c r="H3560" t="inlineStr"/>
      <c r="I3560" t="inlineStr">
        <is>
          <t>Payment INV-4370</t>
        </is>
      </c>
      <c r="J3560" t="inlineStr"/>
      <c r="K3560" t="str">
        <f>INDEX('Account Map'!$E$5:$E$90,MATCH(F3560,'Account Map'!$A$5:$A$90,0))</f>
        <v>615</v>
      </c>
    </row>
    <row r="3561">
      <c r="A3561" t="n">
        <v>1331</v>
      </c>
      <c r="B3561" s="10" t="n">
        <v>46288</v>
      </c>
      <c r="C3561" t="inlineStr">
        <is>
          <t>Payment</t>
        </is>
      </c>
      <c r="D3561" t="inlineStr"/>
      <c r="E3561" t="inlineStr">
        <is>
          <t>Kestrel Vet Clinic Pty Ltd</t>
        </is>
      </c>
      <c r="F3561" t="inlineStr">
        <is>
          <t>Accounts Receivable (A/R)</t>
        </is>
      </c>
      <c r="G3561" s="9" t="n">
        <v>-22937.17</v>
      </c>
      <c r="H3561" t="inlineStr"/>
      <c r="I3561" t="inlineStr">
        <is>
          <t>Payment INV-4370</t>
        </is>
      </c>
      <c r="J3561" t="inlineStr"/>
      <c r="K3561" t="str">
        <f>INDEX('Account Map'!$E$5:$E$90,MATCH(F3561,'Account Map'!$A$5:$A$90,0))</f>
        <v>610</v>
      </c>
    </row>
    <row r="3562">
      <c r="A3562" t="n">
        <v>1332</v>
      </c>
      <c r="B3562" s="10" t="n">
        <v>46288</v>
      </c>
      <c r="C3562" t="inlineStr">
        <is>
          <t>Payment</t>
        </is>
      </c>
      <c r="D3562" t="inlineStr"/>
      <c r="E3562" t="inlineStr">
        <is>
          <t>Docklands Architects Pty Ltd</t>
        </is>
      </c>
      <c r="F3562" t="inlineStr">
        <is>
          <t>Undeposited Funds</t>
        </is>
      </c>
      <c r="G3562" s="9" t="n">
        <v>1294.36</v>
      </c>
      <c r="H3562" t="inlineStr"/>
      <c r="I3562" t="inlineStr">
        <is>
          <t>Payment INV-4371</t>
        </is>
      </c>
      <c r="J3562" t="inlineStr"/>
      <c r="K3562" t="str">
        <f>INDEX('Account Map'!$E$5:$E$90,MATCH(F3562,'Account Map'!$A$5:$A$90,0))</f>
        <v>615</v>
      </c>
    </row>
    <row r="3563">
      <c r="A3563" t="n">
        <v>1332</v>
      </c>
      <c r="B3563" s="10" t="n">
        <v>46288</v>
      </c>
      <c r="C3563" t="inlineStr">
        <is>
          <t>Payment</t>
        </is>
      </c>
      <c r="D3563" t="inlineStr"/>
      <c r="E3563" t="inlineStr">
        <is>
          <t>Docklands Architects Pty Ltd</t>
        </is>
      </c>
      <c r="F3563" t="inlineStr">
        <is>
          <t>Accounts Receivable (A/R)</t>
        </is>
      </c>
      <c r="G3563" s="9" t="n">
        <v>-1294.36</v>
      </c>
      <c r="H3563" t="inlineStr"/>
      <c r="I3563" t="inlineStr">
        <is>
          <t>Payment INV-4371</t>
        </is>
      </c>
      <c r="J3563" t="inlineStr"/>
      <c r="K3563" t="str">
        <f>INDEX('Account Map'!$E$5:$E$90,MATCH(F3563,'Account Map'!$A$5:$A$90,0))</f>
        <v>610</v>
      </c>
    </row>
    <row r="3564">
      <c r="A3564" t="n">
        <v>1333</v>
      </c>
      <c r="B3564" s="10" t="n">
        <v>46288</v>
      </c>
      <c r="C3564" t="inlineStr">
        <is>
          <t>Bill Payment (Cheque)</t>
        </is>
      </c>
      <c r="D3564" t="inlineStr"/>
      <c r="E3564" t="inlineStr">
        <is>
          <t>Kestrel Signs Pty Ltd</t>
        </is>
      </c>
      <c r="F3564" t="inlineStr">
        <is>
          <t>Accounts Payable (A/P)</t>
        </is>
      </c>
      <c r="G3564" s="9" t="n">
        <v>1388.56</v>
      </c>
      <c r="H3564" t="inlineStr"/>
      <c r="I3564" t="inlineStr">
        <is>
          <t>Payment B00380</t>
        </is>
      </c>
      <c r="J3564" t="inlineStr"/>
      <c r="K3564" t="str">
        <f>INDEX('Account Map'!$E$5:$E$90,MATCH(F3564,'Account Map'!$A$5:$A$90,0))</f>
        <v>800</v>
      </c>
    </row>
    <row r="3565">
      <c r="A3565" t="n">
        <v>1333</v>
      </c>
      <c r="B3565" s="10" t="n">
        <v>46288</v>
      </c>
      <c r="C3565" t="inlineStr">
        <is>
          <t>Bill Payment (Cheque)</t>
        </is>
      </c>
      <c r="D3565" t="inlineStr"/>
      <c r="E3565" t="inlineStr">
        <is>
          <t>Kestrel Signs Pty Ltd</t>
        </is>
      </c>
      <c r="F3565" t="inlineStr">
        <is>
          <t>ANZ Business Cheque</t>
        </is>
      </c>
      <c r="G3565" s="9" t="n">
        <v>-1388.56</v>
      </c>
      <c r="H3565" t="inlineStr"/>
      <c r="I3565" t="inlineStr">
        <is>
          <t>Payment B00380</t>
        </is>
      </c>
      <c r="J3565" t="inlineStr">
        <is>
          <t>R</t>
        </is>
      </c>
      <c r="K3565" t="str">
        <f>INDEX('Account Map'!$E$5:$E$90,MATCH(F3565,'Account Map'!$A$5:$A$90,0))</f>
        <v>090</v>
      </c>
    </row>
    <row r="3566">
      <c r="A3566" t="n">
        <v>1334</v>
      </c>
      <c r="B3566" s="10" t="n">
        <v>46288</v>
      </c>
      <c r="C3566" t="inlineStr">
        <is>
          <t>Bill Payment (Cheque)</t>
        </is>
      </c>
      <c r="D3566" t="inlineStr"/>
      <c r="E3566" t="inlineStr">
        <is>
          <t>Sydney Road Tiles Pty Ltd</t>
        </is>
      </c>
      <c r="F3566" t="inlineStr">
        <is>
          <t>Accounts Payable (A/P)</t>
        </is>
      </c>
      <c r="G3566" s="9" t="n">
        <v>469.02</v>
      </c>
      <c r="H3566" t="inlineStr"/>
      <c r="I3566" t="inlineStr">
        <is>
          <t>Payment B00399</t>
        </is>
      </c>
      <c r="J3566" t="inlineStr"/>
      <c r="K3566" t="str">
        <f>INDEX('Account Map'!$E$5:$E$90,MATCH(F3566,'Account Map'!$A$5:$A$90,0))</f>
        <v>800</v>
      </c>
    </row>
    <row r="3567">
      <c r="A3567" t="n">
        <v>1334</v>
      </c>
      <c r="B3567" s="10" t="n">
        <v>46288</v>
      </c>
      <c r="C3567" t="inlineStr">
        <is>
          <t>Bill Payment (Cheque)</t>
        </is>
      </c>
      <c r="D3567" t="inlineStr"/>
      <c r="E3567" t="inlineStr">
        <is>
          <t>Sydney Road Tiles Pty Ltd</t>
        </is>
      </c>
      <c r="F3567" t="inlineStr">
        <is>
          <t>ANZ Business Cheque</t>
        </is>
      </c>
      <c r="G3567" s="9" t="n">
        <v>-469.02</v>
      </c>
      <c r="H3567" t="inlineStr"/>
      <c r="I3567" t="inlineStr">
        <is>
          <t>Payment B00399</t>
        </is>
      </c>
      <c r="J3567" t="inlineStr">
        <is>
          <t>R</t>
        </is>
      </c>
      <c r="K3567" t="str">
        <f>INDEX('Account Map'!$E$5:$E$90,MATCH(F3567,'Account Map'!$A$5:$A$90,0))</f>
        <v>090</v>
      </c>
    </row>
    <row r="3568">
      <c r="A3568" t="n">
        <v>1335</v>
      </c>
      <c r="B3568" s="10" t="n">
        <v>46288</v>
      </c>
      <c r="C3568" t="inlineStr">
        <is>
          <t>Bill Payment (Cheque)</t>
        </is>
      </c>
      <c r="D3568" t="inlineStr"/>
      <c r="E3568" t="inlineStr">
        <is>
          <t>Carlton Abrasives Pty Ltd</t>
        </is>
      </c>
      <c r="F3568" t="inlineStr">
        <is>
          <t>Accounts Payable (A/P)</t>
        </is>
      </c>
      <c r="G3568" s="9" t="n">
        <v>892.8200000000001</v>
      </c>
      <c r="H3568" t="inlineStr"/>
      <c r="I3568" t="inlineStr">
        <is>
          <t>Payment B00428</t>
        </is>
      </c>
      <c r="J3568" t="inlineStr"/>
      <c r="K3568" t="str">
        <f>INDEX('Account Map'!$E$5:$E$90,MATCH(F3568,'Account Map'!$A$5:$A$90,0))</f>
        <v>800</v>
      </c>
    </row>
    <row r="3569">
      <c r="A3569" t="n">
        <v>1335</v>
      </c>
      <c r="B3569" s="10" t="n">
        <v>46288</v>
      </c>
      <c r="C3569" t="inlineStr">
        <is>
          <t>Bill Payment (Cheque)</t>
        </is>
      </c>
      <c r="D3569" t="inlineStr"/>
      <c r="E3569" t="inlineStr">
        <is>
          <t>Carlton Abrasives Pty Ltd</t>
        </is>
      </c>
      <c r="F3569" t="inlineStr">
        <is>
          <t>ANZ Business Cheque</t>
        </is>
      </c>
      <c r="G3569" s="9" t="n">
        <v>-892.8200000000001</v>
      </c>
      <c r="H3569" t="inlineStr"/>
      <c r="I3569" t="inlineStr">
        <is>
          <t>Payment B00428</t>
        </is>
      </c>
      <c r="J3569" t="inlineStr">
        <is>
          <t>R</t>
        </is>
      </c>
      <c r="K3569" t="str">
        <f>INDEX('Account Map'!$E$5:$E$90,MATCH(F3569,'Account Map'!$A$5:$A$90,0))</f>
        <v>090</v>
      </c>
    </row>
    <row r="3570">
      <c r="A3570" t="n">
        <v>1336</v>
      </c>
      <c r="B3570" s="10" t="n">
        <v>46289</v>
      </c>
      <c r="C3570" t="inlineStr">
        <is>
          <t>Invoice</t>
        </is>
      </c>
      <c r="D3570" t="inlineStr">
        <is>
          <t>INV-4408</t>
        </is>
      </c>
      <c r="E3570" t="inlineStr">
        <is>
          <t>Hawthorn Cafe Pty Ltd</t>
        </is>
      </c>
      <c r="F3570" t="inlineStr">
        <is>
          <t>Accounts Receivable (A/R)</t>
        </is>
      </c>
      <c r="G3570" s="9" t="n">
        <v>5571.98</v>
      </c>
      <c r="H3570" t="inlineStr"/>
      <c r="I3570" t="inlineStr"/>
      <c r="J3570" t="inlineStr"/>
      <c r="K3570" t="str">
        <f>INDEX('Account Map'!$E$5:$E$90,MATCH(F3570,'Account Map'!$A$5:$A$90,0))</f>
        <v>610</v>
      </c>
    </row>
    <row r="3571">
      <c r="A3571" t="n">
        <v>1336</v>
      </c>
      <c r="B3571" s="10" t="n">
        <v>46289</v>
      </c>
      <c r="C3571" t="inlineStr">
        <is>
          <t>Invoice</t>
        </is>
      </c>
      <c r="D3571" t="inlineStr">
        <is>
          <t>INV-4408</t>
        </is>
      </c>
      <c r="E3571" t="inlineStr">
        <is>
          <t>Hawthorn Cafe Pty Ltd</t>
        </is>
      </c>
      <c r="F3571" t="inlineStr">
        <is>
          <t>Shopfitting contracts</t>
        </is>
      </c>
      <c r="G3571" s="9" t="n">
        <v>-5065.44</v>
      </c>
      <c r="H3571" t="inlineStr">
        <is>
          <t>GST</t>
        </is>
      </c>
      <c r="I3571" t="inlineStr"/>
      <c r="J3571" t="inlineStr"/>
      <c r="K3571" t="str">
        <f>INDEX('Account Map'!$E$5:$E$90,MATCH(F3571,'Account Map'!$A$5:$A$90,0))</f>
        <v>201</v>
      </c>
    </row>
    <row r="3572">
      <c r="A3572" t="n">
        <v>1336</v>
      </c>
      <c r="B3572" s="10" t="n">
        <v>46289</v>
      </c>
      <c r="C3572" t="inlineStr">
        <is>
          <t>Invoice</t>
        </is>
      </c>
      <c r="D3572" t="inlineStr">
        <is>
          <t>INV-4408</t>
        </is>
      </c>
      <c r="E3572" t="inlineStr">
        <is>
          <t>Hawthorn Cafe Pty Ltd</t>
        </is>
      </c>
      <c r="F3572" t="inlineStr">
        <is>
          <t>GST Payable</t>
        </is>
      </c>
      <c r="G3572" s="9" t="n">
        <v>-506.54</v>
      </c>
      <c r="H3572" t="inlineStr"/>
      <c r="I3572" t="inlineStr"/>
      <c r="J3572" t="inlineStr"/>
      <c r="K3572" t="str">
        <f>INDEX('Account Map'!$E$5:$E$90,MATCH(F3572,'Account Map'!$A$5:$A$90,0))</f>
        <v>820</v>
      </c>
    </row>
    <row r="3573">
      <c r="A3573" t="n">
        <v>1337</v>
      </c>
      <c r="B3573" s="10" t="n">
        <v>46289</v>
      </c>
      <c r="C3573" t="inlineStr">
        <is>
          <t>Invoice</t>
        </is>
      </c>
      <c r="D3573" t="inlineStr">
        <is>
          <t>INV-4409</t>
        </is>
      </c>
      <c r="E3573" t="inlineStr">
        <is>
          <t>Prahran Vet Clinic Pty Ltd</t>
        </is>
      </c>
      <c r="F3573" t="inlineStr">
        <is>
          <t>Accounts Receivable (A/R)</t>
        </is>
      </c>
      <c r="G3573" s="9" t="n">
        <v>2574</v>
      </c>
      <c r="H3573" t="inlineStr"/>
      <c r="I3573" t="inlineStr"/>
      <c r="J3573" t="inlineStr"/>
      <c r="K3573" t="str">
        <f>INDEX('Account Map'!$E$5:$E$90,MATCH(F3573,'Account Map'!$A$5:$A$90,0))</f>
        <v>610</v>
      </c>
    </row>
    <row r="3574">
      <c r="A3574" t="n">
        <v>1337</v>
      </c>
      <c r="B3574" s="10" t="n">
        <v>46289</v>
      </c>
      <c r="C3574" t="inlineStr">
        <is>
          <t>Invoice</t>
        </is>
      </c>
      <c r="D3574" t="inlineStr">
        <is>
          <t>INV-4409</t>
        </is>
      </c>
      <c r="E3574" t="inlineStr">
        <is>
          <t>Prahran Vet Clinic Pty Ltd</t>
        </is>
      </c>
      <c r="F3574" t="inlineStr">
        <is>
          <t>Design &amp; drafting fees</t>
        </is>
      </c>
      <c r="G3574" s="9" t="n">
        <v>-2340</v>
      </c>
      <c r="H3574" t="inlineStr">
        <is>
          <t>GST</t>
        </is>
      </c>
      <c r="I3574" t="inlineStr"/>
      <c r="J3574" t="inlineStr"/>
      <c r="K3574" t="str">
        <f>INDEX('Account Map'!$E$5:$E$90,MATCH(F3574,'Account Map'!$A$5:$A$90,0))</f>
        <v>203</v>
      </c>
    </row>
    <row r="3575">
      <c r="A3575" t="n">
        <v>1337</v>
      </c>
      <c r="B3575" s="10" t="n">
        <v>46289</v>
      </c>
      <c r="C3575" t="inlineStr">
        <is>
          <t>Invoice</t>
        </is>
      </c>
      <c r="D3575" t="inlineStr">
        <is>
          <t>INV-4409</t>
        </is>
      </c>
      <c r="E3575" t="inlineStr">
        <is>
          <t>Prahran Vet Clinic Pty Ltd</t>
        </is>
      </c>
      <c r="F3575" t="inlineStr">
        <is>
          <t>GST Payable</t>
        </is>
      </c>
      <c r="G3575" s="9" t="n">
        <v>-234</v>
      </c>
      <c r="H3575" t="inlineStr"/>
      <c r="I3575" t="inlineStr"/>
      <c r="J3575" t="inlineStr"/>
      <c r="K3575" t="str">
        <f>INDEX('Account Map'!$E$5:$E$90,MATCH(F3575,'Account Map'!$A$5:$A$90,0))</f>
        <v>820</v>
      </c>
    </row>
    <row r="3576">
      <c r="A3576" t="n">
        <v>1338</v>
      </c>
      <c r="B3576" s="10" t="n">
        <v>46289</v>
      </c>
      <c r="C3576" t="inlineStr">
        <is>
          <t>Bill</t>
        </is>
      </c>
      <c r="D3576" t="inlineStr">
        <is>
          <t>B00529</t>
        </is>
      </c>
      <c r="E3576" t="inlineStr">
        <is>
          <t>Bayside Machinery Pty Ltd</t>
        </is>
      </c>
      <c r="F3576" t="inlineStr">
        <is>
          <t>Subcontractors</t>
        </is>
      </c>
      <c r="G3576" s="9" t="n">
        <v>1619.41</v>
      </c>
      <c r="H3576" t="inlineStr">
        <is>
          <t>GST</t>
        </is>
      </c>
      <c r="I3576" t="inlineStr"/>
      <c r="J3576" t="inlineStr"/>
      <c r="K3576" t="str">
        <f>INDEX('Account Map'!$E$5:$E$90,MATCH(F3576,'Account Map'!$A$5:$A$90,0))</f>
        <v>313</v>
      </c>
    </row>
    <row r="3577">
      <c r="A3577" t="n">
        <v>1338</v>
      </c>
      <c r="B3577" s="10" t="n">
        <v>46289</v>
      </c>
      <c r="C3577" t="inlineStr">
        <is>
          <t>Bill</t>
        </is>
      </c>
      <c r="D3577" t="inlineStr">
        <is>
          <t>B00529</t>
        </is>
      </c>
      <c r="E3577" t="inlineStr">
        <is>
          <t>Bayside Machinery Pty Ltd</t>
        </is>
      </c>
      <c r="F3577" t="inlineStr">
        <is>
          <t>GST Payable</t>
        </is>
      </c>
      <c r="G3577" s="9" t="n">
        <v>161.94</v>
      </c>
      <c r="H3577" t="inlineStr"/>
      <c r="I3577" t="inlineStr"/>
      <c r="J3577" t="inlineStr"/>
      <c r="K3577" t="str">
        <f>INDEX('Account Map'!$E$5:$E$90,MATCH(F3577,'Account Map'!$A$5:$A$90,0))</f>
        <v>820</v>
      </c>
    </row>
    <row r="3578">
      <c r="A3578" t="n">
        <v>1338</v>
      </c>
      <c r="B3578" s="10" t="n">
        <v>46289</v>
      </c>
      <c r="C3578" t="inlineStr">
        <is>
          <t>Bill</t>
        </is>
      </c>
      <c r="D3578" t="inlineStr">
        <is>
          <t>B00529</t>
        </is>
      </c>
      <c r="E3578" t="inlineStr">
        <is>
          <t>Bayside Machinery Pty Ltd</t>
        </is>
      </c>
      <c r="F3578" t="inlineStr">
        <is>
          <t>Accounts Payable (A/P)</t>
        </is>
      </c>
      <c r="G3578" s="9" t="n">
        <v>-1781.35</v>
      </c>
      <c r="H3578" t="inlineStr"/>
      <c r="I3578" t="inlineStr"/>
      <c r="J3578" t="inlineStr"/>
      <c r="K3578" t="str">
        <f>INDEX('Account Map'!$E$5:$E$90,MATCH(F3578,'Account Map'!$A$5:$A$90,0))</f>
        <v>800</v>
      </c>
    </row>
    <row r="3579">
      <c r="A3579" t="n">
        <v>1339</v>
      </c>
      <c r="B3579" s="10" t="n">
        <v>46289</v>
      </c>
      <c r="C3579" t="inlineStr">
        <is>
          <t>Bill</t>
        </is>
      </c>
      <c r="D3579" t="inlineStr">
        <is>
          <t>B00530</t>
        </is>
      </c>
      <c r="E3579" t="inlineStr">
        <is>
          <t>Prahran Fixings Pty Ltd</t>
        </is>
      </c>
      <c r="F3579" t="inlineStr">
        <is>
          <t>Freight &amp; cartage</t>
        </is>
      </c>
      <c r="G3579" s="9" t="n">
        <v>1256.16</v>
      </c>
      <c r="H3579" t="inlineStr">
        <is>
          <t>GST</t>
        </is>
      </c>
      <c r="I3579" t="inlineStr"/>
      <c r="J3579" t="inlineStr"/>
      <c r="K3579" t="str">
        <f>INDEX('Account Map'!$E$5:$E$90,MATCH(F3579,'Account Map'!$A$5:$A$90,0))</f>
        <v>314</v>
      </c>
    </row>
    <row r="3580">
      <c r="A3580" t="n">
        <v>1339</v>
      </c>
      <c r="B3580" s="10" t="n">
        <v>46289</v>
      </c>
      <c r="C3580" t="inlineStr">
        <is>
          <t>Bill</t>
        </is>
      </c>
      <c r="D3580" t="inlineStr">
        <is>
          <t>B00530</t>
        </is>
      </c>
      <c r="E3580" t="inlineStr">
        <is>
          <t>Prahran Fixings Pty Ltd</t>
        </is>
      </c>
      <c r="F3580" t="inlineStr">
        <is>
          <t>GST Payable</t>
        </is>
      </c>
      <c r="G3580" s="9" t="n">
        <v>125.62</v>
      </c>
      <c r="H3580" t="inlineStr"/>
      <c r="I3580" t="inlineStr"/>
      <c r="J3580" t="inlineStr"/>
      <c r="K3580" t="str">
        <f>INDEX('Account Map'!$E$5:$E$90,MATCH(F3580,'Account Map'!$A$5:$A$90,0))</f>
        <v>820</v>
      </c>
    </row>
    <row r="3581">
      <c r="A3581" t="n">
        <v>1339</v>
      </c>
      <c r="B3581" s="10" t="n">
        <v>46289</v>
      </c>
      <c r="C3581" t="inlineStr">
        <is>
          <t>Bill</t>
        </is>
      </c>
      <c r="D3581" t="inlineStr">
        <is>
          <t>B00530</t>
        </is>
      </c>
      <c r="E3581" t="inlineStr">
        <is>
          <t>Prahran Fixings Pty Ltd</t>
        </is>
      </c>
      <c r="F3581" t="inlineStr">
        <is>
          <t>Accounts Payable (A/P)</t>
        </is>
      </c>
      <c r="G3581" s="9" t="n">
        <v>-1381.78</v>
      </c>
      <c r="H3581" t="inlineStr"/>
      <c r="I3581" t="inlineStr"/>
      <c r="J3581" t="inlineStr"/>
      <c r="K3581" t="str">
        <f>INDEX('Account Map'!$E$5:$E$90,MATCH(F3581,'Account Map'!$A$5:$A$90,0))</f>
        <v>800</v>
      </c>
    </row>
    <row r="3582">
      <c r="A3582" t="n">
        <v>1340</v>
      </c>
      <c r="B3582" s="10" t="n">
        <v>46289</v>
      </c>
      <c r="C3582" t="inlineStr">
        <is>
          <t>Bill</t>
        </is>
      </c>
      <c r="D3582" t="inlineStr">
        <is>
          <t>B00531</t>
        </is>
      </c>
      <c r="E3582" t="inlineStr">
        <is>
          <t>Blum Fittings Pty Ltd</t>
        </is>
      </c>
      <c r="F3582" t="inlineStr">
        <is>
          <t>Hardware &amp; fittings</t>
        </is>
      </c>
      <c r="G3582" s="9" t="n">
        <v>1303.42</v>
      </c>
      <c r="H3582" t="inlineStr">
        <is>
          <t>GST</t>
        </is>
      </c>
      <c r="I3582" t="inlineStr"/>
      <c r="J3582" t="inlineStr"/>
      <c r="K3582" t="str">
        <f>INDEX('Account Map'!$E$5:$E$90,MATCH(F3582,'Account Map'!$A$5:$A$90,0))</f>
        <v>311</v>
      </c>
    </row>
    <row r="3583">
      <c r="A3583" t="n">
        <v>1340</v>
      </c>
      <c r="B3583" s="10" t="n">
        <v>46289</v>
      </c>
      <c r="C3583" t="inlineStr">
        <is>
          <t>Bill</t>
        </is>
      </c>
      <c r="D3583" t="inlineStr">
        <is>
          <t>B00531</t>
        </is>
      </c>
      <c r="E3583" t="inlineStr">
        <is>
          <t>Blum Fittings Pty Ltd</t>
        </is>
      </c>
      <c r="F3583" t="inlineStr">
        <is>
          <t>GST Payable</t>
        </is>
      </c>
      <c r="G3583" s="9" t="n">
        <v>130.34</v>
      </c>
      <c r="H3583" t="inlineStr"/>
      <c r="I3583" t="inlineStr"/>
      <c r="J3583" t="inlineStr"/>
      <c r="K3583" t="str">
        <f>INDEX('Account Map'!$E$5:$E$90,MATCH(F3583,'Account Map'!$A$5:$A$90,0))</f>
        <v>820</v>
      </c>
    </row>
    <row r="3584">
      <c r="A3584" t="n">
        <v>1340</v>
      </c>
      <c r="B3584" s="10" t="n">
        <v>46289</v>
      </c>
      <c r="C3584" t="inlineStr">
        <is>
          <t>Bill</t>
        </is>
      </c>
      <c r="D3584" t="inlineStr">
        <is>
          <t>B00531</t>
        </is>
      </c>
      <c r="E3584" t="inlineStr">
        <is>
          <t>Blum Fittings Pty Ltd</t>
        </is>
      </c>
      <c r="F3584" t="inlineStr">
        <is>
          <t>Accounts Payable (A/P)</t>
        </is>
      </c>
      <c r="G3584" s="9" t="n">
        <v>-1433.76</v>
      </c>
      <c r="H3584" t="inlineStr"/>
      <c r="I3584" t="inlineStr"/>
      <c r="J3584" t="inlineStr"/>
      <c r="K3584" t="str">
        <f>INDEX('Account Map'!$E$5:$E$90,MATCH(F3584,'Account Map'!$A$5:$A$90,0))</f>
        <v>800</v>
      </c>
    </row>
    <row r="3585">
      <c r="A3585" t="n">
        <v>1341</v>
      </c>
      <c r="B3585" s="10" t="n">
        <v>46289</v>
      </c>
      <c r="C3585" t="inlineStr">
        <is>
          <t>Bill</t>
        </is>
      </c>
      <c r="D3585" t="inlineStr">
        <is>
          <t>B00532</t>
        </is>
      </c>
      <c r="E3585" t="inlineStr">
        <is>
          <t>Prahran Fasteners Pty Ltd</t>
        </is>
      </c>
      <c r="F3585" t="inlineStr">
        <is>
          <t>Subcontractors</t>
        </is>
      </c>
      <c r="G3585" s="9" t="n">
        <v>358.63</v>
      </c>
      <c r="H3585" t="inlineStr">
        <is>
          <t>GST</t>
        </is>
      </c>
      <c r="I3585" t="inlineStr"/>
      <c r="J3585" t="inlineStr"/>
      <c r="K3585" t="str">
        <f>INDEX('Account Map'!$E$5:$E$90,MATCH(F3585,'Account Map'!$A$5:$A$90,0))</f>
        <v>313</v>
      </c>
    </row>
    <row r="3586">
      <c r="A3586" t="n">
        <v>1341</v>
      </c>
      <c r="B3586" s="10" t="n">
        <v>46289</v>
      </c>
      <c r="C3586" t="inlineStr">
        <is>
          <t>Bill</t>
        </is>
      </c>
      <c r="D3586" t="inlineStr">
        <is>
          <t>B00532</t>
        </is>
      </c>
      <c r="E3586" t="inlineStr">
        <is>
          <t>Prahran Fasteners Pty Ltd</t>
        </is>
      </c>
      <c r="F3586" t="inlineStr">
        <is>
          <t>GST Payable</t>
        </is>
      </c>
      <c r="G3586" s="9" t="n">
        <v>35.86</v>
      </c>
      <c r="H3586" t="inlineStr"/>
      <c r="I3586" t="inlineStr"/>
      <c r="J3586" t="inlineStr"/>
      <c r="K3586" t="str">
        <f>INDEX('Account Map'!$E$5:$E$90,MATCH(F3586,'Account Map'!$A$5:$A$90,0))</f>
        <v>820</v>
      </c>
    </row>
    <row r="3587">
      <c r="A3587" t="n">
        <v>1341</v>
      </c>
      <c r="B3587" s="10" t="n">
        <v>46289</v>
      </c>
      <c r="C3587" t="inlineStr">
        <is>
          <t>Bill</t>
        </is>
      </c>
      <c r="D3587" t="inlineStr">
        <is>
          <t>B00532</t>
        </is>
      </c>
      <c r="E3587" t="inlineStr">
        <is>
          <t>Prahran Fasteners Pty Ltd</t>
        </is>
      </c>
      <c r="F3587" t="inlineStr">
        <is>
          <t>Accounts Payable (A/P)</t>
        </is>
      </c>
      <c r="G3587" s="9" t="n">
        <v>-394.49</v>
      </c>
      <c r="H3587" t="inlineStr"/>
      <c r="I3587" t="inlineStr"/>
      <c r="J3587" t="inlineStr"/>
      <c r="K3587" t="str">
        <f>INDEX('Account Map'!$E$5:$E$90,MATCH(F3587,'Account Map'!$A$5:$A$90,0))</f>
        <v>800</v>
      </c>
    </row>
    <row r="3588">
      <c r="A3588" t="n">
        <v>1342</v>
      </c>
      <c r="B3588" s="10" t="n">
        <v>46289</v>
      </c>
      <c r="C3588" t="inlineStr">
        <is>
          <t>Bill</t>
        </is>
      </c>
      <c r="D3588" t="inlineStr">
        <is>
          <t>B00533</t>
        </is>
      </c>
      <c r="E3588" t="inlineStr">
        <is>
          <t>Prahran Fasteners Pty Ltd</t>
        </is>
      </c>
      <c r="F3588" t="inlineStr">
        <is>
          <t>Subcontractors</t>
        </is>
      </c>
      <c r="G3588" s="9" t="n">
        <v>1590.66</v>
      </c>
      <c r="H3588" t="inlineStr">
        <is>
          <t>GST</t>
        </is>
      </c>
      <c r="I3588" t="inlineStr"/>
      <c r="J3588" t="inlineStr"/>
      <c r="K3588" t="str">
        <f>INDEX('Account Map'!$E$5:$E$90,MATCH(F3588,'Account Map'!$A$5:$A$90,0))</f>
        <v>313</v>
      </c>
    </row>
    <row r="3589">
      <c r="A3589" t="n">
        <v>1342</v>
      </c>
      <c r="B3589" s="10" t="n">
        <v>46289</v>
      </c>
      <c r="C3589" t="inlineStr">
        <is>
          <t>Bill</t>
        </is>
      </c>
      <c r="D3589" t="inlineStr">
        <is>
          <t>B00533</t>
        </is>
      </c>
      <c r="E3589" t="inlineStr">
        <is>
          <t>Prahran Fasteners Pty Ltd</t>
        </is>
      </c>
      <c r="F3589" t="inlineStr">
        <is>
          <t>GST Payable</t>
        </is>
      </c>
      <c r="G3589" s="9" t="n">
        <v>159.07</v>
      </c>
      <c r="H3589" t="inlineStr"/>
      <c r="I3589" t="inlineStr"/>
      <c r="J3589" t="inlineStr"/>
      <c r="K3589" t="str">
        <f>INDEX('Account Map'!$E$5:$E$90,MATCH(F3589,'Account Map'!$A$5:$A$90,0))</f>
        <v>820</v>
      </c>
    </row>
    <row r="3590">
      <c r="A3590" t="n">
        <v>1342</v>
      </c>
      <c r="B3590" s="10" t="n">
        <v>46289</v>
      </c>
      <c r="C3590" t="inlineStr">
        <is>
          <t>Bill</t>
        </is>
      </c>
      <c r="D3590" t="inlineStr">
        <is>
          <t>B00533</t>
        </is>
      </c>
      <c r="E3590" t="inlineStr">
        <is>
          <t>Prahran Fasteners Pty Ltd</t>
        </is>
      </c>
      <c r="F3590" t="inlineStr">
        <is>
          <t>Accounts Payable (A/P)</t>
        </is>
      </c>
      <c r="G3590" s="9" t="n">
        <v>-1749.73</v>
      </c>
      <c r="H3590" t="inlineStr"/>
      <c r="I3590" t="inlineStr"/>
      <c r="J3590" t="inlineStr"/>
      <c r="K3590" t="str">
        <f>INDEX('Account Map'!$E$5:$E$90,MATCH(F3590,'Account Map'!$A$5:$A$90,0))</f>
        <v>800</v>
      </c>
    </row>
    <row r="3591">
      <c r="A3591" t="n">
        <v>1343</v>
      </c>
      <c r="B3591" s="10" t="n">
        <v>46289</v>
      </c>
      <c r="C3591" t="inlineStr">
        <is>
          <t>Bill</t>
        </is>
      </c>
      <c r="D3591" t="inlineStr">
        <is>
          <t>B00534</t>
        </is>
      </c>
      <c r="E3591" t="inlineStr">
        <is>
          <t>Lygon Panel Pty Ltd</t>
        </is>
      </c>
      <c r="F3591" t="inlineStr">
        <is>
          <t>Small tools</t>
        </is>
      </c>
      <c r="G3591" s="9" t="n">
        <v>1459.64</v>
      </c>
      <c r="H3591" t="inlineStr">
        <is>
          <t>GST</t>
        </is>
      </c>
      <c r="I3591" t="inlineStr"/>
      <c r="J3591" t="inlineStr"/>
      <c r="K3591" t="str">
        <f>INDEX('Account Map'!$E$5:$E$90,MATCH(F3591,'Account Map'!$A$5:$A$90,0))</f>
        <v>474</v>
      </c>
    </row>
    <row r="3592">
      <c r="A3592" t="n">
        <v>1343</v>
      </c>
      <c r="B3592" s="10" t="n">
        <v>46289</v>
      </c>
      <c r="C3592" t="inlineStr">
        <is>
          <t>Bill</t>
        </is>
      </c>
      <c r="D3592" t="inlineStr">
        <is>
          <t>B00534</t>
        </is>
      </c>
      <c r="E3592" t="inlineStr">
        <is>
          <t>Lygon Panel Pty Ltd</t>
        </is>
      </c>
      <c r="F3592" t="inlineStr">
        <is>
          <t>GST Payable</t>
        </is>
      </c>
      <c r="G3592" s="9" t="n">
        <v>145.96</v>
      </c>
      <c r="H3592" t="inlineStr"/>
      <c r="I3592" t="inlineStr"/>
      <c r="J3592" t="inlineStr"/>
      <c r="K3592" t="str">
        <f>INDEX('Account Map'!$E$5:$E$90,MATCH(F3592,'Account Map'!$A$5:$A$90,0))</f>
        <v>820</v>
      </c>
    </row>
    <row r="3593">
      <c r="A3593" t="n">
        <v>1343</v>
      </c>
      <c r="B3593" s="10" t="n">
        <v>46289</v>
      </c>
      <c r="C3593" t="inlineStr">
        <is>
          <t>Bill</t>
        </is>
      </c>
      <c r="D3593" t="inlineStr">
        <is>
          <t>B00534</t>
        </is>
      </c>
      <c r="E3593" t="inlineStr">
        <is>
          <t>Lygon Panel Pty Ltd</t>
        </is>
      </c>
      <c r="F3593" t="inlineStr">
        <is>
          <t>Accounts Payable (A/P)</t>
        </is>
      </c>
      <c r="G3593" s="9" t="n">
        <v>-1605.6</v>
      </c>
      <c r="H3593" t="inlineStr"/>
      <c r="I3593" t="inlineStr"/>
      <c r="J3593" t="inlineStr"/>
      <c r="K3593" t="str">
        <f>INDEX('Account Map'!$E$5:$E$90,MATCH(F3593,'Account Map'!$A$5:$A$90,0))</f>
        <v>800</v>
      </c>
    </row>
    <row r="3594">
      <c r="A3594" t="n">
        <v>1344</v>
      </c>
      <c r="B3594" s="10" t="n">
        <v>46289</v>
      </c>
      <c r="C3594" t="inlineStr">
        <is>
          <t>Bill</t>
        </is>
      </c>
      <c r="D3594" t="inlineStr">
        <is>
          <t>B00535</t>
        </is>
      </c>
      <c r="E3594" t="inlineStr">
        <is>
          <t>Yarra Machinery Pty Ltd</t>
        </is>
      </c>
      <c r="F3594" t="inlineStr">
        <is>
          <t>Timber &amp; board</t>
        </is>
      </c>
      <c r="G3594" s="9" t="n">
        <v>2493.46</v>
      </c>
      <c r="H3594" t="inlineStr">
        <is>
          <t>GST</t>
        </is>
      </c>
      <c r="I3594" t="inlineStr"/>
      <c r="J3594" t="inlineStr"/>
      <c r="K3594" t="str">
        <f>INDEX('Account Map'!$E$5:$E$90,MATCH(F3594,'Account Map'!$A$5:$A$90,0))</f>
        <v>310</v>
      </c>
    </row>
    <row r="3595">
      <c r="A3595" t="n">
        <v>1344</v>
      </c>
      <c r="B3595" s="10" t="n">
        <v>46289</v>
      </c>
      <c r="C3595" t="inlineStr">
        <is>
          <t>Bill</t>
        </is>
      </c>
      <c r="D3595" t="inlineStr">
        <is>
          <t>B00535</t>
        </is>
      </c>
      <c r="E3595" t="inlineStr">
        <is>
          <t>Yarra Machinery Pty Ltd</t>
        </is>
      </c>
      <c r="F3595" t="inlineStr">
        <is>
          <t>GST Payable</t>
        </is>
      </c>
      <c r="G3595" s="9" t="n">
        <v>249.35</v>
      </c>
      <c r="H3595" t="inlineStr"/>
      <c r="I3595" t="inlineStr"/>
      <c r="J3595" t="inlineStr"/>
      <c r="K3595" t="str">
        <f>INDEX('Account Map'!$E$5:$E$90,MATCH(F3595,'Account Map'!$A$5:$A$90,0))</f>
        <v>820</v>
      </c>
    </row>
    <row r="3596">
      <c r="A3596" t="n">
        <v>1344</v>
      </c>
      <c r="B3596" s="10" t="n">
        <v>46289</v>
      </c>
      <c r="C3596" t="inlineStr">
        <is>
          <t>Bill</t>
        </is>
      </c>
      <c r="D3596" t="inlineStr">
        <is>
          <t>B00535</t>
        </is>
      </c>
      <c r="E3596" t="inlineStr">
        <is>
          <t>Yarra Machinery Pty Ltd</t>
        </is>
      </c>
      <c r="F3596" t="inlineStr">
        <is>
          <t>Accounts Payable (A/P)</t>
        </is>
      </c>
      <c r="G3596" s="9" t="n">
        <v>-2742.81</v>
      </c>
      <c r="H3596" t="inlineStr"/>
      <c r="I3596" t="inlineStr"/>
      <c r="J3596" t="inlineStr"/>
      <c r="K3596" t="str">
        <f>INDEX('Account Map'!$E$5:$E$90,MATCH(F3596,'Account Map'!$A$5:$A$90,0))</f>
        <v>800</v>
      </c>
    </row>
    <row r="3597">
      <c r="A3597" t="n">
        <v>1345</v>
      </c>
      <c r="B3597" s="10" t="n">
        <v>46289</v>
      </c>
      <c r="C3597" t="inlineStr">
        <is>
          <t>Bill</t>
        </is>
      </c>
      <c r="D3597" t="inlineStr">
        <is>
          <t>B00536</t>
        </is>
      </c>
      <c r="E3597" t="inlineStr">
        <is>
          <t>Origin Energy Pty Ltd</t>
        </is>
      </c>
      <c r="F3597" t="inlineStr">
        <is>
          <t>Electricity &amp; gas</t>
        </is>
      </c>
      <c r="G3597" s="9" t="n">
        <v>748.09</v>
      </c>
      <c r="H3597" t="inlineStr">
        <is>
          <t>GST</t>
        </is>
      </c>
      <c r="I3597" t="inlineStr"/>
      <c r="J3597" t="inlineStr"/>
      <c r="K3597" t="str">
        <f>INDEX('Account Map'!$E$5:$E$90,MATCH(F3597,'Account Map'!$A$5:$A$90,0))</f>
        <v>445</v>
      </c>
    </row>
    <row r="3598">
      <c r="A3598" t="n">
        <v>1345</v>
      </c>
      <c r="B3598" s="10" t="n">
        <v>46289</v>
      </c>
      <c r="C3598" t="inlineStr">
        <is>
          <t>Bill</t>
        </is>
      </c>
      <c r="D3598" t="inlineStr">
        <is>
          <t>B00536</t>
        </is>
      </c>
      <c r="E3598" t="inlineStr">
        <is>
          <t>Origin Energy Pty Ltd</t>
        </is>
      </c>
      <c r="F3598" t="inlineStr">
        <is>
          <t>GST Payable</t>
        </is>
      </c>
      <c r="G3598" s="9" t="n">
        <v>74.81</v>
      </c>
      <c r="H3598" t="inlineStr"/>
      <c r="I3598" t="inlineStr"/>
      <c r="J3598" t="inlineStr"/>
      <c r="K3598" t="str">
        <f>INDEX('Account Map'!$E$5:$E$90,MATCH(F3598,'Account Map'!$A$5:$A$90,0))</f>
        <v>820</v>
      </c>
    </row>
    <row r="3599">
      <c r="A3599" t="n">
        <v>1345</v>
      </c>
      <c r="B3599" s="10" t="n">
        <v>46289</v>
      </c>
      <c r="C3599" t="inlineStr">
        <is>
          <t>Bill</t>
        </is>
      </c>
      <c r="D3599" t="inlineStr">
        <is>
          <t>B00536</t>
        </is>
      </c>
      <c r="E3599" t="inlineStr">
        <is>
          <t>Origin Energy Pty Ltd</t>
        </is>
      </c>
      <c r="F3599" t="inlineStr">
        <is>
          <t>Accounts Payable (A/P)</t>
        </is>
      </c>
      <c r="G3599" s="9" t="n">
        <v>-822.9</v>
      </c>
      <c r="H3599" t="inlineStr"/>
      <c r="I3599" t="inlineStr"/>
      <c r="J3599" t="inlineStr"/>
      <c r="K3599" t="str">
        <f>INDEX('Account Map'!$E$5:$E$90,MATCH(F3599,'Account Map'!$A$5:$A$90,0))</f>
        <v>800</v>
      </c>
    </row>
    <row r="3600">
      <c r="A3600" t="n">
        <v>1346</v>
      </c>
      <c r="B3600" s="10" t="n">
        <v>46289</v>
      </c>
      <c r="C3600" t="inlineStr">
        <is>
          <t>Expense</t>
        </is>
      </c>
      <c r="D3600" t="inlineStr"/>
      <c r="E3600" t="inlineStr">
        <is>
          <t>Total Tools</t>
        </is>
      </c>
      <c r="F3600" t="inlineStr">
        <is>
          <t>Travel</t>
        </is>
      </c>
      <c r="G3600" s="9" t="n">
        <v>104.8</v>
      </c>
      <c r="H3600" t="inlineStr">
        <is>
          <t>GST</t>
        </is>
      </c>
      <c r="I3600" t="inlineStr"/>
      <c r="J3600" t="inlineStr"/>
      <c r="K3600" t="str">
        <f>INDEX('Account Map'!$E$5:$E$90,MATCH(F3600,'Account Map'!$A$5:$A$90,0))</f>
        <v>493</v>
      </c>
    </row>
    <row r="3601">
      <c r="A3601" t="n">
        <v>1346</v>
      </c>
      <c r="B3601" s="10" t="n">
        <v>46289</v>
      </c>
      <c r="C3601" t="inlineStr">
        <is>
          <t>Expense</t>
        </is>
      </c>
      <c r="D3601" t="inlineStr"/>
      <c r="E3601" t="inlineStr">
        <is>
          <t>Total Tools</t>
        </is>
      </c>
      <c r="F3601" t="inlineStr">
        <is>
          <t>GST Payable</t>
        </is>
      </c>
      <c r="G3601" s="9" t="n">
        <v>10.48</v>
      </c>
      <c r="H3601" t="inlineStr"/>
      <c r="I3601" t="inlineStr"/>
      <c r="J3601" t="inlineStr"/>
      <c r="K3601" t="str">
        <f>INDEX('Account Map'!$E$5:$E$90,MATCH(F3601,'Account Map'!$A$5:$A$90,0))</f>
        <v>820</v>
      </c>
    </row>
    <row r="3602">
      <c r="A3602" t="n">
        <v>1346</v>
      </c>
      <c r="B3602" s="10" t="n">
        <v>46289</v>
      </c>
      <c r="C3602" t="inlineStr">
        <is>
          <t>Expense</t>
        </is>
      </c>
      <c r="D3602" t="inlineStr"/>
      <c r="E3602" t="inlineStr">
        <is>
          <t>Total Tools</t>
        </is>
      </c>
      <c r="F3602" t="inlineStr">
        <is>
          <t>ANZ Business Visa</t>
        </is>
      </c>
      <c r="G3602" s="9" t="n">
        <v>-115.28</v>
      </c>
      <c r="H3602" t="inlineStr"/>
      <c r="I3602" t="inlineStr"/>
      <c r="J3602" t="inlineStr">
        <is>
          <t>R</t>
        </is>
      </c>
      <c r="K3602" t="str">
        <f>INDEX('Account Map'!$E$5:$E$90,MATCH(F3602,'Account Map'!$A$5:$A$90,0))</f>
        <v>092</v>
      </c>
    </row>
    <row r="3603">
      <c r="A3603" t="n">
        <v>1347</v>
      </c>
      <c r="B3603" s="10" t="n">
        <v>46289</v>
      </c>
      <c r="C3603" t="inlineStr">
        <is>
          <t>Expense</t>
        </is>
      </c>
      <c r="D3603" t="inlineStr"/>
      <c r="E3603" t="inlineStr">
        <is>
          <t>Google Ads</t>
        </is>
      </c>
      <c r="F3603" t="inlineStr">
        <is>
          <t>Software</t>
        </is>
      </c>
      <c r="G3603" s="9" t="n">
        <v>373.84</v>
      </c>
      <c r="H3603" t="inlineStr">
        <is>
          <t>GST</t>
        </is>
      </c>
      <c r="I3603" t="inlineStr"/>
      <c r="J3603" t="inlineStr"/>
      <c r="K3603" t="str">
        <f>INDEX('Account Map'!$E$5:$E$90,MATCH(F3603,'Account Map'!$A$5:$A$90,0))</f>
        <v>485</v>
      </c>
    </row>
    <row r="3604">
      <c r="A3604" t="n">
        <v>1347</v>
      </c>
      <c r="B3604" s="10" t="n">
        <v>46289</v>
      </c>
      <c r="C3604" t="inlineStr">
        <is>
          <t>Expense</t>
        </is>
      </c>
      <c r="D3604" t="inlineStr"/>
      <c r="E3604" t="inlineStr">
        <is>
          <t>Google Ads</t>
        </is>
      </c>
      <c r="F3604" t="inlineStr">
        <is>
          <t>GST Payable</t>
        </is>
      </c>
      <c r="G3604" s="9" t="n">
        <v>37.38</v>
      </c>
      <c r="H3604" t="inlineStr"/>
      <c r="I3604" t="inlineStr"/>
      <c r="J3604" t="inlineStr"/>
      <c r="K3604" t="str">
        <f>INDEX('Account Map'!$E$5:$E$90,MATCH(F3604,'Account Map'!$A$5:$A$90,0))</f>
        <v>820</v>
      </c>
    </row>
    <row r="3605">
      <c r="A3605" t="n">
        <v>1347</v>
      </c>
      <c r="B3605" s="10" t="n">
        <v>46289</v>
      </c>
      <c r="C3605" t="inlineStr">
        <is>
          <t>Expense</t>
        </is>
      </c>
      <c r="D3605" t="inlineStr"/>
      <c r="E3605" t="inlineStr">
        <is>
          <t>Google Ads</t>
        </is>
      </c>
      <c r="F3605" t="inlineStr">
        <is>
          <t>ANZ Business Visa</t>
        </is>
      </c>
      <c r="G3605" s="9" t="n">
        <v>-411.22</v>
      </c>
      <c r="H3605" t="inlineStr"/>
      <c r="I3605" t="inlineStr"/>
      <c r="J3605" t="inlineStr">
        <is>
          <t>R</t>
        </is>
      </c>
      <c r="K3605" t="str">
        <f>INDEX('Account Map'!$E$5:$E$90,MATCH(F3605,'Account Map'!$A$5:$A$90,0))</f>
        <v>092</v>
      </c>
    </row>
    <row r="3606">
      <c r="A3606" t="n">
        <v>1348</v>
      </c>
      <c r="B3606" s="10" t="n">
        <v>46289</v>
      </c>
      <c r="C3606" t="inlineStr">
        <is>
          <t>Payment</t>
        </is>
      </c>
      <c r="D3606" t="inlineStr"/>
      <c r="E3606" t="inlineStr">
        <is>
          <t>Clifton Optometrists</t>
        </is>
      </c>
      <c r="F3606" t="inlineStr">
        <is>
          <t>ANZ Business Cheque</t>
        </is>
      </c>
      <c r="G3606" s="9" t="n">
        <v>1002.89</v>
      </c>
      <c r="H3606" t="inlineStr"/>
      <c r="I3606" t="inlineStr">
        <is>
          <t>Payment INV-4360</t>
        </is>
      </c>
      <c r="J3606" t="inlineStr">
        <is>
          <t>R</t>
        </is>
      </c>
      <c r="K3606" t="str">
        <f>INDEX('Account Map'!$E$5:$E$90,MATCH(F3606,'Account Map'!$A$5:$A$90,0))</f>
        <v>090</v>
      </c>
    </row>
    <row r="3607">
      <c r="A3607" t="n">
        <v>1348</v>
      </c>
      <c r="B3607" s="10" t="n">
        <v>46289</v>
      </c>
      <c r="C3607" t="inlineStr">
        <is>
          <t>Payment</t>
        </is>
      </c>
      <c r="D3607" t="inlineStr"/>
      <c r="E3607" t="inlineStr">
        <is>
          <t>Clifton Optometrists</t>
        </is>
      </c>
      <c r="F3607" t="inlineStr">
        <is>
          <t>Accounts Receivable (A/R)</t>
        </is>
      </c>
      <c r="G3607" s="9" t="n">
        <v>-1002.89</v>
      </c>
      <c r="H3607" t="inlineStr"/>
      <c r="I3607" t="inlineStr">
        <is>
          <t>Payment INV-4360</t>
        </is>
      </c>
      <c r="J3607" t="inlineStr"/>
      <c r="K3607" t="str">
        <f>INDEX('Account Map'!$E$5:$E$90,MATCH(F3607,'Account Map'!$A$5:$A$90,0))</f>
        <v>610</v>
      </c>
    </row>
    <row r="3608">
      <c r="A3608" t="n">
        <v>1349</v>
      </c>
      <c r="B3608" s="10" t="n">
        <v>46289</v>
      </c>
      <c r="C3608" t="inlineStr">
        <is>
          <t>Bill Payment (Cheque)</t>
        </is>
      </c>
      <c r="D3608" t="inlineStr"/>
      <c r="E3608" t="inlineStr">
        <is>
          <t>Clifton Panel Pty Ltd</t>
        </is>
      </c>
      <c r="F3608" t="inlineStr">
        <is>
          <t>Accounts Payable (A/P)</t>
        </is>
      </c>
      <c r="G3608" s="9" t="n">
        <v>1093.42</v>
      </c>
      <c r="H3608" t="inlineStr"/>
      <c r="I3608" t="inlineStr">
        <is>
          <t>Payment B00336</t>
        </is>
      </c>
      <c r="J3608" t="inlineStr"/>
      <c r="K3608" t="str">
        <f>INDEX('Account Map'!$E$5:$E$90,MATCH(F3608,'Account Map'!$A$5:$A$90,0))</f>
        <v>800</v>
      </c>
    </row>
    <row r="3609">
      <c r="A3609" t="n">
        <v>1349</v>
      </c>
      <c r="B3609" s="10" t="n">
        <v>46289</v>
      </c>
      <c r="C3609" t="inlineStr">
        <is>
          <t>Bill Payment (Cheque)</t>
        </is>
      </c>
      <c r="D3609" t="inlineStr"/>
      <c r="E3609" t="inlineStr">
        <is>
          <t>Clifton Panel Pty Ltd</t>
        </is>
      </c>
      <c r="F3609" t="inlineStr">
        <is>
          <t>ANZ Business Cheque</t>
        </is>
      </c>
      <c r="G3609" s="9" t="n">
        <v>-1093.42</v>
      </c>
      <c r="H3609" t="inlineStr"/>
      <c r="I3609" t="inlineStr">
        <is>
          <t>Payment B00336</t>
        </is>
      </c>
      <c r="J3609" t="inlineStr">
        <is>
          <t>R</t>
        </is>
      </c>
      <c r="K3609" t="str">
        <f>INDEX('Account Map'!$E$5:$E$90,MATCH(F3609,'Account Map'!$A$5:$A$90,0))</f>
        <v>090</v>
      </c>
    </row>
    <row r="3610">
      <c r="A3610" t="n">
        <v>1350</v>
      </c>
      <c r="B3610" s="10" t="n">
        <v>46289</v>
      </c>
      <c r="C3610" t="inlineStr">
        <is>
          <t>Bill Payment (Cheque)</t>
        </is>
      </c>
      <c r="D3610" t="inlineStr"/>
      <c r="E3610" t="inlineStr">
        <is>
          <t>Fixit Machinery Pty Ltd</t>
        </is>
      </c>
      <c r="F3610" t="inlineStr">
        <is>
          <t>Accounts Payable (A/P)</t>
        </is>
      </c>
      <c r="G3610" s="9" t="n">
        <v>1332.49</v>
      </c>
      <c r="H3610" t="inlineStr"/>
      <c r="I3610" t="inlineStr">
        <is>
          <t>Payment B00337</t>
        </is>
      </c>
      <c r="J3610" t="inlineStr"/>
      <c r="K3610" t="str">
        <f>INDEX('Account Map'!$E$5:$E$90,MATCH(F3610,'Account Map'!$A$5:$A$90,0))</f>
        <v>800</v>
      </c>
    </row>
    <row r="3611">
      <c r="A3611" t="n">
        <v>1350</v>
      </c>
      <c r="B3611" s="10" t="n">
        <v>46289</v>
      </c>
      <c r="C3611" t="inlineStr">
        <is>
          <t>Bill Payment (Cheque)</t>
        </is>
      </c>
      <c r="D3611" t="inlineStr"/>
      <c r="E3611" t="inlineStr">
        <is>
          <t>Fixit Machinery Pty Ltd</t>
        </is>
      </c>
      <c r="F3611" t="inlineStr">
        <is>
          <t>ANZ Business Cheque</t>
        </is>
      </c>
      <c r="G3611" s="9" t="n">
        <v>-1332.49</v>
      </c>
      <c r="H3611" t="inlineStr"/>
      <c r="I3611" t="inlineStr">
        <is>
          <t>Payment B00337</t>
        </is>
      </c>
      <c r="J3611" t="inlineStr">
        <is>
          <t>R</t>
        </is>
      </c>
      <c r="K3611" t="str">
        <f>INDEX('Account Map'!$E$5:$E$90,MATCH(F3611,'Account Map'!$A$5:$A$90,0))</f>
        <v>090</v>
      </c>
    </row>
    <row r="3612">
      <c r="A3612" t="n">
        <v>1351</v>
      </c>
      <c r="B3612" s="10" t="n">
        <v>46289</v>
      </c>
      <c r="C3612" t="inlineStr">
        <is>
          <t>Bill Payment (Cheque)</t>
        </is>
      </c>
      <c r="D3612" t="inlineStr"/>
      <c r="E3612" t="inlineStr">
        <is>
          <t>Glenferrie Lighting Pty Ltd</t>
        </is>
      </c>
      <c r="F3612" t="inlineStr">
        <is>
          <t>Accounts Payable (A/P)</t>
        </is>
      </c>
      <c r="G3612" s="9" t="n">
        <v>1150.23</v>
      </c>
      <c r="H3612" t="inlineStr"/>
      <c r="I3612" t="inlineStr">
        <is>
          <t>Payment B00445</t>
        </is>
      </c>
      <c r="J3612" t="inlineStr"/>
      <c r="K3612" t="str">
        <f>INDEX('Account Map'!$E$5:$E$90,MATCH(F3612,'Account Map'!$A$5:$A$90,0))</f>
        <v>800</v>
      </c>
    </row>
    <row r="3613">
      <c r="A3613" t="n">
        <v>1351</v>
      </c>
      <c r="B3613" s="10" t="n">
        <v>46289</v>
      </c>
      <c r="C3613" t="inlineStr">
        <is>
          <t>Bill Payment (Cheque)</t>
        </is>
      </c>
      <c r="D3613" t="inlineStr"/>
      <c r="E3613" t="inlineStr">
        <is>
          <t>Glenferrie Lighting Pty Ltd</t>
        </is>
      </c>
      <c r="F3613" t="inlineStr">
        <is>
          <t>ANZ Business Cheque</t>
        </is>
      </c>
      <c r="G3613" s="9" t="n">
        <v>-1150.23</v>
      </c>
      <c r="H3613" t="inlineStr"/>
      <c r="I3613" t="inlineStr">
        <is>
          <t>Payment B00445</t>
        </is>
      </c>
      <c r="J3613" t="inlineStr">
        <is>
          <t>R</t>
        </is>
      </c>
      <c r="K3613" t="str">
        <f>INDEX('Account Map'!$E$5:$E$90,MATCH(F3613,'Account Map'!$A$5:$A$90,0))</f>
        <v>090</v>
      </c>
    </row>
    <row r="3614">
      <c r="A3614" t="n">
        <v>1352</v>
      </c>
      <c r="B3614" s="10" t="n">
        <v>46289</v>
      </c>
      <c r="C3614" t="inlineStr">
        <is>
          <t>Bill Payment (Cheque)</t>
        </is>
      </c>
      <c r="D3614" t="inlineStr"/>
      <c r="E3614" t="inlineStr">
        <is>
          <t>Smith &amp; Partners Accountants Pty Ltd</t>
        </is>
      </c>
      <c r="F3614" t="inlineStr">
        <is>
          <t>Accounts Payable (A/P)</t>
        </is>
      </c>
      <c r="G3614" s="9" t="n">
        <v>1386.8</v>
      </c>
      <c r="H3614" t="inlineStr"/>
      <c r="I3614" t="inlineStr">
        <is>
          <t>Payment B00456</t>
        </is>
      </c>
      <c r="J3614" t="inlineStr"/>
      <c r="K3614" t="str">
        <f>INDEX('Account Map'!$E$5:$E$90,MATCH(F3614,'Account Map'!$A$5:$A$90,0))</f>
        <v>800</v>
      </c>
    </row>
    <row r="3615">
      <c r="A3615" t="n">
        <v>1352</v>
      </c>
      <c r="B3615" s="10" t="n">
        <v>46289</v>
      </c>
      <c r="C3615" t="inlineStr">
        <is>
          <t>Bill Payment (Cheque)</t>
        </is>
      </c>
      <c r="D3615" t="inlineStr"/>
      <c r="E3615" t="inlineStr">
        <is>
          <t>Smith &amp; Partners Accountants Pty Ltd</t>
        </is>
      </c>
      <c r="F3615" t="inlineStr">
        <is>
          <t>ANZ Business Cheque</t>
        </is>
      </c>
      <c r="G3615" s="9" t="n">
        <v>-1386.8</v>
      </c>
      <c r="H3615" t="inlineStr"/>
      <c r="I3615" t="inlineStr">
        <is>
          <t>Payment B00456</t>
        </is>
      </c>
      <c r="J3615" t="inlineStr">
        <is>
          <t>R</t>
        </is>
      </c>
      <c r="K3615" t="str">
        <f>INDEX('Account Map'!$E$5:$E$90,MATCH(F3615,'Account Map'!$A$5:$A$90,0))</f>
        <v>090</v>
      </c>
    </row>
    <row r="3616">
      <c r="A3616" t="n">
        <v>1353</v>
      </c>
      <c r="B3616" s="10" t="n">
        <v>46290</v>
      </c>
      <c r="C3616" t="inlineStr">
        <is>
          <t>Invoice</t>
        </is>
      </c>
      <c r="D3616" t="inlineStr">
        <is>
          <t>INV-4410</t>
        </is>
      </c>
      <c r="E3616" t="inlineStr">
        <is>
          <t>Wattle Interiors</t>
        </is>
      </c>
      <c r="F3616" t="inlineStr">
        <is>
          <t>Accounts Receivable (A/R)</t>
        </is>
      </c>
      <c r="G3616" s="9" t="n">
        <v>5259.1</v>
      </c>
      <c r="H3616" t="inlineStr"/>
      <c r="I3616" t="inlineStr"/>
      <c r="J3616" t="inlineStr"/>
      <c r="K3616" t="str">
        <f>INDEX('Account Map'!$E$5:$E$90,MATCH(F3616,'Account Map'!$A$5:$A$90,0))</f>
        <v>610</v>
      </c>
    </row>
    <row r="3617">
      <c r="A3617" t="n">
        <v>1353</v>
      </c>
      <c r="B3617" s="10" t="n">
        <v>46290</v>
      </c>
      <c r="C3617" t="inlineStr">
        <is>
          <t>Invoice</t>
        </is>
      </c>
      <c r="D3617" t="inlineStr">
        <is>
          <t>INV-4410</t>
        </is>
      </c>
      <c r="E3617" t="inlineStr">
        <is>
          <t>Wattle Interiors</t>
        </is>
      </c>
      <c r="F3617" t="inlineStr">
        <is>
          <t>Joinery sales</t>
        </is>
      </c>
      <c r="G3617" s="9" t="n">
        <v>-4781</v>
      </c>
      <c r="H3617" t="inlineStr">
        <is>
          <t>GST</t>
        </is>
      </c>
      <c r="I3617" t="inlineStr"/>
      <c r="J3617" t="inlineStr"/>
      <c r="K3617" t="str">
        <f>INDEX('Account Map'!$E$5:$E$90,MATCH(F3617,'Account Map'!$A$5:$A$90,0))</f>
        <v>200</v>
      </c>
    </row>
    <row r="3618">
      <c r="A3618" t="n">
        <v>1353</v>
      </c>
      <c r="B3618" s="10" t="n">
        <v>46290</v>
      </c>
      <c r="C3618" t="inlineStr">
        <is>
          <t>Invoice</t>
        </is>
      </c>
      <c r="D3618" t="inlineStr">
        <is>
          <t>INV-4410</t>
        </is>
      </c>
      <c r="E3618" t="inlineStr">
        <is>
          <t>Wattle Interiors</t>
        </is>
      </c>
      <c r="F3618" t="inlineStr">
        <is>
          <t>GST Payable</t>
        </is>
      </c>
      <c r="G3618" s="9" t="n">
        <v>-478.1</v>
      </c>
      <c r="H3618" t="inlineStr"/>
      <c r="I3618" t="inlineStr"/>
      <c r="J3618" t="inlineStr"/>
      <c r="K3618" t="str">
        <f>INDEX('Account Map'!$E$5:$E$90,MATCH(F3618,'Account Map'!$A$5:$A$90,0))</f>
        <v>820</v>
      </c>
    </row>
    <row r="3619">
      <c r="A3619" t="n">
        <v>1354</v>
      </c>
      <c r="B3619" s="10" t="n">
        <v>46290</v>
      </c>
      <c r="C3619" t="inlineStr">
        <is>
          <t>Invoice</t>
        </is>
      </c>
      <c r="D3619" t="inlineStr">
        <is>
          <t>INV-4411</t>
        </is>
      </c>
      <c r="E3619" t="inlineStr">
        <is>
          <t>Albert Developments Pty Ltd</t>
        </is>
      </c>
      <c r="F3619" t="inlineStr">
        <is>
          <t>Accounts Receivable (A/R)</t>
        </is>
      </c>
      <c r="G3619" s="9" t="n">
        <v>1799.94</v>
      </c>
      <c r="H3619" t="inlineStr"/>
      <c r="I3619" t="inlineStr"/>
      <c r="J3619" t="inlineStr"/>
      <c r="K3619" t="str">
        <f>INDEX('Account Map'!$E$5:$E$90,MATCH(F3619,'Account Map'!$A$5:$A$90,0))</f>
        <v>610</v>
      </c>
    </row>
    <row r="3620">
      <c r="A3620" t="n">
        <v>1354</v>
      </c>
      <c r="B3620" s="10" t="n">
        <v>46290</v>
      </c>
      <c r="C3620" t="inlineStr">
        <is>
          <t>Invoice</t>
        </is>
      </c>
      <c r="D3620" t="inlineStr">
        <is>
          <t>INV-4411</t>
        </is>
      </c>
      <c r="E3620" t="inlineStr">
        <is>
          <t>Albert Developments Pty Ltd</t>
        </is>
      </c>
      <c r="F3620" t="inlineStr">
        <is>
          <t>Joinery sales</t>
        </is>
      </c>
      <c r="G3620" s="9" t="n">
        <v>-1636.31</v>
      </c>
      <c r="H3620" t="inlineStr">
        <is>
          <t>GST</t>
        </is>
      </c>
      <c r="I3620" t="inlineStr"/>
      <c r="J3620" t="inlineStr"/>
      <c r="K3620" t="str">
        <f>INDEX('Account Map'!$E$5:$E$90,MATCH(F3620,'Account Map'!$A$5:$A$90,0))</f>
        <v>200</v>
      </c>
    </row>
    <row r="3621">
      <c r="A3621" t="n">
        <v>1354</v>
      </c>
      <c r="B3621" s="10" t="n">
        <v>46290</v>
      </c>
      <c r="C3621" t="inlineStr">
        <is>
          <t>Invoice</t>
        </is>
      </c>
      <c r="D3621" t="inlineStr">
        <is>
          <t>INV-4411</t>
        </is>
      </c>
      <c r="E3621" t="inlineStr">
        <is>
          <t>Albert Developments Pty Ltd</t>
        </is>
      </c>
      <c r="F3621" t="inlineStr">
        <is>
          <t>GST Payable</t>
        </is>
      </c>
      <c r="G3621" s="9" t="n">
        <v>-163.63</v>
      </c>
      <c r="H3621" t="inlineStr"/>
      <c r="I3621" t="inlineStr"/>
      <c r="J3621" t="inlineStr"/>
      <c r="K3621" t="str">
        <f>INDEX('Account Map'!$E$5:$E$90,MATCH(F3621,'Account Map'!$A$5:$A$90,0))</f>
        <v>820</v>
      </c>
    </row>
    <row r="3622">
      <c r="A3622" t="n">
        <v>1355</v>
      </c>
      <c r="B3622" s="10" t="n">
        <v>46290</v>
      </c>
      <c r="C3622" t="inlineStr">
        <is>
          <t>Bill</t>
        </is>
      </c>
      <c r="D3622" t="inlineStr">
        <is>
          <t>B00537</t>
        </is>
      </c>
      <c r="E3622" t="inlineStr">
        <is>
          <t>Optus Business</t>
        </is>
      </c>
      <c r="F3622" t="inlineStr">
        <is>
          <t>Mobile phones</t>
        </is>
      </c>
      <c r="G3622" s="9" t="n">
        <v>972.8</v>
      </c>
      <c r="H3622" t="inlineStr">
        <is>
          <t>GST</t>
        </is>
      </c>
      <c r="I3622" t="inlineStr"/>
      <c r="J3622" t="inlineStr"/>
      <c r="K3622" t="str">
        <f>INDEX('Account Map'!$E$5:$E$90,MATCH(F3622,'Account Map'!$A$5:$A$90,0))</f>
        <v>489</v>
      </c>
    </row>
    <row r="3623">
      <c r="A3623" t="n">
        <v>1355</v>
      </c>
      <c r="B3623" s="10" t="n">
        <v>46290</v>
      </c>
      <c r="C3623" t="inlineStr">
        <is>
          <t>Bill</t>
        </is>
      </c>
      <c r="D3623" t="inlineStr">
        <is>
          <t>B00537</t>
        </is>
      </c>
      <c r="E3623" t="inlineStr">
        <is>
          <t>Optus Business</t>
        </is>
      </c>
      <c r="F3623" t="inlineStr">
        <is>
          <t>GST Payable</t>
        </is>
      </c>
      <c r="G3623" s="9" t="n">
        <v>97.28</v>
      </c>
      <c r="H3623" t="inlineStr"/>
      <c r="I3623" t="inlineStr"/>
      <c r="J3623" t="inlineStr"/>
      <c r="K3623" t="str">
        <f>INDEX('Account Map'!$E$5:$E$90,MATCH(F3623,'Account Map'!$A$5:$A$90,0))</f>
        <v>820</v>
      </c>
    </row>
    <row r="3624">
      <c r="A3624" t="n">
        <v>1355</v>
      </c>
      <c r="B3624" s="10" t="n">
        <v>46290</v>
      </c>
      <c r="C3624" t="inlineStr">
        <is>
          <t>Bill</t>
        </is>
      </c>
      <c r="D3624" t="inlineStr">
        <is>
          <t>B00537</t>
        </is>
      </c>
      <c r="E3624" t="inlineStr">
        <is>
          <t>Optus Business</t>
        </is>
      </c>
      <c r="F3624" t="inlineStr">
        <is>
          <t>Accounts Payable (A/P)</t>
        </is>
      </c>
      <c r="G3624" s="9" t="n">
        <v>-1070.08</v>
      </c>
      <c r="H3624" t="inlineStr"/>
      <c r="I3624" t="inlineStr"/>
      <c r="J3624" t="inlineStr"/>
      <c r="K3624" t="str">
        <f>INDEX('Account Map'!$E$5:$E$90,MATCH(F3624,'Account Map'!$A$5:$A$90,0))</f>
        <v>800</v>
      </c>
    </row>
    <row r="3625">
      <c r="A3625" t="n">
        <v>1356</v>
      </c>
      <c r="B3625" s="10" t="n">
        <v>46290</v>
      </c>
      <c r="C3625" t="inlineStr">
        <is>
          <t>Bill</t>
        </is>
      </c>
      <c r="D3625" t="inlineStr">
        <is>
          <t>B00538</t>
        </is>
      </c>
      <c r="E3625" t="inlineStr">
        <is>
          <t>Ironbark Joinery Supplies Pty Ltd</t>
        </is>
      </c>
      <c r="F3625" t="inlineStr">
        <is>
          <t>Hardware &amp; fittings</t>
        </is>
      </c>
      <c r="G3625" s="9" t="n">
        <v>558.53</v>
      </c>
      <c r="H3625" t="inlineStr">
        <is>
          <t>GST</t>
        </is>
      </c>
      <c r="I3625" t="inlineStr"/>
      <c r="J3625" t="inlineStr"/>
      <c r="K3625" t="str">
        <f>INDEX('Account Map'!$E$5:$E$90,MATCH(F3625,'Account Map'!$A$5:$A$90,0))</f>
        <v>311</v>
      </c>
    </row>
    <row r="3626">
      <c r="A3626" t="n">
        <v>1356</v>
      </c>
      <c r="B3626" s="10" t="n">
        <v>46290</v>
      </c>
      <c r="C3626" t="inlineStr">
        <is>
          <t>Bill</t>
        </is>
      </c>
      <c r="D3626" t="inlineStr">
        <is>
          <t>B00538</t>
        </is>
      </c>
      <c r="E3626" t="inlineStr">
        <is>
          <t>Ironbark Joinery Supplies Pty Ltd</t>
        </is>
      </c>
      <c r="F3626" t="inlineStr">
        <is>
          <t>GST Payable</t>
        </is>
      </c>
      <c r="G3626" s="9" t="n">
        <v>55.85</v>
      </c>
      <c r="H3626" t="inlineStr"/>
      <c r="I3626" t="inlineStr"/>
      <c r="J3626" t="inlineStr"/>
      <c r="K3626" t="str">
        <f>INDEX('Account Map'!$E$5:$E$90,MATCH(F3626,'Account Map'!$A$5:$A$90,0))</f>
        <v>820</v>
      </c>
    </row>
    <row r="3627">
      <c r="A3627" t="n">
        <v>1356</v>
      </c>
      <c r="B3627" s="10" t="n">
        <v>46290</v>
      </c>
      <c r="C3627" t="inlineStr">
        <is>
          <t>Bill</t>
        </is>
      </c>
      <c r="D3627" t="inlineStr">
        <is>
          <t>B00538</t>
        </is>
      </c>
      <c r="E3627" t="inlineStr">
        <is>
          <t>Ironbark Joinery Supplies Pty Ltd</t>
        </is>
      </c>
      <c r="F3627" t="inlineStr">
        <is>
          <t>Accounts Payable (A/P)</t>
        </is>
      </c>
      <c r="G3627" s="9" t="n">
        <v>-614.38</v>
      </c>
      <c r="H3627" t="inlineStr"/>
      <c r="I3627" t="inlineStr"/>
      <c r="J3627" t="inlineStr"/>
      <c r="K3627" t="str">
        <f>INDEX('Account Map'!$E$5:$E$90,MATCH(F3627,'Account Map'!$A$5:$A$90,0))</f>
        <v>800</v>
      </c>
    </row>
    <row r="3628">
      <c r="A3628" t="n">
        <v>1357</v>
      </c>
      <c r="B3628" s="10" t="n">
        <v>46290</v>
      </c>
      <c r="C3628" t="inlineStr">
        <is>
          <t>Bill</t>
        </is>
      </c>
      <c r="D3628" t="inlineStr">
        <is>
          <t>B00539</t>
        </is>
      </c>
      <c r="E3628" t="inlineStr">
        <is>
          <t>Qantas Pty Ltd</t>
        </is>
      </c>
      <c r="F3628" t="inlineStr">
        <is>
          <t>Travel</t>
        </is>
      </c>
      <c r="G3628" s="9" t="n">
        <v>74.56999999999999</v>
      </c>
      <c r="H3628" t="inlineStr">
        <is>
          <t>GST</t>
        </is>
      </c>
      <c r="I3628" t="inlineStr"/>
      <c r="J3628" t="inlineStr"/>
      <c r="K3628" t="str">
        <f>INDEX('Account Map'!$E$5:$E$90,MATCH(F3628,'Account Map'!$A$5:$A$90,0))</f>
        <v>493</v>
      </c>
    </row>
    <row r="3629">
      <c r="A3629" t="n">
        <v>1357</v>
      </c>
      <c r="B3629" s="10" t="n">
        <v>46290</v>
      </c>
      <c r="C3629" t="inlineStr">
        <is>
          <t>Bill</t>
        </is>
      </c>
      <c r="D3629" t="inlineStr">
        <is>
          <t>B00539</t>
        </is>
      </c>
      <c r="E3629" t="inlineStr">
        <is>
          <t>Qantas Pty Ltd</t>
        </is>
      </c>
      <c r="F3629" t="inlineStr">
        <is>
          <t>GST Payable</t>
        </is>
      </c>
      <c r="G3629" s="9" t="n">
        <v>7.46</v>
      </c>
      <c r="H3629" t="inlineStr"/>
      <c r="I3629" t="inlineStr"/>
      <c r="J3629" t="inlineStr"/>
      <c r="K3629" t="str">
        <f>INDEX('Account Map'!$E$5:$E$90,MATCH(F3629,'Account Map'!$A$5:$A$90,0))</f>
        <v>820</v>
      </c>
    </row>
    <row r="3630">
      <c r="A3630" t="n">
        <v>1357</v>
      </c>
      <c r="B3630" s="10" t="n">
        <v>46290</v>
      </c>
      <c r="C3630" t="inlineStr">
        <is>
          <t>Bill</t>
        </is>
      </c>
      <c r="D3630" t="inlineStr">
        <is>
          <t>B00539</t>
        </is>
      </c>
      <c r="E3630" t="inlineStr">
        <is>
          <t>Qantas Pty Ltd</t>
        </is>
      </c>
      <c r="F3630" t="inlineStr">
        <is>
          <t>Accounts Payable (A/P)</t>
        </is>
      </c>
      <c r="G3630" s="9" t="n">
        <v>-82.03</v>
      </c>
      <c r="H3630" t="inlineStr"/>
      <c r="I3630" t="inlineStr"/>
      <c r="J3630" t="inlineStr"/>
      <c r="K3630" t="str">
        <f>INDEX('Account Map'!$E$5:$E$90,MATCH(F3630,'Account Map'!$A$5:$A$90,0))</f>
        <v>800</v>
      </c>
    </row>
    <row r="3631">
      <c r="A3631" t="n">
        <v>1358</v>
      </c>
      <c r="B3631" s="10" t="n">
        <v>46290</v>
      </c>
      <c r="C3631" t="inlineStr">
        <is>
          <t>Bill</t>
        </is>
      </c>
      <c r="D3631" t="inlineStr">
        <is>
          <t>B00540</t>
        </is>
      </c>
      <c r="E3631" t="inlineStr">
        <is>
          <t>Smith St Fixings Pty Ltd</t>
        </is>
      </c>
      <c r="F3631" t="inlineStr">
        <is>
          <t>Repairs &amp; maintenance</t>
        </is>
      </c>
      <c r="G3631" s="9" t="n">
        <v>525.45</v>
      </c>
      <c r="H3631" t="inlineStr">
        <is>
          <t>GST</t>
        </is>
      </c>
      <c r="I3631" t="inlineStr"/>
      <c r="J3631" t="inlineStr"/>
      <c r="K3631" t="str">
        <f>INDEX('Account Map'!$E$5:$E$90,MATCH(F3631,'Account Map'!$A$5:$A$90,0))</f>
        <v>473</v>
      </c>
    </row>
    <row r="3632">
      <c r="A3632" t="n">
        <v>1358</v>
      </c>
      <c r="B3632" s="10" t="n">
        <v>46290</v>
      </c>
      <c r="C3632" t="inlineStr">
        <is>
          <t>Bill</t>
        </is>
      </c>
      <c r="D3632" t="inlineStr">
        <is>
          <t>B00540</t>
        </is>
      </c>
      <c r="E3632" t="inlineStr">
        <is>
          <t>Smith St Fixings Pty Ltd</t>
        </is>
      </c>
      <c r="F3632" t="inlineStr">
        <is>
          <t>GST Payable</t>
        </is>
      </c>
      <c r="G3632" s="9" t="n">
        <v>52.55</v>
      </c>
      <c r="H3632" t="inlineStr"/>
      <c r="I3632" t="inlineStr"/>
      <c r="J3632" t="inlineStr"/>
      <c r="K3632" t="str">
        <f>INDEX('Account Map'!$E$5:$E$90,MATCH(F3632,'Account Map'!$A$5:$A$90,0))</f>
        <v>820</v>
      </c>
    </row>
    <row r="3633">
      <c r="A3633" t="n">
        <v>1358</v>
      </c>
      <c r="B3633" s="10" t="n">
        <v>46290</v>
      </c>
      <c r="C3633" t="inlineStr">
        <is>
          <t>Bill</t>
        </is>
      </c>
      <c r="D3633" t="inlineStr">
        <is>
          <t>B00540</t>
        </is>
      </c>
      <c r="E3633" t="inlineStr">
        <is>
          <t>Smith St Fixings Pty Ltd</t>
        </is>
      </c>
      <c r="F3633" t="inlineStr">
        <is>
          <t>Accounts Payable (A/P)</t>
        </is>
      </c>
      <c r="G3633" s="9" t="n">
        <v>-578</v>
      </c>
      <c r="H3633" t="inlineStr"/>
      <c r="I3633" t="inlineStr"/>
      <c r="J3633" t="inlineStr"/>
      <c r="K3633" t="str">
        <f>INDEX('Account Map'!$E$5:$E$90,MATCH(F3633,'Account Map'!$A$5:$A$90,0))</f>
        <v>800</v>
      </c>
    </row>
    <row r="3634">
      <c r="A3634" t="n">
        <v>1359</v>
      </c>
      <c r="B3634" s="10" t="n">
        <v>46290</v>
      </c>
      <c r="C3634" t="inlineStr">
        <is>
          <t>Bill</t>
        </is>
      </c>
      <c r="D3634" t="inlineStr">
        <is>
          <t>B00541</t>
        </is>
      </c>
      <c r="E3634" t="inlineStr">
        <is>
          <t>Carlton Abrasives Pty Ltd</t>
        </is>
      </c>
      <c r="F3634" t="inlineStr">
        <is>
          <t>Freight &amp; cartage</t>
        </is>
      </c>
      <c r="G3634" s="9" t="n">
        <v>51.39</v>
      </c>
      <c r="H3634" t="inlineStr">
        <is>
          <t>GST</t>
        </is>
      </c>
      <c r="I3634" t="inlineStr"/>
      <c r="J3634" t="inlineStr"/>
      <c r="K3634" t="str">
        <f>INDEX('Account Map'!$E$5:$E$90,MATCH(F3634,'Account Map'!$A$5:$A$90,0))</f>
        <v>314</v>
      </c>
    </row>
    <row r="3635">
      <c r="A3635" t="n">
        <v>1359</v>
      </c>
      <c r="B3635" s="10" t="n">
        <v>46290</v>
      </c>
      <c r="C3635" t="inlineStr">
        <is>
          <t>Bill</t>
        </is>
      </c>
      <c r="D3635" t="inlineStr">
        <is>
          <t>B00541</t>
        </is>
      </c>
      <c r="E3635" t="inlineStr">
        <is>
          <t>Carlton Abrasives Pty Ltd</t>
        </is>
      </c>
      <c r="F3635" t="inlineStr">
        <is>
          <t>GST Payable</t>
        </is>
      </c>
      <c r="G3635" s="9" t="n">
        <v>5.14</v>
      </c>
      <c r="H3635" t="inlineStr"/>
      <c r="I3635" t="inlineStr"/>
      <c r="J3635" t="inlineStr"/>
      <c r="K3635" t="str">
        <f>INDEX('Account Map'!$E$5:$E$90,MATCH(F3635,'Account Map'!$A$5:$A$90,0))</f>
        <v>820</v>
      </c>
    </row>
    <row r="3636">
      <c r="A3636" t="n">
        <v>1359</v>
      </c>
      <c r="B3636" s="10" t="n">
        <v>46290</v>
      </c>
      <c r="C3636" t="inlineStr">
        <is>
          <t>Bill</t>
        </is>
      </c>
      <c r="D3636" t="inlineStr">
        <is>
          <t>B00541</t>
        </is>
      </c>
      <c r="E3636" t="inlineStr">
        <is>
          <t>Carlton Abrasives Pty Ltd</t>
        </is>
      </c>
      <c r="F3636" t="inlineStr">
        <is>
          <t>Accounts Payable (A/P)</t>
        </is>
      </c>
      <c r="G3636" s="9" t="n">
        <v>-56.53</v>
      </c>
      <c r="H3636" t="inlineStr"/>
      <c r="I3636" t="inlineStr"/>
      <c r="J3636" t="inlineStr"/>
      <c r="K3636" t="str">
        <f>INDEX('Account Map'!$E$5:$E$90,MATCH(F3636,'Account Map'!$A$5:$A$90,0))</f>
        <v>800</v>
      </c>
    </row>
    <row r="3637">
      <c r="A3637" t="n">
        <v>1360</v>
      </c>
      <c r="B3637" s="10" t="n">
        <v>46290</v>
      </c>
      <c r="C3637" t="inlineStr">
        <is>
          <t>Bill</t>
        </is>
      </c>
      <c r="D3637" t="inlineStr">
        <is>
          <t>B00542</t>
        </is>
      </c>
      <c r="E3637" t="inlineStr">
        <is>
          <t>Hafele Australia</t>
        </is>
      </c>
      <c r="F3637" t="inlineStr">
        <is>
          <t>Hardware &amp; fittings</t>
        </is>
      </c>
      <c r="G3637" s="9" t="n">
        <v>926.5</v>
      </c>
      <c r="H3637" t="inlineStr">
        <is>
          <t>GST</t>
        </is>
      </c>
      <c r="I3637" t="inlineStr"/>
      <c r="J3637" t="inlineStr"/>
      <c r="K3637" t="str">
        <f>INDEX('Account Map'!$E$5:$E$90,MATCH(F3637,'Account Map'!$A$5:$A$90,0))</f>
        <v>311</v>
      </c>
    </row>
    <row r="3638">
      <c r="A3638" t="n">
        <v>1360</v>
      </c>
      <c r="B3638" s="10" t="n">
        <v>46290</v>
      </c>
      <c r="C3638" t="inlineStr">
        <is>
          <t>Bill</t>
        </is>
      </c>
      <c r="D3638" t="inlineStr">
        <is>
          <t>B00542</t>
        </is>
      </c>
      <c r="E3638" t="inlineStr">
        <is>
          <t>Hafele Australia</t>
        </is>
      </c>
      <c r="F3638" t="inlineStr">
        <is>
          <t>GST Payable</t>
        </is>
      </c>
      <c r="G3638" s="9" t="n">
        <v>92.65000000000001</v>
      </c>
      <c r="H3638" t="inlineStr"/>
      <c r="I3638" t="inlineStr"/>
      <c r="J3638" t="inlineStr"/>
      <c r="K3638" t="str">
        <f>INDEX('Account Map'!$E$5:$E$90,MATCH(F3638,'Account Map'!$A$5:$A$90,0))</f>
        <v>820</v>
      </c>
    </row>
    <row r="3639">
      <c r="A3639" t="n">
        <v>1360</v>
      </c>
      <c r="B3639" s="10" t="n">
        <v>46290</v>
      </c>
      <c r="C3639" t="inlineStr">
        <is>
          <t>Bill</t>
        </is>
      </c>
      <c r="D3639" t="inlineStr">
        <is>
          <t>B00542</t>
        </is>
      </c>
      <c r="E3639" t="inlineStr">
        <is>
          <t>Hafele Australia</t>
        </is>
      </c>
      <c r="F3639" t="inlineStr">
        <is>
          <t>Accounts Payable (A/P)</t>
        </is>
      </c>
      <c r="G3639" s="9" t="n">
        <v>-1019.15</v>
      </c>
      <c r="H3639" t="inlineStr"/>
      <c r="I3639" t="inlineStr"/>
      <c r="J3639" t="inlineStr"/>
      <c r="K3639" t="str">
        <f>INDEX('Account Map'!$E$5:$E$90,MATCH(F3639,'Account Map'!$A$5:$A$90,0))</f>
        <v>800</v>
      </c>
    </row>
    <row r="3640">
      <c r="A3640" t="n">
        <v>1361</v>
      </c>
      <c r="B3640" s="10" t="n">
        <v>46290</v>
      </c>
      <c r="C3640" t="inlineStr">
        <is>
          <t>Expense</t>
        </is>
      </c>
      <c r="D3640" t="inlineStr"/>
      <c r="E3640" t="inlineStr">
        <is>
          <t>Google Ads</t>
        </is>
      </c>
      <c r="F3640" t="inlineStr">
        <is>
          <t>Office expenses</t>
        </is>
      </c>
      <c r="G3640" s="9" t="n">
        <v>53.15</v>
      </c>
      <c r="H3640" t="inlineStr">
        <is>
          <t>GST</t>
        </is>
      </c>
      <c r="I3640" t="inlineStr"/>
      <c r="J3640" t="inlineStr"/>
      <c r="K3640" t="str">
        <f>INDEX('Account Map'!$E$5:$E$90,MATCH(F3640,'Account Map'!$A$5:$A$90,0))</f>
        <v>453</v>
      </c>
    </row>
    <row r="3641">
      <c r="A3641" t="n">
        <v>1361</v>
      </c>
      <c r="B3641" s="10" t="n">
        <v>46290</v>
      </c>
      <c r="C3641" t="inlineStr">
        <is>
          <t>Expense</t>
        </is>
      </c>
      <c r="D3641" t="inlineStr"/>
      <c r="E3641" t="inlineStr">
        <is>
          <t>Google Ads</t>
        </is>
      </c>
      <c r="F3641" t="inlineStr">
        <is>
          <t>GST Payable</t>
        </is>
      </c>
      <c r="G3641" s="9" t="n">
        <v>5.32</v>
      </c>
      <c r="H3641" t="inlineStr"/>
      <c r="I3641" t="inlineStr"/>
      <c r="J3641" t="inlineStr"/>
      <c r="K3641" t="str">
        <f>INDEX('Account Map'!$E$5:$E$90,MATCH(F3641,'Account Map'!$A$5:$A$90,0))</f>
        <v>820</v>
      </c>
    </row>
    <row r="3642">
      <c r="A3642" t="n">
        <v>1361</v>
      </c>
      <c r="B3642" s="10" t="n">
        <v>46290</v>
      </c>
      <c r="C3642" t="inlineStr">
        <is>
          <t>Expense</t>
        </is>
      </c>
      <c r="D3642" t="inlineStr"/>
      <c r="E3642" t="inlineStr">
        <is>
          <t>Google Ads</t>
        </is>
      </c>
      <c r="F3642" t="inlineStr">
        <is>
          <t>ANZ Business Visa</t>
        </is>
      </c>
      <c r="G3642" s="9" t="n">
        <v>-58.47</v>
      </c>
      <c r="H3642" t="inlineStr"/>
      <c r="I3642" t="inlineStr"/>
      <c r="J3642" t="inlineStr">
        <is>
          <t>R</t>
        </is>
      </c>
      <c r="K3642" t="str">
        <f>INDEX('Account Map'!$E$5:$E$90,MATCH(F3642,'Account Map'!$A$5:$A$90,0))</f>
        <v>092</v>
      </c>
    </row>
    <row r="3643">
      <c r="A3643" t="n">
        <v>1362</v>
      </c>
      <c r="B3643" s="10" t="n">
        <v>46290</v>
      </c>
      <c r="C3643" t="inlineStr">
        <is>
          <t>Expense</t>
        </is>
      </c>
      <c r="D3643" t="inlineStr"/>
      <c r="E3643" t="inlineStr">
        <is>
          <t>Ampol</t>
        </is>
      </c>
      <c r="F3643" t="inlineStr">
        <is>
          <t>Subscriptions</t>
        </is>
      </c>
      <c r="G3643" s="9" t="n">
        <v>301.7</v>
      </c>
      <c r="H3643" t="inlineStr">
        <is>
          <t>GST</t>
        </is>
      </c>
      <c r="I3643" t="inlineStr"/>
      <c r="J3643" t="inlineStr"/>
      <c r="K3643" t="str">
        <f>INDEX('Account Map'!$E$5:$E$90,MATCH(F3643,'Account Map'!$A$5:$A$90,0))</f>
        <v>485</v>
      </c>
    </row>
    <row r="3644">
      <c r="A3644" t="n">
        <v>1362</v>
      </c>
      <c r="B3644" s="10" t="n">
        <v>46290</v>
      </c>
      <c r="C3644" t="inlineStr">
        <is>
          <t>Expense</t>
        </is>
      </c>
      <c r="D3644" t="inlineStr"/>
      <c r="E3644" t="inlineStr">
        <is>
          <t>Ampol</t>
        </is>
      </c>
      <c r="F3644" t="inlineStr">
        <is>
          <t>GST Payable</t>
        </is>
      </c>
      <c r="G3644" s="9" t="n">
        <v>30.17</v>
      </c>
      <c r="H3644" t="inlineStr"/>
      <c r="I3644" t="inlineStr"/>
      <c r="J3644" t="inlineStr"/>
      <c r="K3644" t="str">
        <f>INDEX('Account Map'!$E$5:$E$90,MATCH(F3644,'Account Map'!$A$5:$A$90,0))</f>
        <v>820</v>
      </c>
    </row>
    <row r="3645">
      <c r="A3645" t="n">
        <v>1362</v>
      </c>
      <c r="B3645" s="10" t="n">
        <v>46290</v>
      </c>
      <c r="C3645" t="inlineStr">
        <is>
          <t>Expense</t>
        </is>
      </c>
      <c r="D3645" t="inlineStr"/>
      <c r="E3645" t="inlineStr">
        <is>
          <t>Ampol</t>
        </is>
      </c>
      <c r="F3645" t="inlineStr">
        <is>
          <t>ANZ Business Visa</t>
        </is>
      </c>
      <c r="G3645" s="9" t="n">
        <v>-331.87</v>
      </c>
      <c r="H3645" t="inlineStr"/>
      <c r="I3645" t="inlineStr"/>
      <c r="J3645" t="inlineStr">
        <is>
          <t>R</t>
        </is>
      </c>
      <c r="K3645" t="str">
        <f>INDEX('Account Map'!$E$5:$E$90,MATCH(F3645,'Account Map'!$A$5:$A$90,0))</f>
        <v>092</v>
      </c>
    </row>
    <row r="3646">
      <c r="A3646" t="n">
        <v>1363</v>
      </c>
      <c r="B3646" s="10" t="n">
        <v>46290</v>
      </c>
      <c r="C3646" t="inlineStr">
        <is>
          <t>Payment</t>
        </is>
      </c>
      <c r="D3646" t="inlineStr"/>
      <c r="E3646" t="inlineStr">
        <is>
          <t>Fitzroy Fashion Group</t>
        </is>
      </c>
      <c r="F3646" t="inlineStr">
        <is>
          <t>ANZ Business Cheque</t>
        </is>
      </c>
      <c r="G3646" s="9" t="n">
        <v>18824.27</v>
      </c>
      <c r="H3646" t="inlineStr"/>
      <c r="I3646" t="inlineStr">
        <is>
          <t>Payment INV-4315</t>
        </is>
      </c>
      <c r="J3646" t="inlineStr">
        <is>
          <t>R</t>
        </is>
      </c>
      <c r="K3646" t="str">
        <f>INDEX('Account Map'!$E$5:$E$90,MATCH(F3646,'Account Map'!$A$5:$A$90,0))</f>
        <v>090</v>
      </c>
    </row>
    <row r="3647">
      <c r="A3647" t="n">
        <v>1363</v>
      </c>
      <c r="B3647" s="10" t="n">
        <v>46290</v>
      </c>
      <c r="C3647" t="inlineStr">
        <is>
          <t>Payment</t>
        </is>
      </c>
      <c r="D3647" t="inlineStr"/>
      <c r="E3647" t="inlineStr">
        <is>
          <t>Fitzroy Fashion Group</t>
        </is>
      </c>
      <c r="F3647" t="inlineStr">
        <is>
          <t>Accounts Receivable (A/R)</t>
        </is>
      </c>
      <c r="G3647" s="9" t="n">
        <v>-18824.27</v>
      </c>
      <c r="H3647" t="inlineStr"/>
      <c r="I3647" t="inlineStr">
        <is>
          <t>Payment INV-4315</t>
        </is>
      </c>
      <c r="J3647" t="inlineStr"/>
      <c r="K3647" t="str">
        <f>INDEX('Account Map'!$E$5:$E$90,MATCH(F3647,'Account Map'!$A$5:$A$90,0))</f>
        <v>610</v>
      </c>
    </row>
    <row r="3648">
      <c r="A3648" t="n">
        <v>1364</v>
      </c>
      <c r="B3648" s="10" t="n">
        <v>46290</v>
      </c>
      <c r="C3648" t="inlineStr">
        <is>
          <t>Payment</t>
        </is>
      </c>
      <c r="D3648" t="inlineStr"/>
      <c r="E3648" t="inlineStr">
        <is>
          <t>Bluestone Wine Bar Pty Ltd</t>
        </is>
      </c>
      <c r="F3648" t="inlineStr">
        <is>
          <t>Undeposited Funds</t>
        </is>
      </c>
      <c r="G3648" s="9" t="n">
        <v>1078.68</v>
      </c>
      <c r="H3648" t="inlineStr"/>
      <c r="I3648" t="inlineStr">
        <is>
          <t>Payment INV-4382</t>
        </is>
      </c>
      <c r="J3648" t="inlineStr"/>
      <c r="K3648" t="str">
        <f>INDEX('Account Map'!$E$5:$E$90,MATCH(F3648,'Account Map'!$A$5:$A$90,0))</f>
        <v>615</v>
      </c>
    </row>
    <row r="3649">
      <c r="A3649" t="n">
        <v>1364</v>
      </c>
      <c r="B3649" s="10" t="n">
        <v>46290</v>
      </c>
      <c r="C3649" t="inlineStr">
        <is>
          <t>Payment</t>
        </is>
      </c>
      <c r="D3649" t="inlineStr"/>
      <c r="E3649" t="inlineStr">
        <is>
          <t>Bluestone Wine Bar Pty Ltd</t>
        </is>
      </c>
      <c r="F3649" t="inlineStr">
        <is>
          <t>Accounts Receivable (A/R)</t>
        </is>
      </c>
      <c r="G3649" s="9" t="n">
        <v>-1078.68</v>
      </c>
      <c r="H3649" t="inlineStr"/>
      <c r="I3649" t="inlineStr">
        <is>
          <t>Payment INV-4382</t>
        </is>
      </c>
      <c r="J3649" t="inlineStr"/>
      <c r="K3649" t="str">
        <f>INDEX('Account Map'!$E$5:$E$90,MATCH(F3649,'Account Map'!$A$5:$A$90,0))</f>
        <v>610</v>
      </c>
    </row>
    <row r="3650">
      <c r="A3650" t="n">
        <v>1365</v>
      </c>
      <c r="B3650" s="10" t="n">
        <v>46290</v>
      </c>
      <c r="C3650" t="inlineStr">
        <is>
          <t>Bill Payment (Cheque)</t>
        </is>
      </c>
      <c r="D3650" t="inlineStr"/>
      <c r="E3650" t="inlineStr">
        <is>
          <t>Redgum Signs Pty Ltd</t>
        </is>
      </c>
      <c r="F3650" t="inlineStr">
        <is>
          <t>Accounts Payable (A/P)</t>
        </is>
      </c>
      <c r="G3650" s="9" t="n">
        <v>2675.08</v>
      </c>
      <c r="H3650" t="inlineStr"/>
      <c r="I3650" t="inlineStr">
        <is>
          <t>Payment B00332</t>
        </is>
      </c>
      <c r="J3650" t="inlineStr"/>
      <c r="K3650" t="str">
        <f>INDEX('Account Map'!$E$5:$E$90,MATCH(F3650,'Account Map'!$A$5:$A$90,0))</f>
        <v>800</v>
      </c>
    </row>
    <row r="3651">
      <c r="A3651" t="n">
        <v>1365</v>
      </c>
      <c r="B3651" s="10" t="n">
        <v>46290</v>
      </c>
      <c r="C3651" t="inlineStr">
        <is>
          <t>Bill Payment (Cheque)</t>
        </is>
      </c>
      <c r="D3651" t="inlineStr"/>
      <c r="E3651" t="inlineStr">
        <is>
          <t>Redgum Signs Pty Ltd</t>
        </is>
      </c>
      <c r="F3651" t="inlineStr">
        <is>
          <t>ANZ Business Cheque</t>
        </is>
      </c>
      <c r="G3651" s="9" t="n">
        <v>-2675.08</v>
      </c>
      <c r="H3651" t="inlineStr"/>
      <c r="I3651" t="inlineStr">
        <is>
          <t>Payment B00332</t>
        </is>
      </c>
      <c r="J3651" t="inlineStr">
        <is>
          <t>R</t>
        </is>
      </c>
      <c r="K3651" t="str">
        <f>INDEX('Account Map'!$E$5:$E$90,MATCH(F3651,'Account Map'!$A$5:$A$90,0))</f>
        <v>090</v>
      </c>
    </row>
    <row r="3652">
      <c r="A3652" t="n">
        <v>1366</v>
      </c>
      <c r="B3652" s="10" t="n">
        <v>46290</v>
      </c>
      <c r="C3652" t="inlineStr">
        <is>
          <t>Bill Payment (Cheque)</t>
        </is>
      </c>
      <c r="D3652" t="inlineStr"/>
      <c r="E3652" t="inlineStr">
        <is>
          <t>Clifton Lighting Pty Ltd</t>
        </is>
      </c>
      <c r="F3652" t="inlineStr">
        <is>
          <t>Accounts Payable (A/P)</t>
        </is>
      </c>
      <c r="G3652" s="9" t="n">
        <v>3194.29</v>
      </c>
      <c r="H3652" t="inlineStr"/>
      <c r="I3652" t="inlineStr">
        <is>
          <t>Payment B00351</t>
        </is>
      </c>
      <c r="J3652" t="inlineStr"/>
      <c r="K3652" t="str">
        <f>INDEX('Account Map'!$E$5:$E$90,MATCH(F3652,'Account Map'!$A$5:$A$90,0))</f>
        <v>800</v>
      </c>
    </row>
    <row r="3653">
      <c r="A3653" t="n">
        <v>1366</v>
      </c>
      <c r="B3653" s="10" t="n">
        <v>46290</v>
      </c>
      <c r="C3653" t="inlineStr">
        <is>
          <t>Bill Payment (Cheque)</t>
        </is>
      </c>
      <c r="D3653" t="inlineStr"/>
      <c r="E3653" t="inlineStr">
        <is>
          <t>Clifton Lighting Pty Ltd</t>
        </is>
      </c>
      <c r="F3653" t="inlineStr">
        <is>
          <t>ANZ Business Cheque</t>
        </is>
      </c>
      <c r="G3653" s="9" t="n">
        <v>-3194.29</v>
      </c>
      <c r="H3653" t="inlineStr"/>
      <c r="I3653" t="inlineStr">
        <is>
          <t>Payment B00351</t>
        </is>
      </c>
      <c r="J3653" t="inlineStr">
        <is>
          <t>R</t>
        </is>
      </c>
      <c r="K3653" t="str">
        <f>INDEX('Account Map'!$E$5:$E$90,MATCH(F3653,'Account Map'!$A$5:$A$90,0))</f>
        <v>090</v>
      </c>
    </row>
    <row r="3654">
      <c r="A3654" t="n">
        <v>1367</v>
      </c>
      <c r="B3654" s="10" t="n">
        <v>46290</v>
      </c>
      <c r="C3654" t="inlineStr">
        <is>
          <t>Bill Payment (Cheque)</t>
        </is>
      </c>
      <c r="D3654" t="inlineStr"/>
      <c r="E3654" t="inlineStr">
        <is>
          <t>Repco Pty Ltd</t>
        </is>
      </c>
      <c r="F3654" t="inlineStr">
        <is>
          <t>Accounts Payable (A/P)</t>
        </is>
      </c>
      <c r="G3654" s="9" t="n">
        <v>1030.21</v>
      </c>
      <c r="H3654" t="inlineStr"/>
      <c r="I3654" t="inlineStr">
        <is>
          <t>Payment B00364</t>
        </is>
      </c>
      <c r="J3654" t="inlineStr"/>
      <c r="K3654" t="str">
        <f>INDEX('Account Map'!$E$5:$E$90,MATCH(F3654,'Account Map'!$A$5:$A$90,0))</f>
        <v>800</v>
      </c>
    </row>
    <row r="3655">
      <c r="A3655" t="n">
        <v>1367</v>
      </c>
      <c r="B3655" s="10" t="n">
        <v>46290</v>
      </c>
      <c r="C3655" t="inlineStr">
        <is>
          <t>Bill Payment (Cheque)</t>
        </is>
      </c>
      <c r="D3655" t="inlineStr"/>
      <c r="E3655" t="inlineStr">
        <is>
          <t>Repco Pty Ltd</t>
        </is>
      </c>
      <c r="F3655" t="inlineStr">
        <is>
          <t>ANZ Business Cheque</t>
        </is>
      </c>
      <c r="G3655" s="9" t="n">
        <v>-1030.21</v>
      </c>
      <c r="H3655" t="inlineStr"/>
      <c r="I3655" t="inlineStr">
        <is>
          <t>Payment B00364</t>
        </is>
      </c>
      <c r="J3655" t="inlineStr">
        <is>
          <t>R</t>
        </is>
      </c>
      <c r="K3655" t="str">
        <f>INDEX('Account Map'!$E$5:$E$90,MATCH(F3655,'Account Map'!$A$5:$A$90,0))</f>
        <v>090</v>
      </c>
    </row>
    <row r="3656">
      <c r="A3656" t="n">
        <v>1368</v>
      </c>
      <c r="B3656" s="10" t="n">
        <v>46290</v>
      </c>
      <c r="C3656" t="inlineStr">
        <is>
          <t>Bill Payment (Cheque)</t>
        </is>
      </c>
      <c r="D3656" t="inlineStr"/>
      <c r="E3656" t="inlineStr">
        <is>
          <t>Hawthorn Signs Pty Ltd</t>
        </is>
      </c>
      <c r="F3656" t="inlineStr">
        <is>
          <t>Accounts Payable (A/P)</t>
        </is>
      </c>
      <c r="G3656" s="9" t="n">
        <v>1321.39</v>
      </c>
      <c r="H3656" t="inlineStr"/>
      <c r="I3656" t="inlineStr">
        <is>
          <t>Payment B00451</t>
        </is>
      </c>
      <c r="J3656" t="inlineStr"/>
      <c r="K3656" t="str">
        <f>INDEX('Account Map'!$E$5:$E$90,MATCH(F3656,'Account Map'!$A$5:$A$90,0))</f>
        <v>800</v>
      </c>
    </row>
    <row r="3657">
      <c r="A3657" t="n">
        <v>1368</v>
      </c>
      <c r="B3657" s="10" t="n">
        <v>46290</v>
      </c>
      <c r="C3657" t="inlineStr">
        <is>
          <t>Bill Payment (Cheque)</t>
        </is>
      </c>
      <c r="D3657" t="inlineStr"/>
      <c r="E3657" t="inlineStr">
        <is>
          <t>Hawthorn Signs Pty Ltd</t>
        </is>
      </c>
      <c r="F3657" t="inlineStr">
        <is>
          <t>ANZ Business Cheque</t>
        </is>
      </c>
      <c r="G3657" s="9" t="n">
        <v>-1321.39</v>
      </c>
      <c r="H3657" t="inlineStr"/>
      <c r="I3657" t="inlineStr">
        <is>
          <t>Payment B00451</t>
        </is>
      </c>
      <c r="J3657" t="inlineStr">
        <is>
          <t>R</t>
        </is>
      </c>
      <c r="K3657" t="str">
        <f>INDEX('Account Map'!$E$5:$E$90,MATCH(F3657,'Account Map'!$A$5:$A$90,0))</f>
        <v>090</v>
      </c>
    </row>
    <row r="3658">
      <c r="A3658" t="n">
        <v>1369</v>
      </c>
      <c r="B3658" s="10" t="n">
        <v>46290</v>
      </c>
      <c r="C3658" t="inlineStr">
        <is>
          <t>Deposit</t>
        </is>
      </c>
      <c r="D3658" t="inlineStr"/>
      <c r="E3658" t="inlineStr"/>
      <c r="F3658" t="inlineStr">
        <is>
          <t>ANZ Business Cheque</t>
        </is>
      </c>
      <c r="G3658" s="9" t="n">
        <v>25207.21</v>
      </c>
      <c r="H3658" t="inlineStr"/>
      <c r="I3658" t="inlineStr">
        <is>
          <t>Deposit of 3 payments</t>
        </is>
      </c>
      <c r="J3658" t="inlineStr">
        <is>
          <t>R</t>
        </is>
      </c>
      <c r="K3658" t="str">
        <f>INDEX('Account Map'!$E$5:$E$90,MATCH(F3658,'Account Map'!$A$5:$A$90,0))</f>
        <v>090</v>
      </c>
    </row>
    <row r="3659">
      <c r="A3659" t="n">
        <v>1369</v>
      </c>
      <c r="B3659" s="10" t="n">
        <v>46290</v>
      </c>
      <c r="C3659" t="inlineStr">
        <is>
          <t>Deposit</t>
        </is>
      </c>
      <c r="D3659" t="inlineStr"/>
      <c r="E3659" t="inlineStr"/>
      <c r="F3659" t="inlineStr">
        <is>
          <t>Undeposited Funds</t>
        </is>
      </c>
      <c r="G3659" s="9" t="n">
        <v>-25207.21</v>
      </c>
      <c r="H3659" t="inlineStr"/>
      <c r="I3659" t="inlineStr">
        <is>
          <t>Deposit of 3 payments</t>
        </is>
      </c>
      <c r="J3659" t="inlineStr"/>
      <c r="K3659" t="str">
        <f>INDEX('Account Map'!$E$5:$E$90,MATCH(F3659,'Account Map'!$A$5:$A$90,0))</f>
        <v>615</v>
      </c>
    </row>
    <row r="3660">
      <c r="A3660" t="n">
        <v>1370</v>
      </c>
      <c r="B3660" s="10" t="n">
        <v>46291</v>
      </c>
      <c r="C3660" t="inlineStr">
        <is>
          <t>Bill Payment (Cheque)</t>
        </is>
      </c>
      <c r="D3660" t="inlineStr"/>
      <c r="E3660" t="inlineStr">
        <is>
          <t>Docklands Fasteners Pty Ltd</t>
        </is>
      </c>
      <c r="F3660" t="inlineStr">
        <is>
          <t>Accounts Payable (A/P)</t>
        </is>
      </c>
      <c r="G3660" s="9" t="n">
        <v>917.17</v>
      </c>
      <c r="H3660" t="inlineStr"/>
      <c r="I3660" t="inlineStr">
        <is>
          <t>Payment B00357</t>
        </is>
      </c>
      <c r="J3660" t="inlineStr"/>
      <c r="K3660" t="str">
        <f>INDEX('Account Map'!$E$5:$E$90,MATCH(F3660,'Account Map'!$A$5:$A$90,0))</f>
        <v>800</v>
      </c>
    </row>
    <row r="3661">
      <c r="A3661" t="n">
        <v>1370</v>
      </c>
      <c r="B3661" s="10" t="n">
        <v>46291</v>
      </c>
      <c r="C3661" t="inlineStr">
        <is>
          <t>Bill Payment (Cheque)</t>
        </is>
      </c>
      <c r="D3661" t="inlineStr"/>
      <c r="E3661" t="inlineStr">
        <is>
          <t>Docklands Fasteners Pty Ltd</t>
        </is>
      </c>
      <c r="F3661" t="inlineStr">
        <is>
          <t>ANZ Business Cheque</t>
        </is>
      </c>
      <c r="G3661" s="9" t="n">
        <v>-917.17</v>
      </c>
      <c r="H3661" t="inlineStr"/>
      <c r="I3661" t="inlineStr">
        <is>
          <t>Payment B00357</t>
        </is>
      </c>
      <c r="J3661" t="inlineStr">
        <is>
          <t>C</t>
        </is>
      </c>
      <c r="K3661" t="str">
        <f>INDEX('Account Map'!$E$5:$E$90,MATCH(F3661,'Account Map'!$A$5:$A$90,0))</f>
        <v>090</v>
      </c>
    </row>
    <row r="3662">
      <c r="A3662" t="n">
        <v>1371</v>
      </c>
      <c r="B3662" s="10" t="n">
        <v>46291</v>
      </c>
      <c r="C3662" t="inlineStr">
        <is>
          <t>Bill Payment (Cheque)</t>
        </is>
      </c>
      <c r="D3662" t="inlineStr"/>
      <c r="E3662" t="inlineStr">
        <is>
          <t>Felder Machinery Pty Ltd</t>
        </is>
      </c>
      <c r="F3662" t="inlineStr">
        <is>
          <t>Accounts Payable (A/P)</t>
        </is>
      </c>
      <c r="G3662" s="9" t="n">
        <v>549.13</v>
      </c>
      <c r="H3662" t="inlineStr"/>
      <c r="I3662" t="inlineStr">
        <is>
          <t>Payment B00378</t>
        </is>
      </c>
      <c r="J3662" t="inlineStr"/>
      <c r="K3662" t="str">
        <f>INDEX('Account Map'!$E$5:$E$90,MATCH(F3662,'Account Map'!$A$5:$A$90,0))</f>
        <v>800</v>
      </c>
    </row>
    <row r="3663">
      <c r="A3663" t="n">
        <v>1371</v>
      </c>
      <c r="B3663" s="10" t="n">
        <v>46291</v>
      </c>
      <c r="C3663" t="inlineStr">
        <is>
          <t>Bill Payment (Cheque)</t>
        </is>
      </c>
      <c r="D3663" t="inlineStr"/>
      <c r="E3663" t="inlineStr">
        <is>
          <t>Felder Machinery Pty Ltd</t>
        </is>
      </c>
      <c r="F3663" t="inlineStr">
        <is>
          <t>ANZ Business Cheque</t>
        </is>
      </c>
      <c r="G3663" s="9" t="n">
        <v>-549.13</v>
      </c>
      <c r="H3663" t="inlineStr"/>
      <c r="I3663" t="inlineStr">
        <is>
          <t>Payment B00378</t>
        </is>
      </c>
      <c r="J3663" t="inlineStr">
        <is>
          <t>C</t>
        </is>
      </c>
      <c r="K3663" t="str">
        <f>INDEX('Account Map'!$E$5:$E$90,MATCH(F3663,'Account Map'!$A$5:$A$90,0))</f>
        <v>090</v>
      </c>
    </row>
    <row r="3664">
      <c r="A3664" t="n">
        <v>1372</v>
      </c>
      <c r="B3664" s="10" t="n">
        <v>46291</v>
      </c>
      <c r="C3664" t="inlineStr">
        <is>
          <t>Bill Payment (Cheque)</t>
        </is>
      </c>
      <c r="D3664" t="inlineStr"/>
      <c r="E3664" t="inlineStr">
        <is>
          <t>Albert Adhesives Pty Ltd</t>
        </is>
      </c>
      <c r="F3664" t="inlineStr">
        <is>
          <t>Accounts Payable (A/P)</t>
        </is>
      </c>
      <c r="G3664" s="9" t="n">
        <v>1527.77</v>
      </c>
      <c r="H3664" t="inlineStr"/>
      <c r="I3664" t="inlineStr">
        <is>
          <t>Payment B00388</t>
        </is>
      </c>
      <c r="J3664" t="inlineStr"/>
      <c r="K3664" t="str">
        <f>INDEX('Account Map'!$E$5:$E$90,MATCH(F3664,'Account Map'!$A$5:$A$90,0))</f>
        <v>800</v>
      </c>
    </row>
    <row r="3665">
      <c r="A3665" t="n">
        <v>1372</v>
      </c>
      <c r="B3665" s="10" t="n">
        <v>46291</v>
      </c>
      <c r="C3665" t="inlineStr">
        <is>
          <t>Bill Payment (Cheque)</t>
        </is>
      </c>
      <c r="D3665" t="inlineStr"/>
      <c r="E3665" t="inlineStr">
        <is>
          <t>Albert Adhesives Pty Ltd</t>
        </is>
      </c>
      <c r="F3665" t="inlineStr">
        <is>
          <t>ANZ Business Cheque</t>
        </is>
      </c>
      <c r="G3665" s="9" t="n">
        <v>-1527.77</v>
      </c>
      <c r="H3665" t="inlineStr"/>
      <c r="I3665" t="inlineStr">
        <is>
          <t>Payment B00388</t>
        </is>
      </c>
      <c r="J3665" t="inlineStr">
        <is>
          <t>C</t>
        </is>
      </c>
      <c r="K3665" t="str">
        <f>INDEX('Account Map'!$E$5:$E$90,MATCH(F3665,'Account Map'!$A$5:$A$90,0))</f>
        <v>090</v>
      </c>
    </row>
    <row r="3666">
      <c r="A3666" t="n">
        <v>1373</v>
      </c>
      <c r="B3666" s="10" t="n">
        <v>46291</v>
      </c>
      <c r="C3666" t="inlineStr">
        <is>
          <t>Bill Payment (Cheque)</t>
        </is>
      </c>
      <c r="D3666" t="inlineStr"/>
      <c r="E3666" t="inlineStr">
        <is>
          <t>Google Ads</t>
        </is>
      </c>
      <c r="F3666" t="inlineStr">
        <is>
          <t>Accounts Payable (A/P)</t>
        </is>
      </c>
      <c r="G3666" s="9" t="n">
        <v>1321.45</v>
      </c>
      <c r="H3666" t="inlineStr"/>
      <c r="I3666" t="inlineStr">
        <is>
          <t>Payment B00409</t>
        </is>
      </c>
      <c r="J3666" t="inlineStr"/>
      <c r="K3666" t="str">
        <f>INDEX('Account Map'!$E$5:$E$90,MATCH(F3666,'Account Map'!$A$5:$A$90,0))</f>
        <v>800</v>
      </c>
    </row>
    <row r="3667">
      <c r="A3667" t="n">
        <v>1373</v>
      </c>
      <c r="B3667" s="10" t="n">
        <v>46291</v>
      </c>
      <c r="C3667" t="inlineStr">
        <is>
          <t>Bill Payment (Cheque)</t>
        </is>
      </c>
      <c r="D3667" t="inlineStr"/>
      <c r="E3667" t="inlineStr">
        <is>
          <t>Google Ads</t>
        </is>
      </c>
      <c r="F3667" t="inlineStr">
        <is>
          <t>ANZ Business Cheque</t>
        </is>
      </c>
      <c r="G3667" s="9" t="n">
        <v>-1321.45</v>
      </c>
      <c r="H3667" t="inlineStr"/>
      <c r="I3667" t="inlineStr">
        <is>
          <t>Payment B00409</t>
        </is>
      </c>
      <c r="J3667" t="inlineStr"/>
      <c r="K3667" t="str">
        <f>INDEX('Account Map'!$E$5:$E$90,MATCH(F3667,'Account Map'!$A$5:$A$90,0))</f>
        <v>090</v>
      </c>
    </row>
    <row r="3668">
      <c r="A3668" t="n">
        <v>1374</v>
      </c>
      <c r="B3668" s="10" t="n">
        <v>46291</v>
      </c>
      <c r="C3668" t="inlineStr">
        <is>
          <t>Bill Payment (Cheque)</t>
        </is>
      </c>
      <c r="D3668" t="inlineStr"/>
      <c r="E3668" t="inlineStr">
        <is>
          <t>Carlton Machinery Pty Ltd</t>
        </is>
      </c>
      <c r="F3668" t="inlineStr">
        <is>
          <t>Accounts Payable (A/P)</t>
        </is>
      </c>
      <c r="G3668" s="9" t="n">
        <v>684.33</v>
      </c>
      <c r="H3668" t="inlineStr"/>
      <c r="I3668" t="inlineStr">
        <is>
          <t>Payment B00427</t>
        </is>
      </c>
      <c r="J3668" t="inlineStr"/>
      <c r="K3668" t="str">
        <f>INDEX('Account Map'!$E$5:$E$90,MATCH(F3668,'Account Map'!$A$5:$A$90,0))</f>
        <v>800</v>
      </c>
    </row>
    <row r="3669">
      <c r="A3669" t="n">
        <v>1374</v>
      </c>
      <c r="B3669" s="10" t="n">
        <v>46291</v>
      </c>
      <c r="C3669" t="inlineStr">
        <is>
          <t>Bill Payment (Cheque)</t>
        </is>
      </c>
      <c r="D3669" t="inlineStr"/>
      <c r="E3669" t="inlineStr">
        <is>
          <t>Carlton Machinery Pty Ltd</t>
        </is>
      </c>
      <c r="F3669" t="inlineStr">
        <is>
          <t>ANZ Business Cheque</t>
        </is>
      </c>
      <c r="G3669" s="9" t="n">
        <v>-684.33</v>
      </c>
      <c r="H3669" t="inlineStr"/>
      <c r="I3669" t="inlineStr">
        <is>
          <t>Payment B00427</t>
        </is>
      </c>
      <c r="J3669" t="inlineStr"/>
      <c r="K3669" t="str">
        <f>INDEX('Account Map'!$E$5:$E$90,MATCH(F3669,'Account Map'!$A$5:$A$90,0))</f>
        <v>090</v>
      </c>
    </row>
    <row r="3670">
      <c r="A3670" t="n">
        <v>1375</v>
      </c>
      <c r="B3670" s="10" t="n">
        <v>46292</v>
      </c>
      <c r="C3670" t="inlineStr">
        <is>
          <t>Payment</t>
        </is>
      </c>
      <c r="D3670" t="inlineStr"/>
      <c r="E3670" t="inlineStr">
        <is>
          <t>Brunswick Developments Pty Ltd</t>
        </is>
      </c>
      <c r="F3670" t="inlineStr">
        <is>
          <t>Undeposited Funds</t>
        </is>
      </c>
      <c r="G3670" s="9" t="n">
        <v>4657.62</v>
      </c>
      <c r="H3670" t="inlineStr"/>
      <c r="I3670" t="inlineStr">
        <is>
          <t>Payment INV-4270</t>
        </is>
      </c>
      <c r="J3670" t="inlineStr"/>
      <c r="K3670" t="str">
        <f>INDEX('Account Map'!$E$5:$E$90,MATCH(F3670,'Account Map'!$A$5:$A$90,0))</f>
        <v>615</v>
      </c>
    </row>
    <row r="3671">
      <c r="A3671" t="n">
        <v>1375</v>
      </c>
      <c r="B3671" s="10" t="n">
        <v>46292</v>
      </c>
      <c r="C3671" t="inlineStr">
        <is>
          <t>Payment</t>
        </is>
      </c>
      <c r="D3671" t="inlineStr"/>
      <c r="E3671" t="inlineStr">
        <is>
          <t>Brunswick Developments Pty Ltd</t>
        </is>
      </c>
      <c r="F3671" t="inlineStr">
        <is>
          <t>Accounts Receivable (A/R)</t>
        </is>
      </c>
      <c r="G3671" s="9" t="n">
        <v>-4657.62</v>
      </c>
      <c r="H3671" t="inlineStr"/>
      <c r="I3671" t="inlineStr">
        <is>
          <t>Payment INV-4270</t>
        </is>
      </c>
      <c r="J3671" t="inlineStr"/>
      <c r="K3671" t="str">
        <f>INDEX('Account Map'!$E$5:$E$90,MATCH(F3671,'Account Map'!$A$5:$A$90,0))</f>
        <v>610</v>
      </c>
    </row>
    <row r="3672">
      <c r="A3672" t="n">
        <v>1376</v>
      </c>
      <c r="B3672" s="10" t="n">
        <v>46292</v>
      </c>
      <c r="C3672" t="inlineStr">
        <is>
          <t>Payment</t>
        </is>
      </c>
      <c r="D3672" t="inlineStr"/>
      <c r="E3672" t="inlineStr">
        <is>
          <t>Brunswick Constructions Pty Ltd</t>
        </is>
      </c>
      <c r="F3672" t="inlineStr">
        <is>
          <t>ANZ Business Cheque</t>
        </is>
      </c>
      <c r="G3672" s="9" t="n">
        <v>580.8</v>
      </c>
      <c r="H3672" t="inlineStr"/>
      <c r="I3672" t="inlineStr">
        <is>
          <t>Payment INV-4327</t>
        </is>
      </c>
      <c r="J3672" t="inlineStr"/>
      <c r="K3672" t="str">
        <f>INDEX('Account Map'!$E$5:$E$90,MATCH(F3672,'Account Map'!$A$5:$A$90,0))</f>
        <v>090</v>
      </c>
    </row>
    <row r="3673">
      <c r="A3673" t="n">
        <v>1376</v>
      </c>
      <c r="B3673" s="10" t="n">
        <v>46292</v>
      </c>
      <c r="C3673" t="inlineStr">
        <is>
          <t>Payment</t>
        </is>
      </c>
      <c r="D3673" t="inlineStr"/>
      <c r="E3673" t="inlineStr">
        <is>
          <t>Brunswick Constructions Pty Ltd</t>
        </is>
      </c>
      <c r="F3673" t="inlineStr">
        <is>
          <t>Accounts Receivable (A/R)</t>
        </is>
      </c>
      <c r="G3673" s="9" t="n">
        <v>-580.8</v>
      </c>
      <c r="H3673" t="inlineStr"/>
      <c r="I3673" t="inlineStr">
        <is>
          <t>Payment INV-4327</t>
        </is>
      </c>
      <c r="J3673" t="inlineStr"/>
      <c r="K3673" t="str">
        <f>INDEX('Account Map'!$E$5:$E$90,MATCH(F3673,'Account Map'!$A$5:$A$90,0))</f>
        <v>610</v>
      </c>
    </row>
    <row r="3674">
      <c r="A3674" t="n">
        <v>1377</v>
      </c>
      <c r="B3674" s="10" t="n">
        <v>46292</v>
      </c>
      <c r="C3674" t="inlineStr">
        <is>
          <t>Payment</t>
        </is>
      </c>
      <c r="D3674" t="inlineStr"/>
      <c r="E3674" t="inlineStr">
        <is>
          <t>Bluestone Constructions</t>
        </is>
      </c>
      <c r="F3674" t="inlineStr">
        <is>
          <t>Undeposited Funds</t>
        </is>
      </c>
      <c r="G3674" s="9" t="n">
        <v>4801.16</v>
      </c>
      <c r="H3674" t="inlineStr"/>
      <c r="I3674" t="inlineStr">
        <is>
          <t>Payment INV-4346</t>
        </is>
      </c>
      <c r="J3674" t="inlineStr"/>
      <c r="K3674" t="str">
        <f>INDEX('Account Map'!$E$5:$E$90,MATCH(F3674,'Account Map'!$A$5:$A$90,0))</f>
        <v>615</v>
      </c>
    </row>
    <row r="3675">
      <c r="A3675" t="n">
        <v>1377</v>
      </c>
      <c r="B3675" s="10" t="n">
        <v>46292</v>
      </c>
      <c r="C3675" t="inlineStr">
        <is>
          <t>Payment</t>
        </is>
      </c>
      <c r="D3675" t="inlineStr"/>
      <c r="E3675" t="inlineStr">
        <is>
          <t>Bluestone Constructions</t>
        </is>
      </c>
      <c r="F3675" t="inlineStr">
        <is>
          <t>Accounts Receivable (A/R)</t>
        </is>
      </c>
      <c r="G3675" s="9" t="n">
        <v>-4801.16</v>
      </c>
      <c r="H3675" t="inlineStr"/>
      <c r="I3675" t="inlineStr">
        <is>
          <t>Payment INV-4346</t>
        </is>
      </c>
      <c r="J3675" t="inlineStr"/>
      <c r="K3675" t="str">
        <f>INDEX('Account Map'!$E$5:$E$90,MATCH(F3675,'Account Map'!$A$5:$A$90,0))</f>
        <v>610</v>
      </c>
    </row>
    <row r="3676">
      <c r="A3676" t="n">
        <v>1378</v>
      </c>
      <c r="B3676" s="10" t="n">
        <v>46292</v>
      </c>
      <c r="C3676" t="inlineStr">
        <is>
          <t>Bill Payment (Cheque)</t>
        </is>
      </c>
      <c r="D3676" t="inlineStr"/>
      <c r="E3676" t="inlineStr">
        <is>
          <t>RSEA Safety Pty Ltd</t>
        </is>
      </c>
      <c r="F3676" t="inlineStr">
        <is>
          <t>Accounts Payable (A/P)</t>
        </is>
      </c>
      <c r="G3676" s="9" t="n">
        <v>80.55</v>
      </c>
      <c r="H3676" t="inlineStr"/>
      <c r="I3676" t="inlineStr">
        <is>
          <t>Payment B00354</t>
        </is>
      </c>
      <c r="J3676" t="inlineStr"/>
      <c r="K3676" t="str">
        <f>INDEX('Account Map'!$E$5:$E$90,MATCH(F3676,'Account Map'!$A$5:$A$90,0))</f>
        <v>800</v>
      </c>
    </row>
    <row r="3677">
      <c r="A3677" t="n">
        <v>1378</v>
      </c>
      <c r="B3677" s="10" t="n">
        <v>46292</v>
      </c>
      <c r="C3677" t="inlineStr">
        <is>
          <t>Bill Payment (Cheque)</t>
        </is>
      </c>
      <c r="D3677" t="inlineStr"/>
      <c r="E3677" t="inlineStr">
        <is>
          <t>RSEA Safety Pty Ltd</t>
        </is>
      </c>
      <c r="F3677" t="inlineStr">
        <is>
          <t>ANZ Business Cheque</t>
        </is>
      </c>
      <c r="G3677" s="9" t="n">
        <v>-80.55</v>
      </c>
      <c r="H3677" t="inlineStr"/>
      <c r="I3677" t="inlineStr">
        <is>
          <t>Payment B00354</t>
        </is>
      </c>
      <c r="J3677" t="inlineStr"/>
      <c r="K3677" t="str">
        <f>INDEX('Account Map'!$E$5:$E$90,MATCH(F3677,'Account Map'!$A$5:$A$90,0))</f>
        <v>090</v>
      </c>
    </row>
    <row r="3678">
      <c r="A3678" t="n">
        <v>1379</v>
      </c>
      <c r="B3678" s="10" t="n">
        <v>46292</v>
      </c>
      <c r="C3678" t="inlineStr">
        <is>
          <t>Bill Payment (Cheque)</t>
        </is>
      </c>
      <c r="D3678" t="inlineStr"/>
      <c r="E3678" t="inlineStr">
        <is>
          <t>Northside Adhesives Pty Ltd</t>
        </is>
      </c>
      <c r="F3678" t="inlineStr">
        <is>
          <t>Accounts Payable (A/P)</t>
        </is>
      </c>
      <c r="G3678" s="9" t="n">
        <v>660.78</v>
      </c>
      <c r="H3678" t="inlineStr"/>
      <c r="I3678" t="inlineStr">
        <is>
          <t>Payment B00371</t>
        </is>
      </c>
      <c r="J3678" t="inlineStr"/>
      <c r="K3678" t="str">
        <f>INDEX('Account Map'!$E$5:$E$90,MATCH(F3678,'Account Map'!$A$5:$A$90,0))</f>
        <v>800</v>
      </c>
    </row>
    <row r="3679">
      <c r="A3679" t="n">
        <v>1379</v>
      </c>
      <c r="B3679" s="10" t="n">
        <v>46292</v>
      </c>
      <c r="C3679" t="inlineStr">
        <is>
          <t>Bill Payment (Cheque)</t>
        </is>
      </c>
      <c r="D3679" t="inlineStr"/>
      <c r="E3679" t="inlineStr">
        <is>
          <t>Northside Adhesives Pty Ltd</t>
        </is>
      </c>
      <c r="F3679" t="inlineStr">
        <is>
          <t>ANZ Business Cheque</t>
        </is>
      </c>
      <c r="G3679" s="9" t="n">
        <v>-660.78</v>
      </c>
      <c r="H3679" t="inlineStr"/>
      <c r="I3679" t="inlineStr">
        <is>
          <t>Payment B00371</t>
        </is>
      </c>
      <c r="J3679" t="inlineStr"/>
      <c r="K3679" t="str">
        <f>INDEX('Account Map'!$E$5:$E$90,MATCH(F3679,'Account Map'!$A$5:$A$90,0))</f>
        <v>090</v>
      </c>
    </row>
    <row r="3680">
      <c r="A3680" t="n">
        <v>1380</v>
      </c>
      <c r="B3680" s="10" t="n">
        <v>46292</v>
      </c>
      <c r="C3680" t="inlineStr">
        <is>
          <t>Bill Payment (Cheque)</t>
        </is>
      </c>
      <c r="D3680" t="inlineStr"/>
      <c r="E3680" t="inlineStr">
        <is>
          <t>Hilton Factory Holdings Pty Ltd</t>
        </is>
      </c>
      <c r="F3680" t="inlineStr">
        <is>
          <t>Accounts Payable (A/P)</t>
        </is>
      </c>
      <c r="G3680" s="9" t="n">
        <v>598.98</v>
      </c>
      <c r="H3680" t="inlineStr"/>
      <c r="I3680" t="inlineStr">
        <is>
          <t>Payment B00372</t>
        </is>
      </c>
      <c r="J3680" t="inlineStr"/>
      <c r="K3680" t="str">
        <f>INDEX('Account Map'!$E$5:$E$90,MATCH(F3680,'Account Map'!$A$5:$A$90,0))</f>
        <v>800</v>
      </c>
    </row>
    <row r="3681">
      <c r="A3681" t="n">
        <v>1380</v>
      </c>
      <c r="B3681" s="10" t="n">
        <v>46292</v>
      </c>
      <c r="C3681" t="inlineStr">
        <is>
          <t>Bill Payment (Cheque)</t>
        </is>
      </c>
      <c r="D3681" t="inlineStr"/>
      <c r="E3681" t="inlineStr">
        <is>
          <t>Hilton Factory Holdings Pty Ltd</t>
        </is>
      </c>
      <c r="F3681" t="inlineStr">
        <is>
          <t>ANZ Business Cheque</t>
        </is>
      </c>
      <c r="G3681" s="9" t="n">
        <v>-598.98</v>
      </c>
      <c r="H3681" t="inlineStr"/>
      <c r="I3681" t="inlineStr">
        <is>
          <t>Payment B00372</t>
        </is>
      </c>
      <c r="J3681" t="inlineStr">
        <is>
          <t>C</t>
        </is>
      </c>
      <c r="K3681" t="str">
        <f>INDEX('Account Map'!$E$5:$E$90,MATCH(F3681,'Account Map'!$A$5:$A$90,0))</f>
        <v>090</v>
      </c>
    </row>
    <row r="3682">
      <c r="A3682" t="n">
        <v>1381</v>
      </c>
      <c r="B3682" s="10" t="n">
        <v>46292</v>
      </c>
      <c r="C3682" t="inlineStr">
        <is>
          <t>Bill Payment (Cheque)</t>
        </is>
      </c>
      <c r="D3682" t="inlineStr"/>
      <c r="E3682" t="inlineStr">
        <is>
          <t>Australia Post Pty Ltd</t>
        </is>
      </c>
      <c r="F3682" t="inlineStr">
        <is>
          <t>Accounts Payable (A/P)</t>
        </is>
      </c>
      <c r="G3682" s="9" t="n">
        <v>689.61</v>
      </c>
      <c r="H3682" t="inlineStr"/>
      <c r="I3682" t="inlineStr">
        <is>
          <t>Payment B00401</t>
        </is>
      </c>
      <c r="J3682" t="inlineStr"/>
      <c r="K3682" t="str">
        <f>INDEX('Account Map'!$E$5:$E$90,MATCH(F3682,'Account Map'!$A$5:$A$90,0))</f>
        <v>800</v>
      </c>
    </row>
    <row r="3683">
      <c r="A3683" t="n">
        <v>1381</v>
      </c>
      <c r="B3683" s="10" t="n">
        <v>46292</v>
      </c>
      <c r="C3683" t="inlineStr">
        <is>
          <t>Bill Payment (Cheque)</t>
        </is>
      </c>
      <c r="D3683" t="inlineStr"/>
      <c r="E3683" t="inlineStr">
        <is>
          <t>Australia Post Pty Ltd</t>
        </is>
      </c>
      <c r="F3683" t="inlineStr">
        <is>
          <t>ANZ Business Cheque</t>
        </is>
      </c>
      <c r="G3683" s="9" t="n">
        <v>-689.61</v>
      </c>
      <c r="H3683" t="inlineStr"/>
      <c r="I3683" t="inlineStr">
        <is>
          <t>Payment B00401</t>
        </is>
      </c>
      <c r="J3683" t="inlineStr">
        <is>
          <t>C</t>
        </is>
      </c>
      <c r="K3683" t="str">
        <f>INDEX('Account Map'!$E$5:$E$90,MATCH(F3683,'Account Map'!$A$5:$A$90,0))</f>
        <v>090</v>
      </c>
    </row>
    <row r="3684">
      <c r="A3684" t="n">
        <v>1382</v>
      </c>
      <c r="B3684" s="10" t="n">
        <v>46292</v>
      </c>
      <c r="C3684" t="inlineStr">
        <is>
          <t>Bill Payment (Cheque)</t>
        </is>
      </c>
      <c r="D3684" t="inlineStr"/>
      <c r="E3684" t="inlineStr">
        <is>
          <t>Camberwell Machinery Pty Ltd</t>
        </is>
      </c>
      <c r="F3684" t="inlineStr">
        <is>
          <t>Accounts Payable (A/P)</t>
        </is>
      </c>
      <c r="G3684" s="9" t="n">
        <v>683.5599999999999</v>
      </c>
      <c r="H3684" t="inlineStr"/>
      <c r="I3684" t="inlineStr">
        <is>
          <t>Payment B00411</t>
        </is>
      </c>
      <c r="J3684" t="inlineStr"/>
      <c r="K3684" t="str">
        <f>INDEX('Account Map'!$E$5:$E$90,MATCH(F3684,'Account Map'!$A$5:$A$90,0))</f>
        <v>800</v>
      </c>
    </row>
    <row r="3685">
      <c r="A3685" t="n">
        <v>1382</v>
      </c>
      <c r="B3685" s="10" t="n">
        <v>46292</v>
      </c>
      <c r="C3685" t="inlineStr">
        <is>
          <t>Bill Payment (Cheque)</t>
        </is>
      </c>
      <c r="D3685" t="inlineStr"/>
      <c r="E3685" t="inlineStr">
        <is>
          <t>Camberwell Machinery Pty Ltd</t>
        </is>
      </c>
      <c r="F3685" t="inlineStr">
        <is>
          <t>ANZ Business Cheque</t>
        </is>
      </c>
      <c r="G3685" s="9" t="n">
        <v>-683.5599999999999</v>
      </c>
      <c r="H3685" t="inlineStr"/>
      <c r="I3685" t="inlineStr">
        <is>
          <t>Payment B00411</t>
        </is>
      </c>
      <c r="J3685" t="inlineStr"/>
      <c r="K3685" t="str">
        <f>INDEX('Account Map'!$E$5:$E$90,MATCH(F3685,'Account Map'!$A$5:$A$90,0))</f>
        <v>090</v>
      </c>
    </row>
    <row r="3686">
      <c r="A3686" t="n">
        <v>1383</v>
      </c>
      <c r="B3686" s="10" t="n">
        <v>46292</v>
      </c>
      <c r="C3686" t="inlineStr">
        <is>
          <t>Bill Payment (Cheque)</t>
        </is>
      </c>
      <c r="D3686" t="inlineStr"/>
      <c r="E3686" t="inlineStr">
        <is>
          <t>Prahran Fixings Pty Ltd</t>
        </is>
      </c>
      <c r="F3686" t="inlineStr">
        <is>
          <t>Accounts Payable (A/P)</t>
        </is>
      </c>
      <c r="G3686" s="9" t="n">
        <v>233.59</v>
      </c>
      <c r="H3686" t="inlineStr"/>
      <c r="I3686" t="inlineStr">
        <is>
          <t>Payment B00444</t>
        </is>
      </c>
      <c r="J3686" t="inlineStr"/>
      <c r="K3686" t="str">
        <f>INDEX('Account Map'!$E$5:$E$90,MATCH(F3686,'Account Map'!$A$5:$A$90,0))</f>
        <v>800</v>
      </c>
    </row>
    <row r="3687">
      <c r="A3687" t="n">
        <v>1383</v>
      </c>
      <c r="B3687" s="10" t="n">
        <v>46292</v>
      </c>
      <c r="C3687" t="inlineStr">
        <is>
          <t>Bill Payment (Cheque)</t>
        </is>
      </c>
      <c r="D3687" t="inlineStr"/>
      <c r="E3687" t="inlineStr">
        <is>
          <t>Prahran Fixings Pty Ltd</t>
        </is>
      </c>
      <c r="F3687" t="inlineStr">
        <is>
          <t>ANZ Business Cheque</t>
        </is>
      </c>
      <c r="G3687" s="9" t="n">
        <v>-233.59</v>
      </c>
      <c r="H3687" t="inlineStr"/>
      <c r="I3687" t="inlineStr">
        <is>
          <t>Payment B00444</t>
        </is>
      </c>
      <c r="J3687" t="inlineStr"/>
      <c r="K3687" t="str">
        <f>INDEX('Account Map'!$E$5:$E$90,MATCH(F3687,'Account Map'!$A$5:$A$90,0))</f>
        <v>090</v>
      </c>
    </row>
    <row r="3688">
      <c r="A3688" t="n">
        <v>1384</v>
      </c>
      <c r="B3688" s="10" t="n">
        <v>46293</v>
      </c>
      <c r="C3688" t="inlineStr">
        <is>
          <t>Invoice</t>
        </is>
      </c>
      <c r="D3688" t="inlineStr">
        <is>
          <t>INV-4412</t>
        </is>
      </c>
      <c r="E3688" t="inlineStr">
        <is>
          <t>Bridge Rd Physio Pty Ltd</t>
        </is>
      </c>
      <c r="F3688" t="inlineStr">
        <is>
          <t>Accounts Receivable (A/R)</t>
        </is>
      </c>
      <c r="G3688" s="9" t="n">
        <v>4491.01</v>
      </c>
      <c r="H3688" t="inlineStr"/>
      <c r="I3688" t="inlineStr"/>
      <c r="J3688" t="inlineStr"/>
      <c r="K3688" t="str">
        <f>INDEX('Account Map'!$E$5:$E$90,MATCH(F3688,'Account Map'!$A$5:$A$90,0))</f>
        <v>610</v>
      </c>
    </row>
    <row r="3689">
      <c r="A3689" t="n">
        <v>1384</v>
      </c>
      <c r="B3689" s="10" t="n">
        <v>46293</v>
      </c>
      <c r="C3689" t="inlineStr">
        <is>
          <t>Invoice</t>
        </is>
      </c>
      <c r="D3689" t="inlineStr">
        <is>
          <t>INV-4412</t>
        </is>
      </c>
      <c r="E3689" t="inlineStr">
        <is>
          <t>Bridge Rd Physio Pty Ltd</t>
        </is>
      </c>
      <c r="F3689" t="inlineStr">
        <is>
          <t>Joinery sales</t>
        </is>
      </c>
      <c r="G3689" s="9" t="n">
        <v>-3466.74</v>
      </c>
      <c r="H3689" t="inlineStr">
        <is>
          <t>GST</t>
        </is>
      </c>
      <c r="I3689" t="inlineStr"/>
      <c r="J3689" t="inlineStr"/>
      <c r="K3689" t="str">
        <f>INDEX('Account Map'!$E$5:$E$90,MATCH(F3689,'Account Map'!$A$5:$A$90,0))</f>
        <v>200</v>
      </c>
    </row>
    <row r="3690">
      <c r="A3690" t="n">
        <v>1384</v>
      </c>
      <c r="B3690" s="10" t="n">
        <v>46293</v>
      </c>
      <c r="C3690" t="inlineStr">
        <is>
          <t>Invoice</t>
        </is>
      </c>
      <c r="D3690" t="inlineStr">
        <is>
          <t>INV-4412</t>
        </is>
      </c>
      <c r="E3690" t="inlineStr">
        <is>
          <t>Bridge Rd Physio Pty Ltd</t>
        </is>
      </c>
      <c r="F3690" t="inlineStr">
        <is>
          <t>Installation labour</t>
        </is>
      </c>
      <c r="G3690" s="9" t="n">
        <v>-616</v>
      </c>
      <c r="H3690" t="inlineStr">
        <is>
          <t>GST</t>
        </is>
      </c>
      <c r="I3690" t="inlineStr"/>
      <c r="J3690" t="inlineStr"/>
      <c r="K3690" t="str">
        <f>INDEX('Account Map'!$E$5:$E$90,MATCH(F3690,'Account Map'!$A$5:$A$90,0))</f>
        <v>202</v>
      </c>
    </row>
    <row r="3691">
      <c r="A3691" t="n">
        <v>1384</v>
      </c>
      <c r="B3691" s="10" t="n">
        <v>46293</v>
      </c>
      <c r="C3691" t="inlineStr">
        <is>
          <t>Invoice</t>
        </is>
      </c>
      <c r="D3691" t="inlineStr">
        <is>
          <t>INV-4412</t>
        </is>
      </c>
      <c r="E3691" t="inlineStr">
        <is>
          <t>Bridge Rd Physio Pty Ltd</t>
        </is>
      </c>
      <c r="F3691" t="inlineStr">
        <is>
          <t>GST Payable</t>
        </is>
      </c>
      <c r="G3691" s="9" t="n">
        <v>-408.27</v>
      </c>
      <c r="H3691" t="inlineStr"/>
      <c r="I3691" t="inlineStr"/>
      <c r="J3691" t="inlineStr"/>
      <c r="K3691" t="str">
        <f>INDEX('Account Map'!$E$5:$E$90,MATCH(F3691,'Account Map'!$A$5:$A$90,0))</f>
        <v>820</v>
      </c>
    </row>
    <row r="3692">
      <c r="A3692" t="n">
        <v>1385</v>
      </c>
      <c r="B3692" s="10" t="n">
        <v>46293</v>
      </c>
      <c r="C3692" t="inlineStr">
        <is>
          <t>Invoice</t>
        </is>
      </c>
      <c r="D3692" t="inlineStr">
        <is>
          <t>INV-4413</t>
        </is>
      </c>
      <c r="E3692" t="inlineStr">
        <is>
          <t>Wattle Gallery Pty Ltd</t>
        </is>
      </c>
      <c r="F3692" t="inlineStr">
        <is>
          <t>Accounts Receivable (A/R)</t>
        </is>
      </c>
      <c r="G3692" s="9" t="n">
        <v>677.6</v>
      </c>
      <c r="H3692" t="inlineStr"/>
      <c r="I3692" t="inlineStr"/>
      <c r="J3692" t="inlineStr"/>
      <c r="K3692" t="str">
        <f>INDEX('Account Map'!$E$5:$E$90,MATCH(F3692,'Account Map'!$A$5:$A$90,0))</f>
        <v>610</v>
      </c>
    </row>
    <row r="3693">
      <c r="A3693" t="n">
        <v>1385</v>
      </c>
      <c r="B3693" s="10" t="n">
        <v>46293</v>
      </c>
      <c r="C3693" t="inlineStr">
        <is>
          <t>Invoice</t>
        </is>
      </c>
      <c r="D3693" t="inlineStr">
        <is>
          <t>INV-4413</t>
        </is>
      </c>
      <c r="E3693" t="inlineStr">
        <is>
          <t>Wattle Gallery Pty Ltd</t>
        </is>
      </c>
      <c r="F3693" t="inlineStr">
        <is>
          <t>Installation labour</t>
        </is>
      </c>
      <c r="G3693" s="9" t="n">
        <v>-616</v>
      </c>
      <c r="H3693" t="inlineStr">
        <is>
          <t>GST</t>
        </is>
      </c>
      <c r="I3693" t="inlineStr"/>
      <c r="J3693" t="inlineStr"/>
      <c r="K3693" t="str">
        <f>INDEX('Account Map'!$E$5:$E$90,MATCH(F3693,'Account Map'!$A$5:$A$90,0))</f>
        <v>202</v>
      </c>
    </row>
    <row r="3694">
      <c r="A3694" t="n">
        <v>1385</v>
      </c>
      <c r="B3694" s="10" t="n">
        <v>46293</v>
      </c>
      <c r="C3694" t="inlineStr">
        <is>
          <t>Invoice</t>
        </is>
      </c>
      <c r="D3694" t="inlineStr">
        <is>
          <t>INV-4413</t>
        </is>
      </c>
      <c r="E3694" t="inlineStr">
        <is>
          <t>Wattle Gallery Pty Ltd</t>
        </is>
      </c>
      <c r="F3694" t="inlineStr">
        <is>
          <t>GST Payable</t>
        </is>
      </c>
      <c r="G3694" s="9" t="n">
        <v>-61.6</v>
      </c>
      <c r="H3694" t="inlineStr"/>
      <c r="I3694" t="inlineStr"/>
      <c r="J3694" t="inlineStr"/>
      <c r="K3694" t="str">
        <f>INDEX('Account Map'!$E$5:$E$90,MATCH(F3694,'Account Map'!$A$5:$A$90,0))</f>
        <v>820</v>
      </c>
    </row>
    <row r="3695">
      <c r="A3695" t="n">
        <v>1386</v>
      </c>
      <c r="B3695" s="10" t="n">
        <v>46293</v>
      </c>
      <c r="C3695" t="inlineStr">
        <is>
          <t>Invoice</t>
        </is>
      </c>
      <c r="D3695" t="inlineStr">
        <is>
          <t>INV-4414</t>
        </is>
      </c>
      <c r="E3695" t="inlineStr">
        <is>
          <t>Chapel Real Estate Pty Ltd</t>
        </is>
      </c>
      <c r="F3695" t="inlineStr">
        <is>
          <t>Accounts Receivable (A/R)</t>
        </is>
      </c>
      <c r="G3695" s="9" t="n">
        <v>13750.64</v>
      </c>
      <c r="H3695" t="inlineStr"/>
      <c r="I3695" t="inlineStr"/>
      <c r="J3695" t="inlineStr"/>
      <c r="K3695" t="str">
        <f>INDEX('Account Map'!$E$5:$E$90,MATCH(F3695,'Account Map'!$A$5:$A$90,0))</f>
        <v>610</v>
      </c>
    </row>
    <row r="3696">
      <c r="A3696" t="n">
        <v>1386</v>
      </c>
      <c r="B3696" s="10" t="n">
        <v>46293</v>
      </c>
      <c r="C3696" t="inlineStr">
        <is>
          <t>Invoice</t>
        </is>
      </c>
      <c r="D3696" t="inlineStr">
        <is>
          <t>INV-4414</t>
        </is>
      </c>
      <c r="E3696" t="inlineStr">
        <is>
          <t>Chapel Real Estate Pty Ltd</t>
        </is>
      </c>
      <c r="F3696" t="inlineStr">
        <is>
          <t>Joinery sales</t>
        </is>
      </c>
      <c r="G3696" s="9" t="n">
        <v>-2038.92</v>
      </c>
      <c r="H3696" t="inlineStr">
        <is>
          <t>GST</t>
        </is>
      </c>
      <c r="I3696" t="inlineStr"/>
      <c r="J3696" t="inlineStr"/>
      <c r="K3696" t="str">
        <f>INDEX('Account Map'!$E$5:$E$90,MATCH(F3696,'Account Map'!$A$5:$A$90,0))</f>
        <v>200</v>
      </c>
    </row>
    <row r="3697">
      <c r="A3697" t="n">
        <v>1386</v>
      </c>
      <c r="B3697" s="10" t="n">
        <v>46293</v>
      </c>
      <c r="C3697" t="inlineStr">
        <is>
          <t>Invoice</t>
        </is>
      </c>
      <c r="D3697" t="inlineStr">
        <is>
          <t>INV-4414</t>
        </is>
      </c>
      <c r="E3697" t="inlineStr">
        <is>
          <t>Chapel Real Estate Pty Ltd</t>
        </is>
      </c>
      <c r="F3697" t="inlineStr">
        <is>
          <t>Shopfitting contracts</t>
        </is>
      </c>
      <c r="G3697" s="9" t="n">
        <v>-10461.66</v>
      </c>
      <c r="H3697" t="inlineStr">
        <is>
          <t>GST</t>
        </is>
      </c>
      <c r="I3697" t="inlineStr"/>
      <c r="J3697" t="inlineStr"/>
      <c r="K3697" t="str">
        <f>INDEX('Account Map'!$E$5:$E$90,MATCH(F3697,'Account Map'!$A$5:$A$90,0))</f>
        <v>201</v>
      </c>
    </row>
    <row r="3698">
      <c r="A3698" t="n">
        <v>1386</v>
      </c>
      <c r="B3698" s="10" t="n">
        <v>46293</v>
      </c>
      <c r="C3698" t="inlineStr">
        <is>
          <t>Invoice</t>
        </is>
      </c>
      <c r="D3698" t="inlineStr">
        <is>
          <t>INV-4414</t>
        </is>
      </c>
      <c r="E3698" t="inlineStr">
        <is>
          <t>Chapel Real Estate Pty Ltd</t>
        </is>
      </c>
      <c r="F3698" t="inlineStr">
        <is>
          <t>GST Payable</t>
        </is>
      </c>
      <c r="G3698" s="9" t="n">
        <v>-1250.06</v>
      </c>
      <c r="H3698" t="inlineStr"/>
      <c r="I3698" t="inlineStr"/>
      <c r="J3698" t="inlineStr"/>
      <c r="K3698" t="str">
        <f>INDEX('Account Map'!$E$5:$E$90,MATCH(F3698,'Account Map'!$A$5:$A$90,0))</f>
        <v>820</v>
      </c>
    </row>
    <row r="3699">
      <c r="A3699" t="n">
        <v>1387</v>
      </c>
      <c r="B3699" s="10" t="n">
        <v>46293</v>
      </c>
      <c r="C3699" t="inlineStr">
        <is>
          <t>Bill</t>
        </is>
      </c>
      <c r="D3699" t="inlineStr">
        <is>
          <t>B00543</t>
        </is>
      </c>
      <c r="E3699" t="inlineStr">
        <is>
          <t>Kmart</t>
        </is>
      </c>
      <c r="F3699" t="inlineStr">
        <is>
          <t>General expenses</t>
        </is>
      </c>
      <c r="G3699" s="9" t="n">
        <v>480.6</v>
      </c>
      <c r="H3699" t="inlineStr">
        <is>
          <t>GST</t>
        </is>
      </c>
      <c r="I3699" t="inlineStr"/>
      <c r="J3699" t="inlineStr"/>
      <c r="K3699" t="str">
        <f>INDEX('Account Map'!$E$5:$E$90,MATCH(F3699,'Account Map'!$A$5:$A$90,0))</f>
        <v>429</v>
      </c>
    </row>
    <row r="3700">
      <c r="A3700" t="n">
        <v>1387</v>
      </c>
      <c r="B3700" s="10" t="n">
        <v>46293</v>
      </c>
      <c r="C3700" t="inlineStr">
        <is>
          <t>Bill</t>
        </is>
      </c>
      <c r="D3700" t="inlineStr">
        <is>
          <t>B00543</t>
        </is>
      </c>
      <c r="E3700" t="inlineStr">
        <is>
          <t>Kmart</t>
        </is>
      </c>
      <c r="F3700" t="inlineStr">
        <is>
          <t>GST Payable</t>
        </is>
      </c>
      <c r="G3700" s="9" t="n">
        <v>48.06</v>
      </c>
      <c r="H3700" t="inlineStr"/>
      <c r="I3700" t="inlineStr"/>
      <c r="J3700" t="inlineStr"/>
      <c r="K3700" t="str">
        <f>INDEX('Account Map'!$E$5:$E$90,MATCH(F3700,'Account Map'!$A$5:$A$90,0))</f>
        <v>820</v>
      </c>
    </row>
    <row r="3701">
      <c r="A3701" t="n">
        <v>1387</v>
      </c>
      <c r="B3701" s="10" t="n">
        <v>46293</v>
      </c>
      <c r="C3701" t="inlineStr">
        <is>
          <t>Bill</t>
        </is>
      </c>
      <c r="D3701" t="inlineStr">
        <is>
          <t>B00543</t>
        </is>
      </c>
      <c r="E3701" t="inlineStr">
        <is>
          <t>Kmart</t>
        </is>
      </c>
      <c r="F3701" t="inlineStr">
        <is>
          <t>Accounts Payable (A/P)</t>
        </is>
      </c>
      <c r="G3701" s="9" t="n">
        <v>-528.66</v>
      </c>
      <c r="H3701" t="inlineStr"/>
      <c r="I3701" t="inlineStr"/>
      <c r="J3701" t="inlineStr"/>
      <c r="K3701" t="str">
        <f>INDEX('Account Map'!$E$5:$E$90,MATCH(F3701,'Account Map'!$A$5:$A$90,0))</f>
        <v>800</v>
      </c>
    </row>
    <row r="3702">
      <c r="A3702" t="n">
        <v>1388</v>
      </c>
      <c r="B3702" s="10" t="n">
        <v>46293</v>
      </c>
      <c r="C3702" t="inlineStr">
        <is>
          <t>Bill</t>
        </is>
      </c>
      <c r="D3702" t="inlineStr">
        <is>
          <t>B00544</t>
        </is>
      </c>
      <c r="E3702" t="inlineStr">
        <is>
          <t>Lygon Panel Pty Ltd</t>
        </is>
      </c>
      <c r="F3702" t="inlineStr">
        <is>
          <t>Small tools</t>
        </is>
      </c>
      <c r="G3702" s="9" t="n">
        <v>763.23</v>
      </c>
      <c r="H3702" t="inlineStr">
        <is>
          <t>GST</t>
        </is>
      </c>
      <c r="I3702" t="inlineStr"/>
      <c r="J3702" t="inlineStr"/>
      <c r="K3702" t="str">
        <f>INDEX('Account Map'!$E$5:$E$90,MATCH(F3702,'Account Map'!$A$5:$A$90,0))</f>
        <v>474</v>
      </c>
    </row>
    <row r="3703">
      <c r="A3703" t="n">
        <v>1388</v>
      </c>
      <c r="B3703" s="10" t="n">
        <v>46293</v>
      </c>
      <c r="C3703" t="inlineStr">
        <is>
          <t>Bill</t>
        </is>
      </c>
      <c r="D3703" t="inlineStr">
        <is>
          <t>B00544</t>
        </is>
      </c>
      <c r="E3703" t="inlineStr">
        <is>
          <t>Lygon Panel Pty Ltd</t>
        </is>
      </c>
      <c r="F3703" t="inlineStr">
        <is>
          <t>GST Payable</t>
        </is>
      </c>
      <c r="G3703" s="9" t="n">
        <v>76.31999999999999</v>
      </c>
      <c r="H3703" t="inlineStr"/>
      <c r="I3703" t="inlineStr"/>
      <c r="J3703" t="inlineStr"/>
      <c r="K3703" t="str">
        <f>INDEX('Account Map'!$E$5:$E$90,MATCH(F3703,'Account Map'!$A$5:$A$90,0))</f>
        <v>820</v>
      </c>
    </row>
    <row r="3704">
      <c r="A3704" t="n">
        <v>1388</v>
      </c>
      <c r="B3704" s="10" t="n">
        <v>46293</v>
      </c>
      <c r="C3704" t="inlineStr">
        <is>
          <t>Bill</t>
        </is>
      </c>
      <c r="D3704" t="inlineStr">
        <is>
          <t>B00544</t>
        </is>
      </c>
      <c r="E3704" t="inlineStr">
        <is>
          <t>Lygon Panel Pty Ltd</t>
        </is>
      </c>
      <c r="F3704" t="inlineStr">
        <is>
          <t>Accounts Payable (A/P)</t>
        </is>
      </c>
      <c r="G3704" s="9" t="n">
        <v>-839.55</v>
      </c>
      <c r="H3704" t="inlineStr"/>
      <c r="I3704" t="inlineStr"/>
      <c r="J3704" t="inlineStr"/>
      <c r="K3704" t="str">
        <f>INDEX('Account Map'!$E$5:$E$90,MATCH(F3704,'Account Map'!$A$5:$A$90,0))</f>
        <v>800</v>
      </c>
    </row>
    <row r="3705">
      <c r="A3705" t="n">
        <v>1389</v>
      </c>
      <c r="B3705" s="10" t="n">
        <v>46293</v>
      </c>
      <c r="C3705" t="inlineStr">
        <is>
          <t>Bill</t>
        </is>
      </c>
      <c r="D3705" t="inlineStr">
        <is>
          <t>B00545</t>
        </is>
      </c>
      <c r="E3705" t="inlineStr">
        <is>
          <t>Collins Signs Pty Ltd</t>
        </is>
      </c>
      <c r="F3705" t="inlineStr">
        <is>
          <t>Subcontractors</t>
        </is>
      </c>
      <c r="G3705" s="9" t="n">
        <v>1037.51</v>
      </c>
      <c r="H3705" t="inlineStr">
        <is>
          <t>GST</t>
        </is>
      </c>
      <c r="I3705" t="inlineStr"/>
      <c r="J3705" t="inlineStr"/>
      <c r="K3705" t="str">
        <f>INDEX('Account Map'!$E$5:$E$90,MATCH(F3705,'Account Map'!$A$5:$A$90,0))</f>
        <v>313</v>
      </c>
    </row>
    <row r="3706">
      <c r="A3706" t="n">
        <v>1389</v>
      </c>
      <c r="B3706" s="10" t="n">
        <v>46293</v>
      </c>
      <c r="C3706" t="inlineStr">
        <is>
          <t>Bill</t>
        </is>
      </c>
      <c r="D3706" t="inlineStr">
        <is>
          <t>B00545</t>
        </is>
      </c>
      <c r="E3706" t="inlineStr">
        <is>
          <t>Collins Signs Pty Ltd</t>
        </is>
      </c>
      <c r="F3706" t="inlineStr">
        <is>
          <t>GST Payable</t>
        </is>
      </c>
      <c r="G3706" s="9" t="n">
        <v>103.75</v>
      </c>
      <c r="H3706" t="inlineStr"/>
      <c r="I3706" t="inlineStr"/>
      <c r="J3706" t="inlineStr"/>
      <c r="K3706" t="str">
        <f>INDEX('Account Map'!$E$5:$E$90,MATCH(F3706,'Account Map'!$A$5:$A$90,0))</f>
        <v>820</v>
      </c>
    </row>
    <row r="3707">
      <c r="A3707" t="n">
        <v>1389</v>
      </c>
      <c r="B3707" s="10" t="n">
        <v>46293</v>
      </c>
      <c r="C3707" t="inlineStr">
        <is>
          <t>Bill</t>
        </is>
      </c>
      <c r="D3707" t="inlineStr">
        <is>
          <t>B00545</t>
        </is>
      </c>
      <c r="E3707" t="inlineStr">
        <is>
          <t>Collins Signs Pty Ltd</t>
        </is>
      </c>
      <c r="F3707" t="inlineStr">
        <is>
          <t>Accounts Payable (A/P)</t>
        </is>
      </c>
      <c r="G3707" s="9" t="n">
        <v>-1141.26</v>
      </c>
      <c r="H3707" t="inlineStr"/>
      <c r="I3707" t="inlineStr"/>
      <c r="J3707" t="inlineStr"/>
      <c r="K3707" t="str">
        <f>INDEX('Account Map'!$E$5:$E$90,MATCH(F3707,'Account Map'!$A$5:$A$90,0))</f>
        <v>800</v>
      </c>
    </row>
    <row r="3708">
      <c r="A3708" t="n">
        <v>1390</v>
      </c>
      <c r="B3708" s="10" t="n">
        <v>46293</v>
      </c>
      <c r="C3708" t="inlineStr">
        <is>
          <t>Bill</t>
        </is>
      </c>
      <c r="D3708" t="inlineStr">
        <is>
          <t>B00546</t>
        </is>
      </c>
      <c r="E3708" t="inlineStr">
        <is>
          <t>Coates Hire Pty Ltd</t>
        </is>
      </c>
      <c r="F3708" t="inlineStr">
        <is>
          <t>Equipment hire</t>
        </is>
      </c>
      <c r="G3708" s="9" t="n">
        <v>928.46</v>
      </c>
      <c r="H3708" t="inlineStr">
        <is>
          <t>GST</t>
        </is>
      </c>
      <c r="I3708" t="inlineStr"/>
      <c r="J3708" t="inlineStr"/>
      <c r="K3708" t="str">
        <f>INDEX('Account Map'!$E$5:$E$90,MATCH(F3708,'Account Map'!$A$5:$A$90,0))</f>
        <v>315</v>
      </c>
    </row>
    <row r="3709">
      <c r="A3709" t="n">
        <v>1390</v>
      </c>
      <c r="B3709" s="10" t="n">
        <v>46293</v>
      </c>
      <c r="C3709" t="inlineStr">
        <is>
          <t>Bill</t>
        </is>
      </c>
      <c r="D3709" t="inlineStr">
        <is>
          <t>B00546</t>
        </is>
      </c>
      <c r="E3709" t="inlineStr">
        <is>
          <t>Coates Hire Pty Ltd</t>
        </is>
      </c>
      <c r="F3709" t="inlineStr">
        <is>
          <t>GST Payable</t>
        </is>
      </c>
      <c r="G3709" s="9" t="n">
        <v>92.84999999999999</v>
      </c>
      <c r="H3709" t="inlineStr"/>
      <c r="I3709" t="inlineStr"/>
      <c r="J3709" t="inlineStr"/>
      <c r="K3709" t="str">
        <f>INDEX('Account Map'!$E$5:$E$90,MATCH(F3709,'Account Map'!$A$5:$A$90,0))</f>
        <v>820</v>
      </c>
    </row>
    <row r="3710">
      <c r="A3710" t="n">
        <v>1390</v>
      </c>
      <c r="B3710" s="10" t="n">
        <v>46293</v>
      </c>
      <c r="C3710" t="inlineStr">
        <is>
          <t>Bill</t>
        </is>
      </c>
      <c r="D3710" t="inlineStr">
        <is>
          <t>B00546</t>
        </is>
      </c>
      <c r="E3710" t="inlineStr">
        <is>
          <t>Coates Hire Pty Ltd</t>
        </is>
      </c>
      <c r="F3710" t="inlineStr">
        <is>
          <t>Accounts Payable (A/P)</t>
        </is>
      </c>
      <c r="G3710" s="9" t="n">
        <v>-1021.31</v>
      </c>
      <c r="H3710" t="inlineStr"/>
      <c r="I3710" t="inlineStr"/>
      <c r="J3710" t="inlineStr"/>
      <c r="K3710" t="str">
        <f>INDEX('Account Map'!$E$5:$E$90,MATCH(F3710,'Account Map'!$A$5:$A$90,0))</f>
        <v>800</v>
      </c>
    </row>
    <row r="3711">
      <c r="A3711" t="n">
        <v>1391</v>
      </c>
      <c r="B3711" s="10" t="n">
        <v>46293</v>
      </c>
      <c r="C3711" t="inlineStr">
        <is>
          <t>Bill</t>
        </is>
      </c>
      <c r="D3711" t="inlineStr">
        <is>
          <t>B00547</t>
        </is>
      </c>
      <c r="E3711" t="inlineStr">
        <is>
          <t>Camberwell Signs Pty Ltd</t>
        </is>
      </c>
      <c r="F3711" t="inlineStr">
        <is>
          <t>Hardware &amp; fittings</t>
        </is>
      </c>
      <c r="G3711" s="9" t="n">
        <v>1150.53</v>
      </c>
      <c r="H3711" t="inlineStr">
        <is>
          <t>GST</t>
        </is>
      </c>
      <c r="I3711" t="inlineStr"/>
      <c r="J3711" t="inlineStr"/>
      <c r="K3711" t="str">
        <f>INDEX('Account Map'!$E$5:$E$90,MATCH(F3711,'Account Map'!$A$5:$A$90,0))</f>
        <v>311</v>
      </c>
    </row>
    <row r="3712">
      <c r="A3712" t="n">
        <v>1391</v>
      </c>
      <c r="B3712" s="10" t="n">
        <v>46293</v>
      </c>
      <c r="C3712" t="inlineStr">
        <is>
          <t>Bill</t>
        </is>
      </c>
      <c r="D3712" t="inlineStr">
        <is>
          <t>B00547</t>
        </is>
      </c>
      <c r="E3712" t="inlineStr">
        <is>
          <t>Camberwell Signs Pty Ltd</t>
        </is>
      </c>
      <c r="F3712" t="inlineStr">
        <is>
          <t>GST Payable</t>
        </is>
      </c>
      <c r="G3712" s="9" t="n">
        <v>115.05</v>
      </c>
      <c r="H3712" t="inlineStr"/>
      <c r="I3712" t="inlineStr"/>
      <c r="J3712" t="inlineStr"/>
      <c r="K3712" t="str">
        <f>INDEX('Account Map'!$E$5:$E$90,MATCH(F3712,'Account Map'!$A$5:$A$90,0))</f>
        <v>820</v>
      </c>
    </row>
    <row r="3713">
      <c r="A3713" t="n">
        <v>1391</v>
      </c>
      <c r="B3713" s="10" t="n">
        <v>46293</v>
      </c>
      <c r="C3713" t="inlineStr">
        <is>
          <t>Bill</t>
        </is>
      </c>
      <c r="D3713" t="inlineStr">
        <is>
          <t>B00547</t>
        </is>
      </c>
      <c r="E3713" t="inlineStr">
        <is>
          <t>Camberwell Signs Pty Ltd</t>
        </is>
      </c>
      <c r="F3713" t="inlineStr">
        <is>
          <t>Accounts Payable (A/P)</t>
        </is>
      </c>
      <c r="G3713" s="9" t="n">
        <v>-1265.58</v>
      </c>
      <c r="H3713" t="inlineStr"/>
      <c r="I3713" t="inlineStr"/>
      <c r="J3713" t="inlineStr"/>
      <c r="K3713" t="str">
        <f>INDEX('Account Map'!$E$5:$E$90,MATCH(F3713,'Account Map'!$A$5:$A$90,0))</f>
        <v>800</v>
      </c>
    </row>
    <row r="3714">
      <c r="A3714" t="n">
        <v>1392</v>
      </c>
      <c r="B3714" s="10" t="n">
        <v>46293</v>
      </c>
      <c r="C3714" t="inlineStr">
        <is>
          <t>Bill</t>
        </is>
      </c>
      <c r="D3714" t="inlineStr">
        <is>
          <t>B00548</t>
        </is>
      </c>
      <c r="E3714" t="inlineStr">
        <is>
          <t>Carlton Abrasives Pty Ltd</t>
        </is>
      </c>
      <c r="F3714" t="inlineStr">
        <is>
          <t>Freight &amp; cartage</t>
        </is>
      </c>
      <c r="G3714" s="9" t="n">
        <v>1176.07</v>
      </c>
      <c r="H3714" t="inlineStr">
        <is>
          <t>GST</t>
        </is>
      </c>
      <c r="I3714" t="inlineStr"/>
      <c r="J3714" t="inlineStr"/>
      <c r="K3714" t="str">
        <f>INDEX('Account Map'!$E$5:$E$90,MATCH(F3714,'Account Map'!$A$5:$A$90,0))</f>
        <v>314</v>
      </c>
    </row>
    <row r="3715">
      <c r="A3715" t="n">
        <v>1392</v>
      </c>
      <c r="B3715" s="10" t="n">
        <v>46293</v>
      </c>
      <c r="C3715" t="inlineStr">
        <is>
          <t>Bill</t>
        </is>
      </c>
      <c r="D3715" t="inlineStr">
        <is>
          <t>B00548</t>
        </is>
      </c>
      <c r="E3715" t="inlineStr">
        <is>
          <t>Carlton Abrasives Pty Ltd</t>
        </is>
      </c>
      <c r="F3715" t="inlineStr">
        <is>
          <t>GST Payable</t>
        </is>
      </c>
      <c r="G3715" s="9" t="n">
        <v>117.61</v>
      </c>
      <c r="H3715" t="inlineStr"/>
      <c r="I3715" t="inlineStr"/>
      <c r="J3715" t="inlineStr"/>
      <c r="K3715" t="str">
        <f>INDEX('Account Map'!$E$5:$E$90,MATCH(F3715,'Account Map'!$A$5:$A$90,0))</f>
        <v>820</v>
      </c>
    </row>
    <row r="3716">
      <c r="A3716" t="n">
        <v>1392</v>
      </c>
      <c r="B3716" s="10" t="n">
        <v>46293</v>
      </c>
      <c r="C3716" t="inlineStr">
        <is>
          <t>Bill</t>
        </is>
      </c>
      <c r="D3716" t="inlineStr">
        <is>
          <t>B00548</t>
        </is>
      </c>
      <c r="E3716" t="inlineStr">
        <is>
          <t>Carlton Abrasives Pty Ltd</t>
        </is>
      </c>
      <c r="F3716" t="inlineStr">
        <is>
          <t>Accounts Payable (A/P)</t>
        </is>
      </c>
      <c r="G3716" s="9" t="n">
        <v>-1293.68</v>
      </c>
      <c r="H3716" t="inlineStr"/>
      <c r="I3716" t="inlineStr"/>
      <c r="J3716" t="inlineStr"/>
      <c r="K3716" t="str">
        <f>INDEX('Account Map'!$E$5:$E$90,MATCH(F3716,'Account Map'!$A$5:$A$90,0))</f>
        <v>800</v>
      </c>
    </row>
    <row r="3717">
      <c r="A3717" t="n">
        <v>1393</v>
      </c>
      <c r="B3717" s="10" t="n">
        <v>46293</v>
      </c>
      <c r="C3717" t="inlineStr">
        <is>
          <t>Expense</t>
        </is>
      </c>
      <c r="D3717" t="inlineStr"/>
      <c r="E3717" t="inlineStr">
        <is>
          <t>Adobe Systems</t>
        </is>
      </c>
      <c r="F3717" t="inlineStr">
        <is>
          <t>Office expenses</t>
        </is>
      </c>
      <c r="G3717" s="9" t="n">
        <v>285.05</v>
      </c>
      <c r="H3717" t="inlineStr">
        <is>
          <t>GST</t>
        </is>
      </c>
      <c r="I3717" t="inlineStr"/>
      <c r="J3717" t="inlineStr"/>
      <c r="K3717" t="str">
        <f>INDEX('Account Map'!$E$5:$E$90,MATCH(F3717,'Account Map'!$A$5:$A$90,0))</f>
        <v>453</v>
      </c>
    </row>
    <row r="3718">
      <c r="A3718" t="n">
        <v>1393</v>
      </c>
      <c r="B3718" s="10" t="n">
        <v>46293</v>
      </c>
      <c r="C3718" t="inlineStr">
        <is>
          <t>Expense</t>
        </is>
      </c>
      <c r="D3718" t="inlineStr"/>
      <c r="E3718" t="inlineStr">
        <is>
          <t>Adobe Systems</t>
        </is>
      </c>
      <c r="F3718" t="inlineStr">
        <is>
          <t>GST Payable</t>
        </is>
      </c>
      <c r="G3718" s="9" t="n">
        <v>28.51</v>
      </c>
      <c r="H3718" t="inlineStr"/>
      <c r="I3718" t="inlineStr"/>
      <c r="J3718" t="inlineStr"/>
      <c r="K3718" t="str">
        <f>INDEX('Account Map'!$E$5:$E$90,MATCH(F3718,'Account Map'!$A$5:$A$90,0))</f>
        <v>820</v>
      </c>
    </row>
    <row r="3719">
      <c r="A3719" t="n">
        <v>1393</v>
      </c>
      <c r="B3719" s="10" t="n">
        <v>46293</v>
      </c>
      <c r="C3719" t="inlineStr">
        <is>
          <t>Expense</t>
        </is>
      </c>
      <c r="D3719" t="inlineStr"/>
      <c r="E3719" t="inlineStr">
        <is>
          <t>Adobe Systems</t>
        </is>
      </c>
      <c r="F3719" t="inlineStr">
        <is>
          <t>ANZ Business Visa</t>
        </is>
      </c>
      <c r="G3719" s="9" t="n">
        <v>-313.56</v>
      </c>
      <c r="H3719" t="inlineStr"/>
      <c r="I3719" t="inlineStr"/>
      <c r="J3719" t="inlineStr">
        <is>
          <t>C</t>
        </is>
      </c>
      <c r="K3719" t="str">
        <f>INDEX('Account Map'!$E$5:$E$90,MATCH(F3719,'Account Map'!$A$5:$A$90,0))</f>
        <v>092</v>
      </c>
    </row>
    <row r="3720">
      <c r="A3720" t="n">
        <v>1394</v>
      </c>
      <c r="B3720" s="10" t="n">
        <v>46293</v>
      </c>
      <c r="C3720" t="inlineStr">
        <is>
          <t>Expense</t>
        </is>
      </c>
      <c r="D3720" t="inlineStr"/>
      <c r="E3720" t="inlineStr">
        <is>
          <t>Ampol</t>
        </is>
      </c>
      <c r="F3720" t="inlineStr">
        <is>
          <t>Staff amenities</t>
        </is>
      </c>
      <c r="G3720" s="9" t="n">
        <v>432.54</v>
      </c>
      <c r="H3720" t="inlineStr">
        <is>
          <t>GST</t>
        </is>
      </c>
      <c r="I3720" t="inlineStr"/>
      <c r="J3720" t="inlineStr"/>
      <c r="K3720" t="str">
        <f>INDEX('Account Map'!$E$5:$E$90,MATCH(F3720,'Account Map'!$A$5:$A$90,0))</f>
        <v>479</v>
      </c>
    </row>
    <row r="3721">
      <c r="A3721" t="n">
        <v>1394</v>
      </c>
      <c r="B3721" s="10" t="n">
        <v>46293</v>
      </c>
      <c r="C3721" t="inlineStr">
        <is>
          <t>Expense</t>
        </is>
      </c>
      <c r="D3721" t="inlineStr"/>
      <c r="E3721" t="inlineStr">
        <is>
          <t>Ampol</t>
        </is>
      </c>
      <c r="F3721" t="inlineStr">
        <is>
          <t>GST Payable</t>
        </is>
      </c>
      <c r="G3721" s="9" t="n">
        <v>43.25</v>
      </c>
      <c r="H3721" t="inlineStr"/>
      <c r="I3721" t="inlineStr"/>
      <c r="J3721" t="inlineStr"/>
      <c r="K3721" t="str">
        <f>INDEX('Account Map'!$E$5:$E$90,MATCH(F3721,'Account Map'!$A$5:$A$90,0))</f>
        <v>820</v>
      </c>
    </row>
    <row r="3722">
      <c r="A3722" t="n">
        <v>1394</v>
      </c>
      <c r="B3722" s="10" t="n">
        <v>46293</v>
      </c>
      <c r="C3722" t="inlineStr">
        <is>
          <t>Expense</t>
        </is>
      </c>
      <c r="D3722" t="inlineStr"/>
      <c r="E3722" t="inlineStr">
        <is>
          <t>Ampol</t>
        </is>
      </c>
      <c r="F3722" t="inlineStr">
        <is>
          <t>ANZ Business Visa</t>
        </is>
      </c>
      <c r="G3722" s="9" t="n">
        <v>-475.79</v>
      </c>
      <c r="H3722" t="inlineStr"/>
      <c r="I3722" t="inlineStr"/>
      <c r="J3722" t="inlineStr">
        <is>
          <t>C</t>
        </is>
      </c>
      <c r="K3722" t="str">
        <f>INDEX('Account Map'!$E$5:$E$90,MATCH(F3722,'Account Map'!$A$5:$A$90,0))</f>
        <v>092</v>
      </c>
    </row>
    <row r="3723">
      <c r="A3723" t="n">
        <v>1395</v>
      </c>
      <c r="B3723" s="10" t="n">
        <v>46293</v>
      </c>
      <c r="C3723" t="inlineStr">
        <is>
          <t>Expense</t>
        </is>
      </c>
      <c r="D3723" t="inlineStr"/>
      <c r="E3723" t="inlineStr">
        <is>
          <t>Australia Post</t>
        </is>
      </c>
      <c r="F3723" t="inlineStr">
        <is>
          <t>Small tools</t>
        </is>
      </c>
      <c r="G3723" s="9" t="n">
        <v>367.9</v>
      </c>
      <c r="H3723" t="inlineStr">
        <is>
          <t>GST</t>
        </is>
      </c>
      <c r="I3723" t="inlineStr"/>
      <c r="J3723" t="inlineStr"/>
      <c r="K3723" t="str">
        <f>INDEX('Account Map'!$E$5:$E$90,MATCH(F3723,'Account Map'!$A$5:$A$90,0))</f>
        <v>474</v>
      </c>
    </row>
    <row r="3724">
      <c r="A3724" t="n">
        <v>1395</v>
      </c>
      <c r="B3724" s="10" t="n">
        <v>46293</v>
      </c>
      <c r="C3724" t="inlineStr">
        <is>
          <t>Expense</t>
        </is>
      </c>
      <c r="D3724" t="inlineStr"/>
      <c r="E3724" t="inlineStr">
        <is>
          <t>Australia Post</t>
        </is>
      </c>
      <c r="F3724" t="inlineStr">
        <is>
          <t>GST Payable</t>
        </is>
      </c>
      <c r="G3724" s="9" t="n">
        <v>36.79</v>
      </c>
      <c r="H3724" t="inlineStr"/>
      <c r="I3724" t="inlineStr"/>
      <c r="J3724" t="inlineStr"/>
      <c r="K3724" t="str">
        <f>INDEX('Account Map'!$E$5:$E$90,MATCH(F3724,'Account Map'!$A$5:$A$90,0))</f>
        <v>820</v>
      </c>
    </row>
    <row r="3725">
      <c r="A3725" t="n">
        <v>1395</v>
      </c>
      <c r="B3725" s="10" t="n">
        <v>46293</v>
      </c>
      <c r="C3725" t="inlineStr">
        <is>
          <t>Expense</t>
        </is>
      </c>
      <c r="D3725" t="inlineStr"/>
      <c r="E3725" t="inlineStr">
        <is>
          <t>Australia Post</t>
        </is>
      </c>
      <c r="F3725" t="inlineStr">
        <is>
          <t>ANZ Business Visa</t>
        </is>
      </c>
      <c r="G3725" s="9" t="n">
        <v>-404.69</v>
      </c>
      <c r="H3725" t="inlineStr"/>
      <c r="I3725" t="inlineStr"/>
      <c r="J3725" t="inlineStr">
        <is>
          <t>C</t>
        </is>
      </c>
      <c r="K3725" t="str">
        <f>INDEX('Account Map'!$E$5:$E$90,MATCH(F3725,'Account Map'!$A$5:$A$90,0))</f>
        <v>092</v>
      </c>
    </row>
    <row r="3726">
      <c r="A3726" t="n">
        <v>1396</v>
      </c>
      <c r="B3726" s="10" t="n">
        <v>46293</v>
      </c>
      <c r="C3726" t="inlineStr">
        <is>
          <t>Payment</t>
        </is>
      </c>
      <c r="D3726" t="inlineStr"/>
      <c r="E3726" t="inlineStr">
        <is>
          <t>Hawthorn Interiors Pty Ltd</t>
        </is>
      </c>
      <c r="F3726" t="inlineStr">
        <is>
          <t>Undeposited Funds</t>
        </is>
      </c>
      <c r="G3726" s="9" t="n">
        <v>2698.93</v>
      </c>
      <c r="H3726" t="inlineStr"/>
      <c r="I3726" t="inlineStr">
        <is>
          <t>Payment INV-4369</t>
        </is>
      </c>
      <c r="J3726" t="inlineStr"/>
      <c r="K3726" t="str">
        <f>INDEX('Account Map'!$E$5:$E$90,MATCH(F3726,'Account Map'!$A$5:$A$90,0))</f>
        <v>615</v>
      </c>
    </row>
    <row r="3727">
      <c r="A3727" t="n">
        <v>1396</v>
      </c>
      <c r="B3727" s="10" t="n">
        <v>46293</v>
      </c>
      <c r="C3727" t="inlineStr">
        <is>
          <t>Payment</t>
        </is>
      </c>
      <c r="D3727" t="inlineStr"/>
      <c r="E3727" t="inlineStr">
        <is>
          <t>Hawthorn Interiors Pty Ltd</t>
        </is>
      </c>
      <c r="F3727" t="inlineStr">
        <is>
          <t>Accounts Receivable (A/R)</t>
        </is>
      </c>
      <c r="G3727" s="9" t="n">
        <v>-2698.93</v>
      </c>
      <c r="H3727" t="inlineStr"/>
      <c r="I3727" t="inlineStr">
        <is>
          <t>Payment INV-4369</t>
        </is>
      </c>
      <c r="J3727" t="inlineStr"/>
      <c r="K3727" t="str">
        <f>INDEX('Account Map'!$E$5:$E$90,MATCH(F3727,'Account Map'!$A$5:$A$90,0))</f>
        <v>610</v>
      </c>
    </row>
    <row r="3728">
      <c r="A3728" t="n">
        <v>1397</v>
      </c>
      <c r="B3728" s="10" t="n">
        <v>46293</v>
      </c>
      <c r="C3728" t="inlineStr">
        <is>
          <t>Payment</t>
        </is>
      </c>
      <c r="D3728" t="inlineStr"/>
      <c r="E3728" t="inlineStr">
        <is>
          <t>Prahran Optometrists Pty Ltd</t>
        </is>
      </c>
      <c r="F3728" t="inlineStr">
        <is>
          <t>Undeposited Funds</t>
        </is>
      </c>
      <c r="G3728" s="9" t="n">
        <v>10263.85</v>
      </c>
      <c r="H3728" t="inlineStr"/>
      <c r="I3728" t="inlineStr">
        <is>
          <t>Payment INV-4375</t>
        </is>
      </c>
      <c r="J3728" t="inlineStr"/>
      <c r="K3728" t="str">
        <f>INDEX('Account Map'!$E$5:$E$90,MATCH(F3728,'Account Map'!$A$5:$A$90,0))</f>
        <v>615</v>
      </c>
    </row>
    <row r="3729">
      <c r="A3729" t="n">
        <v>1397</v>
      </c>
      <c r="B3729" s="10" t="n">
        <v>46293</v>
      </c>
      <c r="C3729" t="inlineStr">
        <is>
          <t>Payment</t>
        </is>
      </c>
      <c r="D3729" t="inlineStr"/>
      <c r="E3729" t="inlineStr">
        <is>
          <t>Prahran Optometrists Pty Ltd</t>
        </is>
      </c>
      <c r="F3729" t="inlineStr">
        <is>
          <t>Accounts Receivable (A/R)</t>
        </is>
      </c>
      <c r="G3729" s="9" t="n">
        <v>-10263.85</v>
      </c>
      <c r="H3729" t="inlineStr"/>
      <c r="I3729" t="inlineStr">
        <is>
          <t>Payment INV-4375</t>
        </is>
      </c>
      <c r="J3729" t="inlineStr"/>
      <c r="K3729" t="str">
        <f>INDEX('Account Map'!$E$5:$E$90,MATCH(F3729,'Account Map'!$A$5:$A$90,0))</f>
        <v>610</v>
      </c>
    </row>
    <row r="3730">
      <c r="A3730" t="n">
        <v>1398</v>
      </c>
      <c r="B3730" s="10" t="n">
        <v>46293</v>
      </c>
      <c r="C3730" t="inlineStr">
        <is>
          <t>Expense</t>
        </is>
      </c>
      <c r="D3730" t="inlineStr"/>
      <c r="E3730" t="inlineStr">
        <is>
          <t>Westpac</t>
        </is>
      </c>
      <c r="F3730" t="inlineStr">
        <is>
          <t>Equipment loan - Westpac</t>
        </is>
      </c>
      <c r="G3730" s="9" t="n">
        <v>1879.8</v>
      </c>
      <c r="H3730" t="inlineStr"/>
      <c r="I3730" t="inlineStr"/>
      <c r="J3730" t="inlineStr"/>
      <c r="K3730" t="str">
        <f>INDEX('Account Map'!$E$5:$E$90,MATCH(F3730,'Account Map'!$A$5:$A$90,0))</f>
        <v>900</v>
      </c>
    </row>
    <row r="3731">
      <c r="A3731" t="n">
        <v>1398</v>
      </c>
      <c r="B3731" s="10" t="n">
        <v>46293</v>
      </c>
      <c r="C3731" t="inlineStr">
        <is>
          <t>Expense</t>
        </is>
      </c>
      <c r="D3731" t="inlineStr"/>
      <c r="E3731" t="inlineStr">
        <is>
          <t>Westpac</t>
        </is>
      </c>
      <c r="F3731" t="inlineStr">
        <is>
          <t>Interest expense</t>
        </is>
      </c>
      <c r="G3731" s="9" t="n">
        <v>530.2</v>
      </c>
      <c r="H3731" t="inlineStr">
        <is>
          <t>GST</t>
        </is>
      </c>
      <c r="I3731" t="inlineStr"/>
      <c r="J3731" t="inlineStr"/>
      <c r="K3731" t="str">
        <f>INDEX('Account Map'!$E$5:$E$90,MATCH(F3731,'Account Map'!$A$5:$A$90,0))</f>
        <v>437</v>
      </c>
    </row>
    <row r="3732">
      <c r="A3732" t="n">
        <v>1398</v>
      </c>
      <c r="B3732" s="10" t="n">
        <v>46293</v>
      </c>
      <c r="C3732" t="inlineStr">
        <is>
          <t>Expense</t>
        </is>
      </c>
      <c r="D3732" t="inlineStr"/>
      <c r="E3732" t="inlineStr">
        <is>
          <t>Westpac</t>
        </is>
      </c>
      <c r="F3732" t="inlineStr">
        <is>
          <t>ANZ Business Cheque</t>
        </is>
      </c>
      <c r="G3732" s="9" t="n">
        <v>-2410</v>
      </c>
      <c r="H3732" t="inlineStr"/>
      <c r="I3732" t="inlineStr"/>
      <c r="J3732" t="inlineStr">
        <is>
          <t>C</t>
        </is>
      </c>
      <c r="K3732" t="str">
        <f>INDEX('Account Map'!$E$5:$E$90,MATCH(F3732,'Account Map'!$A$5:$A$90,0))</f>
        <v>090</v>
      </c>
    </row>
    <row r="3733">
      <c r="A3733" t="n">
        <v>1399</v>
      </c>
      <c r="B3733" s="10" t="n">
        <v>46293</v>
      </c>
      <c r="C3733" t="inlineStr">
        <is>
          <t>Expense</t>
        </is>
      </c>
      <c r="D3733" t="inlineStr"/>
      <c r="E3733" t="inlineStr">
        <is>
          <t>Toyota Finance</t>
        </is>
      </c>
      <c r="F3733" t="inlineStr">
        <is>
          <t>Vehicle finance</t>
        </is>
      </c>
      <c r="G3733" s="9" t="n">
        <v>1271.4</v>
      </c>
      <c r="H3733" t="inlineStr"/>
      <c r="I3733" t="inlineStr"/>
      <c r="J3733" t="inlineStr"/>
      <c r="K3733" t="str">
        <f>INDEX('Account Map'!$E$5:$E$90,MATCH(F3733,'Account Map'!$A$5:$A$90,0))</f>
        <v>901</v>
      </c>
    </row>
    <row r="3734">
      <c r="A3734" t="n">
        <v>1399</v>
      </c>
      <c r="B3734" s="10" t="n">
        <v>46293</v>
      </c>
      <c r="C3734" t="inlineStr">
        <is>
          <t>Expense</t>
        </is>
      </c>
      <c r="D3734" t="inlineStr"/>
      <c r="E3734" t="inlineStr">
        <is>
          <t>Toyota Finance</t>
        </is>
      </c>
      <c r="F3734" t="inlineStr">
        <is>
          <t>Interest expense</t>
        </is>
      </c>
      <c r="G3734" s="9" t="n">
        <v>358.6</v>
      </c>
      <c r="H3734" t="inlineStr">
        <is>
          <t>GST</t>
        </is>
      </c>
      <c r="I3734" t="inlineStr"/>
      <c r="J3734" t="inlineStr"/>
      <c r="K3734" t="str">
        <f>INDEX('Account Map'!$E$5:$E$90,MATCH(F3734,'Account Map'!$A$5:$A$90,0))</f>
        <v>437</v>
      </c>
    </row>
    <row r="3735">
      <c r="A3735" t="n">
        <v>1399</v>
      </c>
      <c r="B3735" s="10" t="n">
        <v>46293</v>
      </c>
      <c r="C3735" t="inlineStr">
        <is>
          <t>Expense</t>
        </is>
      </c>
      <c r="D3735" t="inlineStr"/>
      <c r="E3735" t="inlineStr">
        <is>
          <t>Toyota Finance</t>
        </is>
      </c>
      <c r="F3735" t="inlineStr">
        <is>
          <t>ANZ Business Cheque</t>
        </is>
      </c>
      <c r="G3735" s="9" t="n">
        <v>-1630</v>
      </c>
      <c r="H3735" t="inlineStr"/>
      <c r="I3735" t="inlineStr"/>
      <c r="J3735" t="inlineStr"/>
      <c r="K3735" t="str">
        <f>INDEX('Account Map'!$E$5:$E$90,MATCH(F3735,'Account Map'!$A$5:$A$90,0))</f>
        <v>090</v>
      </c>
    </row>
    <row r="3736">
      <c r="A3736" t="n">
        <v>1400</v>
      </c>
      <c r="B3736" s="10" t="n">
        <v>46293</v>
      </c>
      <c r="C3736" t="inlineStr">
        <is>
          <t>Expense</t>
        </is>
      </c>
      <c r="D3736" t="inlineStr"/>
      <c r="E3736" t="inlineStr">
        <is>
          <t>ANZ</t>
        </is>
      </c>
      <c r="F3736" t="inlineStr">
        <is>
          <t>Bank fees</t>
        </is>
      </c>
      <c r="G3736" s="9" t="n">
        <v>48</v>
      </c>
      <c r="H3736" t="inlineStr">
        <is>
          <t>GST</t>
        </is>
      </c>
      <c r="I3736" t="inlineStr"/>
      <c r="J3736" t="inlineStr"/>
      <c r="K3736" t="str">
        <f>INDEX('Account Map'!$E$5:$E$90,MATCH(F3736,'Account Map'!$A$5:$A$90,0))</f>
        <v>404</v>
      </c>
    </row>
    <row r="3737">
      <c r="A3737" t="n">
        <v>1400</v>
      </c>
      <c r="B3737" s="10" t="n">
        <v>46293</v>
      </c>
      <c r="C3737" t="inlineStr">
        <is>
          <t>Expense</t>
        </is>
      </c>
      <c r="D3737" t="inlineStr"/>
      <c r="E3737" t="inlineStr">
        <is>
          <t>ANZ</t>
        </is>
      </c>
      <c r="F3737" t="inlineStr">
        <is>
          <t>ANZ Business Cheque</t>
        </is>
      </c>
      <c r="G3737" s="9" t="n">
        <v>-48</v>
      </c>
      <c r="H3737" t="inlineStr"/>
      <c r="I3737" t="inlineStr"/>
      <c r="J3737" t="inlineStr"/>
      <c r="K3737" t="str">
        <f>INDEX('Account Map'!$E$5:$E$90,MATCH(F3737,'Account Map'!$A$5:$A$90,0))</f>
        <v>090</v>
      </c>
    </row>
    <row r="3738">
      <c r="A3738" t="n">
        <v>1401</v>
      </c>
      <c r="B3738" s="10" t="n">
        <v>46293</v>
      </c>
      <c r="C3738" t="inlineStr">
        <is>
          <t>Deposit</t>
        </is>
      </c>
      <c r="D3738" t="inlineStr"/>
      <c r="E3738" t="inlineStr">
        <is>
          <t>ANZ</t>
        </is>
      </c>
      <c r="F3738" t="inlineStr">
        <is>
          <t>ANZ Online Saver</t>
        </is>
      </c>
      <c r="G3738" s="9" t="n">
        <v>540</v>
      </c>
      <c r="H3738" t="inlineStr"/>
      <c r="I3738" t="inlineStr"/>
      <c r="J3738" t="inlineStr"/>
      <c r="K3738" t="str">
        <f>INDEX('Account Map'!$E$5:$E$90,MATCH(F3738,'Account Map'!$A$5:$A$90,0))</f>
        <v>091</v>
      </c>
    </row>
    <row r="3739">
      <c r="A3739" t="n">
        <v>1401</v>
      </c>
      <c r="B3739" s="10" t="n">
        <v>46293</v>
      </c>
      <c r="C3739" t="inlineStr">
        <is>
          <t>Deposit</t>
        </is>
      </c>
      <c r="D3739" t="inlineStr"/>
      <c r="E3739" t="inlineStr">
        <is>
          <t>ANZ</t>
        </is>
      </c>
      <c r="F3739" t="inlineStr">
        <is>
          <t>Interest income</t>
        </is>
      </c>
      <c r="G3739" s="9" t="n">
        <v>-540</v>
      </c>
      <c r="H3739" t="inlineStr">
        <is>
          <t>GST</t>
        </is>
      </c>
      <c r="I3739" t="inlineStr"/>
      <c r="J3739" t="inlineStr"/>
      <c r="K3739" t="str">
        <f>INDEX('Account Map'!$E$5:$E$90,MATCH(F3739,'Account Map'!$A$5:$A$90,0))</f>
        <v>270</v>
      </c>
    </row>
    <row r="3740">
      <c r="A3740" t="n">
        <v>1402</v>
      </c>
      <c r="B3740" s="10" t="n">
        <v>46293</v>
      </c>
      <c r="C3740" t="inlineStr">
        <is>
          <t>Journal Entry</t>
        </is>
      </c>
      <c r="D3740" t="inlineStr">
        <is>
          <t>DEP-09</t>
        </is>
      </c>
      <c r="E3740" t="inlineStr"/>
      <c r="F3740" t="inlineStr">
        <is>
          <t>Depreciation</t>
        </is>
      </c>
      <c r="G3740" s="9" t="n">
        <v>4985</v>
      </c>
      <c r="H3740" t="inlineStr"/>
      <c r="I3740" t="inlineStr"/>
      <c r="J3740" t="inlineStr"/>
      <c r="K3740" t="str">
        <f>INDEX('Account Map'!$E$5:$E$90,MATCH(F3740,'Account Map'!$A$5:$A$90,0))</f>
        <v>416</v>
      </c>
    </row>
    <row r="3741">
      <c r="A3741" t="n">
        <v>1402</v>
      </c>
      <c r="B3741" s="10" t="n">
        <v>46293</v>
      </c>
      <c r="C3741" t="inlineStr">
        <is>
          <t>Journal Entry</t>
        </is>
      </c>
      <c r="D3741" t="inlineStr">
        <is>
          <t>DEP-09</t>
        </is>
      </c>
      <c r="E3741" t="inlineStr"/>
      <c r="F3741" t="inlineStr">
        <is>
          <t>Plant &amp; equipment:Accumulated depreciation</t>
        </is>
      </c>
      <c r="G3741" s="9" t="n">
        <v>-2860</v>
      </c>
      <c r="H3741" t="inlineStr"/>
      <c r="I3741" t="inlineStr"/>
      <c r="J3741" t="inlineStr"/>
      <c r="K3741" t="str">
        <f>INDEX('Account Map'!$E$5:$E$90,MATCH(F3741,'Account Map'!$A$5:$A$90,0))</f>
        <v>711</v>
      </c>
    </row>
    <row r="3742">
      <c r="A3742" t="n">
        <v>1402</v>
      </c>
      <c r="B3742" s="10" t="n">
        <v>46293</v>
      </c>
      <c r="C3742" t="inlineStr">
        <is>
          <t>Journal Entry</t>
        </is>
      </c>
      <c r="D3742" t="inlineStr">
        <is>
          <t>DEP-09</t>
        </is>
      </c>
      <c r="E3742" t="inlineStr"/>
      <c r="F3742" t="inlineStr">
        <is>
          <t>Motor vehicles:Accumulated depreciation</t>
        </is>
      </c>
      <c r="G3742" s="9" t="n">
        <v>-1850</v>
      </c>
      <c r="H3742" t="inlineStr"/>
      <c r="I3742" t="inlineStr"/>
      <c r="J3742" t="inlineStr"/>
      <c r="K3742" t="str">
        <f>INDEX('Account Map'!$E$5:$E$90,MATCH(F3742,'Account Map'!$A$5:$A$90,0))</f>
        <v>721</v>
      </c>
    </row>
    <row r="3743">
      <c r="A3743" t="n">
        <v>1402</v>
      </c>
      <c r="B3743" s="10" t="n">
        <v>46293</v>
      </c>
      <c r="C3743" t="inlineStr">
        <is>
          <t>Journal Entry</t>
        </is>
      </c>
      <c r="D3743" t="inlineStr">
        <is>
          <t>DEP-09</t>
        </is>
      </c>
      <c r="E3743" t="inlineStr"/>
      <c r="F3743" t="inlineStr">
        <is>
          <t>Accum. depn - computers</t>
        </is>
      </c>
      <c r="G3743" s="9" t="n">
        <v>-275</v>
      </c>
      <c r="H3743" t="inlineStr"/>
      <c r="I3743" t="inlineStr"/>
      <c r="J3743" t="inlineStr"/>
      <c r="K3743" t="str">
        <f>INDEX('Account Map'!$E$5:$E$90,MATCH(F3743,'Account Map'!$A$5:$A$90,0))</f>
        <v>731</v>
      </c>
    </row>
    <row r="3744">
      <c r="A3744" t="n">
        <v>1403</v>
      </c>
      <c r="B3744" s="10" t="n">
        <v>46293</v>
      </c>
      <c r="C3744" t="inlineStr">
        <is>
          <t>Cheque</t>
        </is>
      </c>
      <c r="D3744" t="inlineStr"/>
      <c r="E3744" t="inlineStr">
        <is>
          <t>Owner</t>
        </is>
      </c>
      <c r="F3744" t="inlineStr">
        <is>
          <t>Owner's drawings</t>
        </is>
      </c>
      <c r="G3744" s="9" t="n">
        <v>6000</v>
      </c>
      <c r="H3744" t="inlineStr"/>
      <c r="I3744" t="inlineStr"/>
      <c r="J3744" t="inlineStr"/>
      <c r="K3744" t="str">
        <f>INDEX('Account Map'!$E$5:$E$90,MATCH(F3744,'Account Map'!$A$5:$A$90,0))</f>
        <v>880</v>
      </c>
    </row>
    <row r="3745">
      <c r="A3745" t="n">
        <v>1403</v>
      </c>
      <c r="B3745" s="10" t="n">
        <v>46293</v>
      </c>
      <c r="C3745" t="inlineStr">
        <is>
          <t>Cheque</t>
        </is>
      </c>
      <c r="D3745" t="inlineStr"/>
      <c r="E3745" t="inlineStr">
        <is>
          <t>Owner</t>
        </is>
      </c>
      <c r="F3745" t="inlineStr">
        <is>
          <t>ANZ Business Cheque</t>
        </is>
      </c>
      <c r="G3745" s="9" t="n">
        <v>-6000</v>
      </c>
      <c r="H3745" t="inlineStr"/>
      <c r="I3745" t="inlineStr"/>
      <c r="J3745" t="inlineStr">
        <is>
          <t>C</t>
        </is>
      </c>
      <c r="K3745" t="str">
        <f>INDEX('Account Map'!$E$5:$E$90,MATCH(F3745,'Account Map'!$A$5:$A$90,0))</f>
        <v>090</v>
      </c>
    </row>
    <row r="3746">
      <c r="A3746" t="n">
        <v>1404</v>
      </c>
      <c r="B3746" s="10" t="n">
        <v>46293</v>
      </c>
      <c r="C3746" t="inlineStr">
        <is>
          <t>Journal Entry</t>
        </is>
      </c>
      <c r="D3746" t="inlineStr">
        <is>
          <t>RENT-09</t>
        </is>
      </c>
      <c r="E3746" t="inlineStr">
        <is>
          <t>Hilton Factory Holdings</t>
        </is>
      </c>
      <c r="F3746" t="inlineStr">
        <is>
          <t>Rent - factory</t>
        </is>
      </c>
      <c r="G3746" s="9" t="n">
        <v>9800</v>
      </c>
      <c r="H3746" t="inlineStr">
        <is>
          <t>GST</t>
        </is>
      </c>
      <c r="I3746" t="inlineStr"/>
      <c r="J3746" t="inlineStr"/>
      <c r="K3746" t="str">
        <f>INDEX('Account Map'!$E$5:$E$90,MATCH(F3746,'Account Map'!$A$5:$A$90,0))</f>
        <v>469</v>
      </c>
    </row>
    <row r="3747">
      <c r="A3747" t="n">
        <v>1404</v>
      </c>
      <c r="B3747" s="10" t="n">
        <v>46293</v>
      </c>
      <c r="C3747" t="inlineStr">
        <is>
          <t>Journal Entry</t>
        </is>
      </c>
      <c r="D3747" t="inlineStr">
        <is>
          <t>RENT-09</t>
        </is>
      </c>
      <c r="E3747" t="inlineStr">
        <is>
          <t>Hilton Factory Holdings</t>
        </is>
      </c>
      <c r="F3747" t="inlineStr">
        <is>
          <t>GST Payable</t>
        </is>
      </c>
      <c r="G3747" s="9" t="n">
        <v>980</v>
      </c>
      <c r="H3747" t="inlineStr"/>
      <c r="I3747" t="inlineStr"/>
      <c r="J3747" t="inlineStr"/>
      <c r="K3747" t="str">
        <f>INDEX('Account Map'!$E$5:$E$90,MATCH(F3747,'Account Map'!$A$5:$A$90,0))</f>
        <v>820</v>
      </c>
    </row>
    <row r="3748">
      <c r="A3748" t="n">
        <v>1404</v>
      </c>
      <c r="B3748" s="10" t="n">
        <v>46293</v>
      </c>
      <c r="C3748" t="inlineStr">
        <is>
          <t>Journal Entry</t>
        </is>
      </c>
      <c r="D3748" t="inlineStr">
        <is>
          <t>RENT-09</t>
        </is>
      </c>
      <c r="E3748" t="inlineStr">
        <is>
          <t>Hilton Factory Holdings</t>
        </is>
      </c>
      <c r="F3748" t="inlineStr">
        <is>
          <t>ANZ Business Cheque</t>
        </is>
      </c>
      <c r="G3748" s="9" t="n">
        <v>-10780</v>
      </c>
      <c r="H3748" t="inlineStr"/>
      <c r="I3748" t="inlineStr"/>
      <c r="J3748" t="inlineStr"/>
      <c r="K3748" t="str">
        <f>INDEX('Account Map'!$E$5:$E$90,MATCH(F3748,'Account Map'!$A$5:$A$90,0))</f>
        <v>090</v>
      </c>
    </row>
    <row r="3749">
      <c r="A3749" t="n">
        <v>1405</v>
      </c>
      <c r="B3749" s="10" t="n">
        <v>46294</v>
      </c>
      <c r="C3749" t="inlineStr">
        <is>
          <t>Invoice</t>
        </is>
      </c>
      <c r="D3749" t="inlineStr">
        <is>
          <t>INV-4415</t>
        </is>
      </c>
      <c r="E3749" t="inlineStr">
        <is>
          <t>Laneway Pharmacy</t>
        </is>
      </c>
      <c r="F3749" t="inlineStr">
        <is>
          <t>Accounts Receivable (A/R)</t>
        </is>
      </c>
      <c r="G3749" s="9" t="n">
        <v>4983.07</v>
      </c>
      <c r="H3749" t="inlineStr"/>
      <c r="I3749" t="inlineStr"/>
      <c r="J3749" t="inlineStr"/>
      <c r="K3749" t="str">
        <f>INDEX('Account Map'!$E$5:$E$90,MATCH(F3749,'Account Map'!$A$5:$A$90,0))</f>
        <v>610</v>
      </c>
    </row>
    <row r="3750">
      <c r="A3750" t="n">
        <v>1405</v>
      </c>
      <c r="B3750" s="10" t="n">
        <v>46294</v>
      </c>
      <c r="C3750" t="inlineStr">
        <is>
          <t>Invoice</t>
        </is>
      </c>
      <c r="D3750" t="inlineStr">
        <is>
          <t>INV-4415</t>
        </is>
      </c>
      <c r="E3750" t="inlineStr">
        <is>
          <t>Laneway Pharmacy</t>
        </is>
      </c>
      <c r="F3750" t="inlineStr">
        <is>
          <t>Joinery sales</t>
        </is>
      </c>
      <c r="G3750" s="9" t="n">
        <v>-4530.06</v>
      </c>
      <c r="H3750" t="inlineStr">
        <is>
          <t>GST</t>
        </is>
      </c>
      <c r="I3750" t="inlineStr"/>
      <c r="J3750" t="inlineStr"/>
      <c r="K3750" t="str">
        <f>INDEX('Account Map'!$E$5:$E$90,MATCH(F3750,'Account Map'!$A$5:$A$90,0))</f>
        <v>200</v>
      </c>
    </row>
    <row r="3751">
      <c r="A3751" t="n">
        <v>1405</v>
      </c>
      <c r="B3751" s="10" t="n">
        <v>46294</v>
      </c>
      <c r="C3751" t="inlineStr">
        <is>
          <t>Invoice</t>
        </is>
      </c>
      <c r="D3751" t="inlineStr">
        <is>
          <t>INV-4415</t>
        </is>
      </c>
      <c r="E3751" t="inlineStr">
        <is>
          <t>Laneway Pharmacy</t>
        </is>
      </c>
      <c r="F3751" t="inlineStr">
        <is>
          <t>GST Payable</t>
        </is>
      </c>
      <c r="G3751" s="9" t="n">
        <v>-453.01</v>
      </c>
      <c r="H3751" t="inlineStr"/>
      <c r="I3751" t="inlineStr"/>
      <c r="J3751" t="inlineStr"/>
      <c r="K3751" t="str">
        <f>INDEX('Account Map'!$E$5:$E$90,MATCH(F3751,'Account Map'!$A$5:$A$90,0))</f>
        <v>820</v>
      </c>
    </row>
    <row r="3752">
      <c r="A3752" t="n">
        <v>1406</v>
      </c>
      <c r="B3752" s="10" t="n">
        <v>46294</v>
      </c>
      <c r="C3752" t="inlineStr">
        <is>
          <t>Invoice</t>
        </is>
      </c>
      <c r="D3752" t="inlineStr">
        <is>
          <t>INV-4416</t>
        </is>
      </c>
      <c r="E3752" t="inlineStr">
        <is>
          <t>Albert Developments Pty Ltd</t>
        </is>
      </c>
      <c r="F3752" t="inlineStr">
        <is>
          <t>Accounts Receivable (A/R)</t>
        </is>
      </c>
      <c r="G3752" s="9" t="n">
        <v>6726.78</v>
      </c>
      <c r="H3752" t="inlineStr"/>
      <c r="I3752" t="inlineStr"/>
      <c r="J3752" t="inlineStr"/>
      <c r="K3752" t="str">
        <f>INDEX('Account Map'!$E$5:$E$90,MATCH(F3752,'Account Map'!$A$5:$A$90,0))</f>
        <v>610</v>
      </c>
    </row>
    <row r="3753">
      <c r="A3753" t="n">
        <v>1406</v>
      </c>
      <c r="B3753" s="10" t="n">
        <v>46294</v>
      </c>
      <c r="C3753" t="inlineStr">
        <is>
          <t>Invoice</t>
        </is>
      </c>
      <c r="D3753" t="inlineStr">
        <is>
          <t>INV-4416</t>
        </is>
      </c>
      <c r="E3753" t="inlineStr">
        <is>
          <t>Albert Developments Pty Ltd</t>
        </is>
      </c>
      <c r="F3753" t="inlineStr">
        <is>
          <t>Joinery sales</t>
        </is>
      </c>
      <c r="G3753" s="9" t="n">
        <v>-1975.25</v>
      </c>
      <c r="H3753" t="inlineStr">
        <is>
          <t>GST</t>
        </is>
      </c>
      <c r="I3753" t="inlineStr"/>
      <c r="J3753" t="inlineStr"/>
      <c r="K3753" t="str">
        <f>INDEX('Account Map'!$E$5:$E$90,MATCH(F3753,'Account Map'!$A$5:$A$90,0))</f>
        <v>200</v>
      </c>
    </row>
    <row r="3754">
      <c r="A3754" t="n">
        <v>1406</v>
      </c>
      <c r="B3754" s="10" t="n">
        <v>46294</v>
      </c>
      <c r="C3754" t="inlineStr">
        <is>
          <t>Invoice</t>
        </is>
      </c>
      <c r="D3754" t="inlineStr">
        <is>
          <t>INV-4416</t>
        </is>
      </c>
      <c r="E3754" t="inlineStr">
        <is>
          <t>Albert Developments Pty Ltd</t>
        </is>
      </c>
      <c r="F3754" t="inlineStr">
        <is>
          <t>Design &amp; drafting fees</t>
        </is>
      </c>
      <c r="G3754" s="9" t="n">
        <v>-4140</v>
      </c>
      <c r="H3754" t="inlineStr">
        <is>
          <t>GST</t>
        </is>
      </c>
      <c r="I3754" t="inlineStr"/>
      <c r="J3754" t="inlineStr"/>
      <c r="K3754" t="str">
        <f>INDEX('Account Map'!$E$5:$E$90,MATCH(F3754,'Account Map'!$A$5:$A$90,0))</f>
        <v>203</v>
      </c>
    </row>
    <row r="3755">
      <c r="A3755" t="n">
        <v>1406</v>
      </c>
      <c r="B3755" s="10" t="n">
        <v>46294</v>
      </c>
      <c r="C3755" t="inlineStr">
        <is>
          <t>Invoice</t>
        </is>
      </c>
      <c r="D3755" t="inlineStr">
        <is>
          <t>INV-4416</t>
        </is>
      </c>
      <c r="E3755" t="inlineStr">
        <is>
          <t>Albert Developments Pty Ltd</t>
        </is>
      </c>
      <c r="F3755" t="inlineStr">
        <is>
          <t>GST Payable</t>
        </is>
      </c>
      <c r="G3755" s="9" t="n">
        <v>-611.53</v>
      </c>
      <c r="H3755" t="inlineStr"/>
      <c r="I3755" t="inlineStr"/>
      <c r="J3755" t="inlineStr"/>
      <c r="K3755" t="str">
        <f>INDEX('Account Map'!$E$5:$E$90,MATCH(F3755,'Account Map'!$A$5:$A$90,0))</f>
        <v>820</v>
      </c>
    </row>
    <row r="3756">
      <c r="A3756" t="n">
        <v>1407</v>
      </c>
      <c r="B3756" s="10" t="n">
        <v>46294</v>
      </c>
      <c r="C3756" t="inlineStr">
        <is>
          <t>Invoice</t>
        </is>
      </c>
      <c r="D3756" t="inlineStr">
        <is>
          <t>INV-4417</t>
        </is>
      </c>
      <c r="E3756" t="inlineStr">
        <is>
          <t>Kew Vet Clinic Group</t>
        </is>
      </c>
      <c r="F3756" t="inlineStr">
        <is>
          <t>Accounts Receivable (A/R)</t>
        </is>
      </c>
      <c r="G3756" s="9" t="n">
        <v>6863.8</v>
      </c>
      <c r="H3756" t="inlineStr"/>
      <c r="I3756" t="inlineStr"/>
      <c r="J3756" t="inlineStr"/>
      <c r="K3756" t="str">
        <f>INDEX('Account Map'!$E$5:$E$90,MATCH(F3756,'Account Map'!$A$5:$A$90,0))</f>
        <v>610</v>
      </c>
    </row>
    <row r="3757">
      <c r="A3757" t="n">
        <v>1407</v>
      </c>
      <c r="B3757" s="10" t="n">
        <v>46294</v>
      </c>
      <c r="C3757" t="inlineStr">
        <is>
          <t>Invoice</t>
        </is>
      </c>
      <c r="D3757" t="inlineStr">
        <is>
          <t>INV-4417</t>
        </is>
      </c>
      <c r="E3757" t="inlineStr">
        <is>
          <t>Kew Vet Clinic Group</t>
        </is>
      </c>
      <c r="F3757" t="inlineStr">
        <is>
          <t>Shopfitting contracts</t>
        </is>
      </c>
      <c r="G3757" s="9" t="n">
        <v>-6239.82</v>
      </c>
      <c r="H3757" t="inlineStr">
        <is>
          <t>GST</t>
        </is>
      </c>
      <c r="I3757" t="inlineStr"/>
      <c r="J3757" t="inlineStr"/>
      <c r="K3757" t="str">
        <f>INDEX('Account Map'!$E$5:$E$90,MATCH(F3757,'Account Map'!$A$5:$A$90,0))</f>
        <v>201</v>
      </c>
    </row>
    <row r="3758">
      <c r="A3758" t="n">
        <v>1407</v>
      </c>
      <c r="B3758" s="10" t="n">
        <v>46294</v>
      </c>
      <c r="C3758" t="inlineStr">
        <is>
          <t>Invoice</t>
        </is>
      </c>
      <c r="D3758" t="inlineStr">
        <is>
          <t>INV-4417</t>
        </is>
      </c>
      <c r="E3758" t="inlineStr">
        <is>
          <t>Kew Vet Clinic Group</t>
        </is>
      </c>
      <c r="F3758" t="inlineStr">
        <is>
          <t>GST Payable</t>
        </is>
      </c>
      <c r="G3758" s="9" t="n">
        <v>-623.98</v>
      </c>
      <c r="H3758" t="inlineStr"/>
      <c r="I3758" t="inlineStr"/>
      <c r="J3758" t="inlineStr"/>
      <c r="K3758" t="str">
        <f>INDEX('Account Map'!$E$5:$E$90,MATCH(F3758,'Account Map'!$A$5:$A$90,0))</f>
        <v>820</v>
      </c>
    </row>
    <row r="3759">
      <c r="A3759" t="n">
        <v>1408</v>
      </c>
      <c r="B3759" s="10" t="n">
        <v>46294</v>
      </c>
      <c r="C3759" t="inlineStr">
        <is>
          <t>Bill</t>
        </is>
      </c>
      <c r="D3759" t="inlineStr">
        <is>
          <t>B00549</t>
        </is>
      </c>
      <c r="E3759" t="inlineStr">
        <is>
          <t>Carlton Glass Pty Ltd</t>
        </is>
      </c>
      <c r="F3759" t="inlineStr">
        <is>
          <t>Small tools</t>
        </is>
      </c>
      <c r="G3759" s="9" t="n">
        <v>378.87</v>
      </c>
      <c r="H3759" t="inlineStr">
        <is>
          <t>GST</t>
        </is>
      </c>
      <c r="I3759" t="inlineStr"/>
      <c r="J3759" t="inlineStr"/>
      <c r="K3759" t="str">
        <f>INDEX('Account Map'!$E$5:$E$90,MATCH(F3759,'Account Map'!$A$5:$A$90,0))</f>
        <v>474</v>
      </c>
    </row>
    <row r="3760">
      <c r="A3760" t="n">
        <v>1408</v>
      </c>
      <c r="B3760" s="10" t="n">
        <v>46294</v>
      </c>
      <c r="C3760" t="inlineStr">
        <is>
          <t>Bill</t>
        </is>
      </c>
      <c r="D3760" t="inlineStr">
        <is>
          <t>B00549</t>
        </is>
      </c>
      <c r="E3760" t="inlineStr">
        <is>
          <t>Carlton Glass Pty Ltd</t>
        </is>
      </c>
      <c r="F3760" t="inlineStr">
        <is>
          <t>GST Payable</t>
        </is>
      </c>
      <c r="G3760" s="9" t="n">
        <v>37.89</v>
      </c>
      <c r="H3760" t="inlineStr"/>
      <c r="I3760" t="inlineStr"/>
      <c r="J3760" t="inlineStr"/>
      <c r="K3760" t="str">
        <f>INDEX('Account Map'!$E$5:$E$90,MATCH(F3760,'Account Map'!$A$5:$A$90,0))</f>
        <v>820</v>
      </c>
    </row>
    <row r="3761">
      <c r="A3761" t="n">
        <v>1408</v>
      </c>
      <c r="B3761" s="10" t="n">
        <v>46294</v>
      </c>
      <c r="C3761" t="inlineStr">
        <is>
          <t>Bill</t>
        </is>
      </c>
      <c r="D3761" t="inlineStr">
        <is>
          <t>B00549</t>
        </is>
      </c>
      <c r="E3761" t="inlineStr">
        <is>
          <t>Carlton Glass Pty Ltd</t>
        </is>
      </c>
      <c r="F3761" t="inlineStr">
        <is>
          <t>Accounts Payable (A/P)</t>
        </is>
      </c>
      <c r="G3761" s="9" t="n">
        <v>-416.76</v>
      </c>
      <c r="H3761" t="inlineStr"/>
      <c r="I3761" t="inlineStr"/>
      <c r="J3761" t="inlineStr"/>
      <c r="K3761" t="str">
        <f>INDEX('Account Map'!$E$5:$E$90,MATCH(F3761,'Account Map'!$A$5:$A$90,0))</f>
        <v>800</v>
      </c>
    </row>
    <row r="3762">
      <c r="A3762" t="n">
        <v>1409</v>
      </c>
      <c r="B3762" s="10" t="n">
        <v>46294</v>
      </c>
      <c r="C3762" t="inlineStr">
        <is>
          <t>Bill</t>
        </is>
      </c>
      <c r="D3762" t="inlineStr">
        <is>
          <t>B00550</t>
        </is>
      </c>
      <c r="E3762" t="inlineStr">
        <is>
          <t>Redgum Fasteners Pty Ltd</t>
        </is>
      </c>
      <c r="F3762" t="inlineStr">
        <is>
          <t>Hardware &amp; fittings</t>
        </is>
      </c>
      <c r="G3762" s="9" t="n">
        <v>777.24</v>
      </c>
      <c r="H3762" t="inlineStr">
        <is>
          <t>GST</t>
        </is>
      </c>
      <c r="I3762" t="inlineStr"/>
      <c r="J3762" t="inlineStr"/>
      <c r="K3762" t="str">
        <f>INDEX('Account Map'!$E$5:$E$90,MATCH(F3762,'Account Map'!$A$5:$A$90,0))</f>
        <v>311</v>
      </c>
    </row>
    <row r="3763">
      <c r="A3763" t="n">
        <v>1409</v>
      </c>
      <c r="B3763" s="10" t="n">
        <v>46294</v>
      </c>
      <c r="C3763" t="inlineStr">
        <is>
          <t>Bill</t>
        </is>
      </c>
      <c r="D3763" t="inlineStr">
        <is>
          <t>B00550</t>
        </is>
      </c>
      <c r="E3763" t="inlineStr">
        <is>
          <t>Redgum Fasteners Pty Ltd</t>
        </is>
      </c>
      <c r="F3763" t="inlineStr">
        <is>
          <t>GST Payable</t>
        </is>
      </c>
      <c r="G3763" s="9" t="n">
        <v>77.72</v>
      </c>
      <c r="H3763" t="inlineStr"/>
      <c r="I3763" t="inlineStr"/>
      <c r="J3763" t="inlineStr"/>
      <c r="K3763" t="str">
        <f>INDEX('Account Map'!$E$5:$E$90,MATCH(F3763,'Account Map'!$A$5:$A$90,0))</f>
        <v>820</v>
      </c>
    </row>
    <row r="3764">
      <c r="A3764" t="n">
        <v>1409</v>
      </c>
      <c r="B3764" s="10" t="n">
        <v>46294</v>
      </c>
      <c r="C3764" t="inlineStr">
        <is>
          <t>Bill</t>
        </is>
      </c>
      <c r="D3764" t="inlineStr">
        <is>
          <t>B00550</t>
        </is>
      </c>
      <c r="E3764" t="inlineStr">
        <is>
          <t>Redgum Fasteners Pty Ltd</t>
        </is>
      </c>
      <c r="F3764" t="inlineStr">
        <is>
          <t>Accounts Payable (A/P)</t>
        </is>
      </c>
      <c r="G3764" s="9" t="n">
        <v>-854.96</v>
      </c>
      <c r="H3764" t="inlineStr"/>
      <c r="I3764" t="inlineStr"/>
      <c r="J3764" t="inlineStr"/>
      <c r="K3764" t="str">
        <f>INDEX('Account Map'!$E$5:$E$90,MATCH(F3764,'Account Map'!$A$5:$A$90,0))</f>
        <v>800</v>
      </c>
    </row>
    <row r="3765">
      <c r="A3765" t="n">
        <v>1410</v>
      </c>
      <c r="B3765" s="10" t="n">
        <v>46294</v>
      </c>
      <c r="C3765" t="inlineStr">
        <is>
          <t>Bill</t>
        </is>
      </c>
      <c r="D3765" t="inlineStr">
        <is>
          <t>B00551</t>
        </is>
      </c>
      <c r="E3765" t="inlineStr">
        <is>
          <t>Lygon Timber Pty Ltd</t>
        </is>
      </c>
      <c r="F3765" t="inlineStr">
        <is>
          <t>Timber &amp; board</t>
        </is>
      </c>
      <c r="G3765" s="9" t="n">
        <v>3302.76</v>
      </c>
      <c r="H3765" t="inlineStr">
        <is>
          <t>GST</t>
        </is>
      </c>
      <c r="I3765" t="inlineStr"/>
      <c r="J3765" t="inlineStr"/>
      <c r="K3765" t="str">
        <f>INDEX('Account Map'!$E$5:$E$90,MATCH(F3765,'Account Map'!$A$5:$A$90,0))</f>
        <v>310</v>
      </c>
    </row>
    <row r="3766">
      <c r="A3766" t="n">
        <v>1410</v>
      </c>
      <c r="B3766" s="10" t="n">
        <v>46294</v>
      </c>
      <c r="C3766" t="inlineStr">
        <is>
          <t>Bill</t>
        </is>
      </c>
      <c r="D3766" t="inlineStr">
        <is>
          <t>B00551</t>
        </is>
      </c>
      <c r="E3766" t="inlineStr">
        <is>
          <t>Lygon Timber Pty Ltd</t>
        </is>
      </c>
      <c r="F3766" t="inlineStr">
        <is>
          <t>GST Payable</t>
        </is>
      </c>
      <c r="G3766" s="9" t="n">
        <v>330.28</v>
      </c>
      <c r="H3766" t="inlineStr"/>
      <c r="I3766" t="inlineStr"/>
      <c r="J3766" t="inlineStr"/>
      <c r="K3766" t="str">
        <f>INDEX('Account Map'!$E$5:$E$90,MATCH(F3766,'Account Map'!$A$5:$A$90,0))</f>
        <v>820</v>
      </c>
    </row>
    <row r="3767">
      <c r="A3767" t="n">
        <v>1410</v>
      </c>
      <c r="B3767" s="10" t="n">
        <v>46294</v>
      </c>
      <c r="C3767" t="inlineStr">
        <is>
          <t>Bill</t>
        </is>
      </c>
      <c r="D3767" t="inlineStr">
        <is>
          <t>B00551</t>
        </is>
      </c>
      <c r="E3767" t="inlineStr">
        <is>
          <t>Lygon Timber Pty Ltd</t>
        </is>
      </c>
      <c r="F3767" t="inlineStr">
        <is>
          <t>Accounts Payable (A/P)</t>
        </is>
      </c>
      <c r="G3767" s="9" t="n">
        <v>-3633.04</v>
      </c>
      <c r="H3767" t="inlineStr"/>
      <c r="I3767" t="inlineStr"/>
      <c r="J3767" t="inlineStr"/>
      <c r="K3767" t="str">
        <f>INDEX('Account Map'!$E$5:$E$90,MATCH(F3767,'Account Map'!$A$5:$A$90,0))</f>
        <v>800</v>
      </c>
    </row>
    <row r="3768">
      <c r="A3768" t="n">
        <v>1411</v>
      </c>
      <c r="B3768" s="10" t="n">
        <v>46294</v>
      </c>
      <c r="C3768" t="inlineStr">
        <is>
          <t>Bill</t>
        </is>
      </c>
      <c r="D3768" t="inlineStr">
        <is>
          <t>B00552</t>
        </is>
      </c>
      <c r="E3768" t="inlineStr">
        <is>
          <t>RSEA Safety Pty Ltd</t>
        </is>
      </c>
      <c r="F3768" t="inlineStr">
        <is>
          <t>Protective clothing</t>
        </is>
      </c>
      <c r="G3768" s="9" t="n">
        <v>1467.92</v>
      </c>
      <c r="H3768" t="inlineStr">
        <is>
          <t>GST</t>
        </is>
      </c>
      <c r="I3768" t="inlineStr"/>
      <c r="J3768" t="inlineStr"/>
      <c r="K3768" t="str">
        <f>INDEX('Account Map'!$E$5:$E$90,MATCH(F3768,'Account Map'!$A$5:$A$90,0))</f>
        <v>480</v>
      </c>
    </row>
    <row r="3769">
      <c r="A3769" t="n">
        <v>1411</v>
      </c>
      <c r="B3769" s="10" t="n">
        <v>46294</v>
      </c>
      <c r="C3769" t="inlineStr">
        <is>
          <t>Bill</t>
        </is>
      </c>
      <c r="D3769" t="inlineStr">
        <is>
          <t>B00552</t>
        </is>
      </c>
      <c r="E3769" t="inlineStr">
        <is>
          <t>RSEA Safety Pty Ltd</t>
        </is>
      </c>
      <c r="F3769" t="inlineStr">
        <is>
          <t>GST Payable</t>
        </is>
      </c>
      <c r="G3769" s="9" t="n">
        <v>146.79</v>
      </c>
      <c r="H3769" t="inlineStr"/>
      <c r="I3769" t="inlineStr"/>
      <c r="J3769" t="inlineStr"/>
      <c r="K3769" t="str">
        <f>INDEX('Account Map'!$E$5:$E$90,MATCH(F3769,'Account Map'!$A$5:$A$90,0))</f>
        <v>820</v>
      </c>
    </row>
    <row r="3770">
      <c r="A3770" t="n">
        <v>1411</v>
      </c>
      <c r="B3770" s="10" t="n">
        <v>46294</v>
      </c>
      <c r="C3770" t="inlineStr">
        <is>
          <t>Bill</t>
        </is>
      </c>
      <c r="D3770" t="inlineStr">
        <is>
          <t>B00552</t>
        </is>
      </c>
      <c r="E3770" t="inlineStr">
        <is>
          <t>RSEA Safety Pty Ltd</t>
        </is>
      </c>
      <c r="F3770" t="inlineStr">
        <is>
          <t>Accounts Payable (A/P)</t>
        </is>
      </c>
      <c r="G3770" s="9" t="n">
        <v>-1614.71</v>
      </c>
      <c r="H3770" t="inlineStr"/>
      <c r="I3770" t="inlineStr"/>
      <c r="J3770" t="inlineStr"/>
      <c r="K3770" t="str">
        <f>INDEX('Account Map'!$E$5:$E$90,MATCH(F3770,'Account Map'!$A$5:$A$90,0))</f>
        <v>800</v>
      </c>
    </row>
    <row r="3771">
      <c r="A3771" t="n">
        <v>1412</v>
      </c>
      <c r="B3771" s="10" t="n">
        <v>46294</v>
      </c>
      <c r="C3771" t="inlineStr">
        <is>
          <t>Bill</t>
        </is>
      </c>
      <c r="D3771" t="inlineStr">
        <is>
          <t>B00553</t>
        </is>
      </c>
      <c r="E3771" t="inlineStr">
        <is>
          <t>Bridge Rd Joinery Supplies Pty Ltd</t>
        </is>
      </c>
      <c r="F3771" t="inlineStr">
        <is>
          <t>Subcontractors</t>
        </is>
      </c>
      <c r="G3771" s="9" t="n">
        <v>1381.14</v>
      </c>
      <c r="H3771" t="inlineStr">
        <is>
          <t>GST</t>
        </is>
      </c>
      <c r="I3771" t="inlineStr"/>
      <c r="J3771" t="inlineStr"/>
      <c r="K3771" t="str">
        <f>INDEX('Account Map'!$E$5:$E$90,MATCH(F3771,'Account Map'!$A$5:$A$90,0))</f>
        <v>313</v>
      </c>
    </row>
    <row r="3772">
      <c r="A3772" t="n">
        <v>1412</v>
      </c>
      <c r="B3772" s="10" t="n">
        <v>46294</v>
      </c>
      <c r="C3772" t="inlineStr">
        <is>
          <t>Bill</t>
        </is>
      </c>
      <c r="D3772" t="inlineStr">
        <is>
          <t>B00553</t>
        </is>
      </c>
      <c r="E3772" t="inlineStr">
        <is>
          <t>Bridge Rd Joinery Supplies Pty Ltd</t>
        </is>
      </c>
      <c r="F3772" t="inlineStr">
        <is>
          <t>GST Payable</t>
        </is>
      </c>
      <c r="G3772" s="9" t="n">
        <v>138.11</v>
      </c>
      <c r="H3772" t="inlineStr"/>
      <c r="I3772" t="inlineStr"/>
      <c r="J3772" t="inlineStr"/>
      <c r="K3772" t="str">
        <f>INDEX('Account Map'!$E$5:$E$90,MATCH(F3772,'Account Map'!$A$5:$A$90,0))</f>
        <v>820</v>
      </c>
    </row>
    <row r="3773">
      <c r="A3773" t="n">
        <v>1412</v>
      </c>
      <c r="B3773" s="10" t="n">
        <v>46294</v>
      </c>
      <c r="C3773" t="inlineStr">
        <is>
          <t>Bill</t>
        </is>
      </c>
      <c r="D3773" t="inlineStr">
        <is>
          <t>B00553</t>
        </is>
      </c>
      <c r="E3773" t="inlineStr">
        <is>
          <t>Bridge Rd Joinery Supplies Pty Ltd</t>
        </is>
      </c>
      <c r="F3773" t="inlineStr">
        <is>
          <t>Accounts Payable (A/P)</t>
        </is>
      </c>
      <c r="G3773" s="9" t="n">
        <v>-1519.25</v>
      </c>
      <c r="H3773" t="inlineStr"/>
      <c r="I3773" t="inlineStr"/>
      <c r="J3773" t="inlineStr"/>
      <c r="K3773" t="str">
        <f>INDEX('Account Map'!$E$5:$E$90,MATCH(F3773,'Account Map'!$A$5:$A$90,0))</f>
        <v>800</v>
      </c>
    </row>
    <row r="3774">
      <c r="A3774" t="n">
        <v>1413</v>
      </c>
      <c r="B3774" s="10" t="n">
        <v>46294</v>
      </c>
      <c r="C3774" t="inlineStr">
        <is>
          <t>Bill</t>
        </is>
      </c>
      <c r="D3774" t="inlineStr">
        <is>
          <t>B00554</t>
        </is>
      </c>
      <c r="E3774" t="inlineStr">
        <is>
          <t>Chapel Laminates Pty Ltd</t>
        </is>
      </c>
      <c r="F3774" t="inlineStr">
        <is>
          <t>Repairs &amp; maintenance</t>
        </is>
      </c>
      <c r="G3774" s="9" t="n">
        <v>910.7</v>
      </c>
      <c r="H3774" t="inlineStr">
        <is>
          <t>GST</t>
        </is>
      </c>
      <c r="I3774" t="inlineStr"/>
      <c r="J3774" t="inlineStr"/>
      <c r="K3774" t="str">
        <f>INDEX('Account Map'!$E$5:$E$90,MATCH(F3774,'Account Map'!$A$5:$A$90,0))</f>
        <v>473</v>
      </c>
    </row>
    <row r="3775">
      <c r="A3775" t="n">
        <v>1413</v>
      </c>
      <c r="B3775" s="10" t="n">
        <v>46294</v>
      </c>
      <c r="C3775" t="inlineStr">
        <is>
          <t>Bill</t>
        </is>
      </c>
      <c r="D3775" t="inlineStr">
        <is>
          <t>B00554</t>
        </is>
      </c>
      <c r="E3775" t="inlineStr">
        <is>
          <t>Chapel Laminates Pty Ltd</t>
        </is>
      </c>
      <c r="F3775" t="inlineStr">
        <is>
          <t>GST Payable</t>
        </is>
      </c>
      <c r="G3775" s="9" t="n">
        <v>91.06999999999999</v>
      </c>
      <c r="H3775" t="inlineStr"/>
      <c r="I3775" t="inlineStr"/>
      <c r="J3775" t="inlineStr"/>
      <c r="K3775" t="str">
        <f>INDEX('Account Map'!$E$5:$E$90,MATCH(F3775,'Account Map'!$A$5:$A$90,0))</f>
        <v>820</v>
      </c>
    </row>
    <row r="3776">
      <c r="A3776" t="n">
        <v>1413</v>
      </c>
      <c r="B3776" s="10" t="n">
        <v>46294</v>
      </c>
      <c r="C3776" t="inlineStr">
        <is>
          <t>Bill</t>
        </is>
      </c>
      <c r="D3776" t="inlineStr">
        <is>
          <t>B00554</t>
        </is>
      </c>
      <c r="E3776" t="inlineStr">
        <is>
          <t>Chapel Laminates Pty Ltd</t>
        </is>
      </c>
      <c r="F3776" t="inlineStr">
        <is>
          <t>Accounts Payable (A/P)</t>
        </is>
      </c>
      <c r="G3776" s="9" t="n">
        <v>-1001.77</v>
      </c>
      <c r="H3776" t="inlineStr"/>
      <c r="I3776" t="inlineStr"/>
      <c r="J3776" t="inlineStr"/>
      <c r="K3776" t="str">
        <f>INDEX('Account Map'!$E$5:$E$90,MATCH(F3776,'Account Map'!$A$5:$A$90,0))</f>
        <v>800</v>
      </c>
    </row>
    <row r="3777">
      <c r="A3777" t="n">
        <v>1414</v>
      </c>
      <c r="B3777" s="10" t="n">
        <v>46294</v>
      </c>
      <c r="C3777" t="inlineStr">
        <is>
          <t>Expense</t>
        </is>
      </c>
      <c r="D3777" t="inlineStr"/>
      <c r="E3777" t="inlineStr">
        <is>
          <t>Total Tools</t>
        </is>
      </c>
      <c r="F3777" t="inlineStr">
        <is>
          <t>Subscriptions</t>
        </is>
      </c>
      <c r="G3777" s="9" t="n">
        <v>439.55</v>
      </c>
      <c r="H3777" t="inlineStr">
        <is>
          <t>GST</t>
        </is>
      </c>
      <c r="I3777" t="inlineStr"/>
      <c r="J3777" t="inlineStr"/>
      <c r="K3777" t="str">
        <f>INDEX('Account Map'!$E$5:$E$90,MATCH(F3777,'Account Map'!$A$5:$A$90,0))</f>
        <v>485</v>
      </c>
    </row>
    <row r="3778">
      <c r="A3778" t="n">
        <v>1414</v>
      </c>
      <c r="B3778" s="10" t="n">
        <v>46294</v>
      </c>
      <c r="C3778" t="inlineStr">
        <is>
          <t>Expense</t>
        </is>
      </c>
      <c r="D3778" t="inlineStr"/>
      <c r="E3778" t="inlineStr">
        <is>
          <t>Total Tools</t>
        </is>
      </c>
      <c r="F3778" t="inlineStr">
        <is>
          <t>GST Payable</t>
        </is>
      </c>
      <c r="G3778" s="9" t="n">
        <v>43.96</v>
      </c>
      <c r="H3778" t="inlineStr"/>
      <c r="I3778" t="inlineStr"/>
      <c r="J3778" t="inlineStr"/>
      <c r="K3778" t="str">
        <f>INDEX('Account Map'!$E$5:$E$90,MATCH(F3778,'Account Map'!$A$5:$A$90,0))</f>
        <v>820</v>
      </c>
    </row>
    <row r="3779">
      <c r="A3779" t="n">
        <v>1414</v>
      </c>
      <c r="B3779" s="10" t="n">
        <v>46294</v>
      </c>
      <c r="C3779" t="inlineStr">
        <is>
          <t>Expense</t>
        </is>
      </c>
      <c r="D3779" t="inlineStr"/>
      <c r="E3779" t="inlineStr">
        <is>
          <t>Total Tools</t>
        </is>
      </c>
      <c r="F3779" t="inlineStr">
        <is>
          <t>ANZ Business Visa</t>
        </is>
      </c>
      <c r="G3779" s="9" t="n">
        <v>-483.51</v>
      </c>
      <c r="H3779" t="inlineStr"/>
      <c r="I3779" t="inlineStr"/>
      <c r="J3779" t="inlineStr"/>
      <c r="K3779" t="str">
        <f>INDEX('Account Map'!$E$5:$E$90,MATCH(F3779,'Account Map'!$A$5:$A$90,0))</f>
        <v>092</v>
      </c>
    </row>
    <row r="3780">
      <c r="A3780" t="n">
        <v>1415</v>
      </c>
      <c r="B3780" s="10" t="n">
        <v>46294</v>
      </c>
      <c r="C3780" t="inlineStr">
        <is>
          <t>Expense</t>
        </is>
      </c>
      <c r="D3780" t="inlineStr"/>
      <c r="E3780" t="inlineStr">
        <is>
          <t>Coffee Club Catering</t>
        </is>
      </c>
      <c r="F3780" t="inlineStr">
        <is>
          <t>Advertising</t>
        </is>
      </c>
      <c r="G3780" s="9" t="n">
        <v>114.22</v>
      </c>
      <c r="H3780" t="inlineStr">
        <is>
          <t>GST</t>
        </is>
      </c>
      <c r="I3780" t="inlineStr"/>
      <c r="J3780" t="inlineStr"/>
      <c r="K3780" t="str">
        <f>INDEX('Account Map'!$E$5:$E$90,MATCH(F3780,'Account Map'!$A$5:$A$90,0))</f>
        <v>400</v>
      </c>
    </row>
    <row r="3781">
      <c r="A3781" t="n">
        <v>1415</v>
      </c>
      <c r="B3781" s="10" t="n">
        <v>46294</v>
      </c>
      <c r="C3781" t="inlineStr">
        <is>
          <t>Expense</t>
        </is>
      </c>
      <c r="D3781" t="inlineStr"/>
      <c r="E3781" t="inlineStr">
        <is>
          <t>Coffee Club Catering</t>
        </is>
      </c>
      <c r="F3781" t="inlineStr">
        <is>
          <t>GST Payable</t>
        </is>
      </c>
      <c r="G3781" s="9" t="n">
        <v>11.42</v>
      </c>
      <c r="H3781" t="inlineStr"/>
      <c r="I3781" t="inlineStr"/>
      <c r="J3781" t="inlineStr"/>
      <c r="K3781" t="str">
        <f>INDEX('Account Map'!$E$5:$E$90,MATCH(F3781,'Account Map'!$A$5:$A$90,0))</f>
        <v>820</v>
      </c>
    </row>
    <row r="3782">
      <c r="A3782" t="n">
        <v>1415</v>
      </c>
      <c r="B3782" s="10" t="n">
        <v>46294</v>
      </c>
      <c r="C3782" t="inlineStr">
        <is>
          <t>Expense</t>
        </is>
      </c>
      <c r="D3782" t="inlineStr"/>
      <c r="E3782" t="inlineStr">
        <is>
          <t>Coffee Club Catering</t>
        </is>
      </c>
      <c r="F3782" t="inlineStr">
        <is>
          <t>ANZ Business Visa</t>
        </is>
      </c>
      <c r="G3782" s="9" t="n">
        <v>-125.64</v>
      </c>
      <c r="H3782" t="inlineStr"/>
      <c r="I3782" t="inlineStr"/>
      <c r="J3782" t="inlineStr">
        <is>
          <t>C</t>
        </is>
      </c>
      <c r="K3782" t="str">
        <f>INDEX('Account Map'!$E$5:$E$90,MATCH(F3782,'Account Map'!$A$5:$A$90,0))</f>
        <v>092</v>
      </c>
    </row>
    <row r="3783">
      <c r="A3783" t="n">
        <v>1416</v>
      </c>
      <c r="B3783" s="10" t="n">
        <v>46294</v>
      </c>
      <c r="C3783" t="inlineStr">
        <is>
          <t>Payment</t>
        </is>
      </c>
      <c r="D3783" t="inlineStr"/>
      <c r="E3783" t="inlineStr">
        <is>
          <t>Bridge Rd Physio Pty Ltd</t>
        </is>
      </c>
      <c r="F3783" t="inlineStr">
        <is>
          <t>ANZ Business Cheque</t>
        </is>
      </c>
      <c r="G3783" s="9" t="n">
        <v>3825.34</v>
      </c>
      <c r="H3783" t="inlineStr"/>
      <c r="I3783" t="inlineStr">
        <is>
          <t>Payment INV-4328</t>
        </is>
      </c>
      <c r="J3783" t="inlineStr">
        <is>
          <t>C</t>
        </is>
      </c>
      <c r="K3783" t="str">
        <f>INDEX('Account Map'!$E$5:$E$90,MATCH(F3783,'Account Map'!$A$5:$A$90,0))</f>
        <v>090</v>
      </c>
    </row>
    <row r="3784">
      <c r="A3784" t="n">
        <v>1416</v>
      </c>
      <c r="B3784" s="10" t="n">
        <v>46294</v>
      </c>
      <c r="C3784" t="inlineStr">
        <is>
          <t>Payment</t>
        </is>
      </c>
      <c r="D3784" t="inlineStr"/>
      <c r="E3784" t="inlineStr">
        <is>
          <t>Bridge Rd Physio Pty Ltd</t>
        </is>
      </c>
      <c r="F3784" t="inlineStr">
        <is>
          <t>Accounts Receivable (A/R)</t>
        </is>
      </c>
      <c r="G3784" s="9" t="n">
        <v>-3825.34</v>
      </c>
      <c r="H3784" t="inlineStr"/>
      <c r="I3784" t="inlineStr">
        <is>
          <t>Payment INV-4328</t>
        </is>
      </c>
      <c r="J3784" t="inlineStr"/>
      <c r="K3784" t="str">
        <f>INDEX('Account Map'!$E$5:$E$90,MATCH(F3784,'Account Map'!$A$5:$A$90,0))</f>
        <v>610</v>
      </c>
    </row>
    <row r="3785">
      <c r="A3785" t="n">
        <v>1417</v>
      </c>
      <c r="B3785" s="10" t="n">
        <v>46294</v>
      </c>
      <c r="C3785" t="inlineStr">
        <is>
          <t>Payment</t>
        </is>
      </c>
      <c r="D3785" t="inlineStr"/>
      <c r="E3785" t="inlineStr">
        <is>
          <t>Laneway Developments</t>
        </is>
      </c>
      <c r="F3785" t="inlineStr">
        <is>
          <t>ANZ Business Cheque</t>
        </is>
      </c>
      <c r="G3785" s="9" t="n">
        <v>14050.28</v>
      </c>
      <c r="H3785" t="inlineStr"/>
      <c r="I3785" t="inlineStr">
        <is>
          <t>Payment INV-4372</t>
        </is>
      </c>
      <c r="J3785" t="inlineStr">
        <is>
          <t>C</t>
        </is>
      </c>
      <c r="K3785" t="str">
        <f>INDEX('Account Map'!$E$5:$E$90,MATCH(F3785,'Account Map'!$A$5:$A$90,0))</f>
        <v>090</v>
      </c>
    </row>
    <row r="3786">
      <c r="A3786" t="n">
        <v>1417</v>
      </c>
      <c r="B3786" s="10" t="n">
        <v>46294</v>
      </c>
      <c r="C3786" t="inlineStr">
        <is>
          <t>Payment</t>
        </is>
      </c>
      <c r="D3786" t="inlineStr"/>
      <c r="E3786" t="inlineStr">
        <is>
          <t>Laneway Developments</t>
        </is>
      </c>
      <c r="F3786" t="inlineStr">
        <is>
          <t>Accounts Receivable (A/R)</t>
        </is>
      </c>
      <c r="G3786" s="9" t="n">
        <v>-14050.28</v>
      </c>
      <c r="H3786" t="inlineStr"/>
      <c r="I3786" t="inlineStr">
        <is>
          <t>Payment INV-4372</t>
        </is>
      </c>
      <c r="J3786" t="inlineStr"/>
      <c r="K3786" t="str">
        <f>INDEX('Account Map'!$E$5:$E$90,MATCH(F3786,'Account Map'!$A$5:$A$90,0))</f>
        <v>610</v>
      </c>
    </row>
    <row r="3787">
      <c r="A3787" t="n">
        <v>1418</v>
      </c>
      <c r="B3787" s="10" t="n">
        <v>46294</v>
      </c>
      <c r="C3787" t="inlineStr">
        <is>
          <t>Bill Payment (Cheque)</t>
        </is>
      </c>
      <c r="D3787" t="inlineStr"/>
      <c r="E3787" t="inlineStr">
        <is>
          <t>Kew Fasteners Pty Ltd</t>
        </is>
      </c>
      <c r="F3787" t="inlineStr">
        <is>
          <t>Accounts Payable (A/P)</t>
        </is>
      </c>
      <c r="G3787" s="9" t="n">
        <v>1468.26</v>
      </c>
      <c r="H3787" t="inlineStr"/>
      <c r="I3787" t="inlineStr">
        <is>
          <t>Payment B00407</t>
        </is>
      </c>
      <c r="J3787" t="inlineStr"/>
      <c r="K3787" t="str">
        <f>INDEX('Account Map'!$E$5:$E$90,MATCH(F3787,'Account Map'!$A$5:$A$90,0))</f>
        <v>800</v>
      </c>
    </row>
    <row r="3788">
      <c r="A3788" t="n">
        <v>1418</v>
      </c>
      <c r="B3788" s="10" t="n">
        <v>46294</v>
      </c>
      <c r="C3788" t="inlineStr">
        <is>
          <t>Bill Payment (Cheque)</t>
        </is>
      </c>
      <c r="D3788" t="inlineStr"/>
      <c r="E3788" t="inlineStr">
        <is>
          <t>Kew Fasteners Pty Ltd</t>
        </is>
      </c>
      <c r="F3788" t="inlineStr">
        <is>
          <t>ANZ Business Cheque</t>
        </is>
      </c>
      <c r="G3788" s="9" t="n">
        <v>-1468.26</v>
      </c>
      <c r="H3788" t="inlineStr"/>
      <c r="I3788" t="inlineStr">
        <is>
          <t>Payment B00407</t>
        </is>
      </c>
      <c r="J3788" t="inlineStr">
        <is>
          <t>C</t>
        </is>
      </c>
      <c r="K3788" t="str">
        <f>INDEX('Account Map'!$E$5:$E$90,MATCH(F3788,'Account Map'!$A$5:$A$90,0))</f>
        <v>090</v>
      </c>
    </row>
    <row r="3789">
      <c r="A3789" t="n">
        <v>1419</v>
      </c>
      <c r="B3789" s="10" t="n">
        <v>46294</v>
      </c>
      <c r="C3789" t="inlineStr">
        <is>
          <t>Bill Payment (Cheque)</t>
        </is>
      </c>
      <c r="D3789" t="inlineStr"/>
      <c r="E3789" t="inlineStr">
        <is>
          <t>TAFE Victoria Pty Ltd</t>
        </is>
      </c>
      <c r="F3789" t="inlineStr">
        <is>
          <t>Accounts Payable (A/P)</t>
        </is>
      </c>
      <c r="G3789" s="9" t="n">
        <v>577.7</v>
      </c>
      <c r="H3789" t="inlineStr"/>
      <c r="I3789" t="inlineStr">
        <is>
          <t>Payment B00426</t>
        </is>
      </c>
      <c r="J3789" t="inlineStr"/>
      <c r="K3789" t="str">
        <f>INDEX('Account Map'!$E$5:$E$90,MATCH(F3789,'Account Map'!$A$5:$A$90,0))</f>
        <v>800</v>
      </c>
    </row>
    <row r="3790">
      <c r="A3790" t="n">
        <v>1419</v>
      </c>
      <c r="B3790" s="10" t="n">
        <v>46294</v>
      </c>
      <c r="C3790" t="inlineStr">
        <is>
          <t>Bill Payment (Cheque)</t>
        </is>
      </c>
      <c r="D3790" t="inlineStr"/>
      <c r="E3790" t="inlineStr">
        <is>
          <t>TAFE Victoria Pty Ltd</t>
        </is>
      </c>
      <c r="F3790" t="inlineStr">
        <is>
          <t>ANZ Business Cheque</t>
        </is>
      </c>
      <c r="G3790" s="9" t="n">
        <v>-577.7</v>
      </c>
      <c r="H3790" t="inlineStr"/>
      <c r="I3790" t="inlineStr">
        <is>
          <t>Payment B00426</t>
        </is>
      </c>
      <c r="J3790" t="inlineStr"/>
      <c r="K3790" t="str">
        <f>INDEX('Account Map'!$E$5:$E$90,MATCH(F3790,'Account Map'!$A$5:$A$90,0))</f>
        <v>090</v>
      </c>
    </row>
    <row r="3791">
      <c r="A3791" t="n">
        <v>1420</v>
      </c>
      <c r="B3791" s="10" t="n">
        <v>46294</v>
      </c>
      <c r="C3791" t="inlineStr">
        <is>
          <t>Deposit</t>
        </is>
      </c>
      <c r="D3791" t="inlineStr"/>
      <c r="E3791" t="inlineStr"/>
      <c r="F3791" t="inlineStr">
        <is>
          <t>ANZ Business Cheque</t>
        </is>
      </c>
      <c r="G3791" s="9" t="n">
        <v>23500.24</v>
      </c>
      <c r="H3791" t="inlineStr"/>
      <c r="I3791" t="inlineStr">
        <is>
          <t>Deposit of 5 payments</t>
        </is>
      </c>
      <c r="J3791" t="inlineStr">
        <is>
          <t>C</t>
        </is>
      </c>
      <c r="K3791" t="str">
        <f>INDEX('Account Map'!$E$5:$E$90,MATCH(F3791,'Account Map'!$A$5:$A$90,0))</f>
        <v>090</v>
      </c>
    </row>
    <row r="3792">
      <c r="A3792" t="n">
        <v>1420</v>
      </c>
      <c r="B3792" s="10" t="n">
        <v>46294</v>
      </c>
      <c r="C3792" t="inlineStr">
        <is>
          <t>Deposit</t>
        </is>
      </c>
      <c r="D3792" t="inlineStr"/>
      <c r="E3792" t="inlineStr"/>
      <c r="F3792" t="inlineStr">
        <is>
          <t>Undeposited Funds</t>
        </is>
      </c>
      <c r="G3792" s="9" t="n">
        <v>-23500.24</v>
      </c>
      <c r="H3792" t="inlineStr"/>
      <c r="I3792" t="inlineStr">
        <is>
          <t>Deposit of 5 payments</t>
        </is>
      </c>
      <c r="J3792" t="inlineStr"/>
      <c r="K3792" t="str">
        <f>INDEX('Account Map'!$E$5:$E$90,MATCH(F3792,'Account Map'!$A$5:$A$90,0))</f>
        <v>615</v>
      </c>
    </row>
    <row r="3793">
      <c r="A3793" t="n">
        <v>1421</v>
      </c>
      <c r="B3793" s="10" t="n">
        <v>46295</v>
      </c>
      <c r="C3793" t="inlineStr">
        <is>
          <t>Invoice</t>
        </is>
      </c>
      <c r="D3793" t="inlineStr">
        <is>
          <t>INV-4418</t>
        </is>
      </c>
      <c r="E3793" t="inlineStr">
        <is>
          <t>Glenferrie Interiors Group</t>
        </is>
      </c>
      <c r="F3793" t="inlineStr">
        <is>
          <t>Accounts Receivable (A/R)</t>
        </is>
      </c>
      <c r="G3793" s="9" t="n">
        <v>1558.94</v>
      </c>
      <c r="H3793" t="inlineStr"/>
      <c r="I3793" t="inlineStr"/>
      <c r="J3793" t="inlineStr"/>
      <c r="K3793" t="str">
        <f>INDEX('Account Map'!$E$5:$E$90,MATCH(F3793,'Account Map'!$A$5:$A$90,0))</f>
        <v>610</v>
      </c>
    </row>
    <row r="3794">
      <c r="A3794" t="n">
        <v>1421</v>
      </c>
      <c r="B3794" s="10" t="n">
        <v>46295</v>
      </c>
      <c r="C3794" t="inlineStr">
        <is>
          <t>Invoice</t>
        </is>
      </c>
      <c r="D3794" t="inlineStr">
        <is>
          <t>INV-4418</t>
        </is>
      </c>
      <c r="E3794" t="inlineStr">
        <is>
          <t>Glenferrie Interiors Group</t>
        </is>
      </c>
      <c r="F3794" t="inlineStr">
        <is>
          <t>Shopfitting contracts</t>
        </is>
      </c>
      <c r="G3794" s="9" t="n">
        <v>-1417.22</v>
      </c>
      <c r="H3794" t="inlineStr">
        <is>
          <t>GST</t>
        </is>
      </c>
      <c r="I3794" t="inlineStr"/>
      <c r="J3794" t="inlineStr"/>
      <c r="K3794" t="str">
        <f>INDEX('Account Map'!$E$5:$E$90,MATCH(F3794,'Account Map'!$A$5:$A$90,0))</f>
        <v>201</v>
      </c>
    </row>
    <row r="3795">
      <c r="A3795" t="n">
        <v>1421</v>
      </c>
      <c r="B3795" s="10" t="n">
        <v>46295</v>
      </c>
      <c r="C3795" t="inlineStr">
        <is>
          <t>Invoice</t>
        </is>
      </c>
      <c r="D3795" t="inlineStr">
        <is>
          <t>INV-4418</t>
        </is>
      </c>
      <c r="E3795" t="inlineStr">
        <is>
          <t>Glenferrie Interiors Group</t>
        </is>
      </c>
      <c r="F3795" t="inlineStr">
        <is>
          <t>GST Payable</t>
        </is>
      </c>
      <c r="G3795" s="9" t="n">
        <v>-141.72</v>
      </c>
      <c r="H3795" t="inlineStr"/>
      <c r="I3795" t="inlineStr"/>
      <c r="J3795" t="inlineStr"/>
      <c r="K3795" t="str">
        <f>INDEX('Account Map'!$E$5:$E$90,MATCH(F3795,'Account Map'!$A$5:$A$90,0))</f>
        <v>820</v>
      </c>
    </row>
    <row r="3796">
      <c r="A3796" t="n">
        <v>1422</v>
      </c>
      <c r="B3796" s="10" t="n">
        <v>46295</v>
      </c>
      <c r="C3796" t="inlineStr">
        <is>
          <t>Invoice</t>
        </is>
      </c>
      <c r="D3796" t="inlineStr">
        <is>
          <t>INV-4419</t>
        </is>
      </c>
      <c r="E3796" t="inlineStr">
        <is>
          <t>Lygon Kitchen &amp; Bath Pty Ltd</t>
        </is>
      </c>
      <c r="F3796" t="inlineStr">
        <is>
          <t>Accounts Receivable (A/R)</t>
        </is>
      </c>
      <c r="G3796" s="9" t="n">
        <v>14847.15</v>
      </c>
      <c r="H3796" t="inlineStr"/>
      <c r="I3796" t="inlineStr"/>
      <c r="J3796" t="inlineStr"/>
      <c r="K3796" t="str">
        <f>INDEX('Account Map'!$E$5:$E$90,MATCH(F3796,'Account Map'!$A$5:$A$90,0))</f>
        <v>610</v>
      </c>
    </row>
    <row r="3797">
      <c r="A3797" t="n">
        <v>1422</v>
      </c>
      <c r="B3797" s="10" t="n">
        <v>46295</v>
      </c>
      <c r="C3797" t="inlineStr">
        <is>
          <t>Invoice</t>
        </is>
      </c>
      <c r="D3797" t="inlineStr">
        <is>
          <t>INV-4419</t>
        </is>
      </c>
      <c r="E3797" t="inlineStr">
        <is>
          <t>Lygon Kitchen &amp; Bath Pty Ltd</t>
        </is>
      </c>
      <c r="F3797" t="inlineStr">
        <is>
          <t>Shopfitting contracts</t>
        </is>
      </c>
      <c r="G3797" s="9" t="n">
        <v>-5033.21</v>
      </c>
      <c r="H3797" t="inlineStr">
        <is>
          <t>GST</t>
        </is>
      </c>
      <c r="I3797" t="inlineStr"/>
      <c r="J3797" t="inlineStr"/>
      <c r="K3797" t="str">
        <f>INDEX('Account Map'!$E$5:$E$90,MATCH(F3797,'Account Map'!$A$5:$A$90,0))</f>
        <v>201</v>
      </c>
    </row>
    <row r="3798">
      <c r="A3798" t="n">
        <v>1422</v>
      </c>
      <c r="B3798" s="10" t="n">
        <v>46295</v>
      </c>
      <c r="C3798" t="inlineStr">
        <is>
          <t>Invoice</t>
        </is>
      </c>
      <c r="D3798" t="inlineStr">
        <is>
          <t>INV-4419</t>
        </is>
      </c>
      <c r="E3798" t="inlineStr">
        <is>
          <t>Lygon Kitchen &amp; Bath Pty Ltd</t>
        </is>
      </c>
      <c r="F3798" t="inlineStr">
        <is>
          <t>Joinery sales</t>
        </is>
      </c>
      <c r="G3798" s="9" t="n">
        <v>-8464.200000000001</v>
      </c>
      <c r="H3798" t="inlineStr">
        <is>
          <t>GST</t>
        </is>
      </c>
      <c r="I3798" t="inlineStr"/>
      <c r="J3798" t="inlineStr"/>
      <c r="K3798" t="str">
        <f>INDEX('Account Map'!$E$5:$E$90,MATCH(F3798,'Account Map'!$A$5:$A$90,0))</f>
        <v>200</v>
      </c>
    </row>
    <row r="3799">
      <c r="A3799" t="n">
        <v>1422</v>
      </c>
      <c r="B3799" s="10" t="n">
        <v>46295</v>
      </c>
      <c r="C3799" t="inlineStr">
        <is>
          <t>Invoice</t>
        </is>
      </c>
      <c r="D3799" t="inlineStr">
        <is>
          <t>INV-4419</t>
        </is>
      </c>
      <c r="E3799" t="inlineStr">
        <is>
          <t>Lygon Kitchen &amp; Bath Pty Ltd</t>
        </is>
      </c>
      <c r="F3799" t="inlineStr">
        <is>
          <t>GST Payable</t>
        </is>
      </c>
      <c r="G3799" s="9" t="n">
        <v>-1349.74</v>
      </c>
      <c r="H3799" t="inlineStr"/>
      <c r="I3799" t="inlineStr"/>
      <c r="J3799" t="inlineStr"/>
      <c r="K3799" t="str">
        <f>INDEX('Account Map'!$E$5:$E$90,MATCH(F3799,'Account Map'!$A$5:$A$90,0))</f>
        <v>820</v>
      </c>
    </row>
    <row r="3800">
      <c r="A3800" t="n">
        <v>1423</v>
      </c>
      <c r="B3800" s="10" t="n">
        <v>46295</v>
      </c>
      <c r="C3800" t="inlineStr">
        <is>
          <t>Invoice</t>
        </is>
      </c>
      <c r="D3800" t="inlineStr">
        <is>
          <t>INV-4420</t>
        </is>
      </c>
      <c r="E3800" t="inlineStr">
        <is>
          <t>Kew Homewares Pty Ltd</t>
        </is>
      </c>
      <c r="F3800" t="inlineStr">
        <is>
          <t>Accounts Receivable (A/R)</t>
        </is>
      </c>
      <c r="G3800" s="9" t="n">
        <v>15923.33</v>
      </c>
      <c r="H3800" t="inlineStr"/>
      <c r="I3800" t="inlineStr"/>
      <c r="J3800" t="inlineStr"/>
      <c r="K3800" t="str">
        <f>INDEX('Account Map'!$E$5:$E$90,MATCH(F3800,'Account Map'!$A$5:$A$90,0))</f>
        <v>610</v>
      </c>
    </row>
    <row r="3801">
      <c r="A3801" t="n">
        <v>1423</v>
      </c>
      <c r="B3801" s="10" t="n">
        <v>46295</v>
      </c>
      <c r="C3801" t="inlineStr">
        <is>
          <t>Invoice</t>
        </is>
      </c>
      <c r="D3801" t="inlineStr">
        <is>
          <t>INV-4420</t>
        </is>
      </c>
      <c r="E3801" t="inlineStr">
        <is>
          <t>Kew Homewares Pty Ltd</t>
        </is>
      </c>
      <c r="F3801" t="inlineStr">
        <is>
          <t>Joinery sales</t>
        </is>
      </c>
      <c r="G3801" s="9" t="n">
        <v>-4587.44</v>
      </c>
      <c r="H3801" t="inlineStr">
        <is>
          <t>GST</t>
        </is>
      </c>
      <c r="I3801" t="inlineStr"/>
      <c r="J3801" t="inlineStr"/>
      <c r="K3801" t="str">
        <f>INDEX('Account Map'!$E$5:$E$90,MATCH(F3801,'Account Map'!$A$5:$A$90,0))</f>
        <v>200</v>
      </c>
    </row>
    <row r="3802">
      <c r="A3802" t="n">
        <v>1423</v>
      </c>
      <c r="B3802" s="10" t="n">
        <v>46295</v>
      </c>
      <c r="C3802" t="inlineStr">
        <is>
          <t>Invoice</t>
        </is>
      </c>
      <c r="D3802" t="inlineStr">
        <is>
          <t>INV-4420</t>
        </is>
      </c>
      <c r="E3802" t="inlineStr">
        <is>
          <t>Kew Homewares Pty Ltd</t>
        </is>
      </c>
      <c r="F3802" t="inlineStr">
        <is>
          <t>Shopfitting contracts</t>
        </is>
      </c>
      <c r="G3802" s="9" t="n">
        <v>-7964.57</v>
      </c>
      <c r="H3802" t="inlineStr">
        <is>
          <t>GST</t>
        </is>
      </c>
      <c r="I3802" t="inlineStr"/>
      <c r="J3802" t="inlineStr"/>
      <c r="K3802" t="str">
        <f>INDEX('Account Map'!$E$5:$E$90,MATCH(F3802,'Account Map'!$A$5:$A$90,0))</f>
        <v>201</v>
      </c>
    </row>
    <row r="3803">
      <c r="A3803" t="n">
        <v>1423</v>
      </c>
      <c r="B3803" s="10" t="n">
        <v>46295</v>
      </c>
      <c r="C3803" t="inlineStr">
        <is>
          <t>Invoice</t>
        </is>
      </c>
      <c r="D3803" t="inlineStr">
        <is>
          <t>INV-4420</t>
        </is>
      </c>
      <c r="E3803" t="inlineStr">
        <is>
          <t>Kew Homewares Pty Ltd</t>
        </is>
      </c>
      <c r="F3803" t="inlineStr">
        <is>
          <t>Shopfitting contracts</t>
        </is>
      </c>
      <c r="G3803" s="9" t="n">
        <v>-1923.74</v>
      </c>
      <c r="H3803" t="inlineStr">
        <is>
          <t>GST</t>
        </is>
      </c>
      <c r="I3803" t="inlineStr"/>
      <c r="J3803" t="inlineStr"/>
      <c r="K3803" t="str">
        <f>INDEX('Account Map'!$E$5:$E$90,MATCH(F3803,'Account Map'!$A$5:$A$90,0))</f>
        <v>201</v>
      </c>
    </row>
    <row r="3804">
      <c r="A3804" t="n">
        <v>1423</v>
      </c>
      <c r="B3804" s="10" t="n">
        <v>46295</v>
      </c>
      <c r="C3804" t="inlineStr">
        <is>
          <t>Invoice</t>
        </is>
      </c>
      <c r="D3804" t="inlineStr">
        <is>
          <t>INV-4420</t>
        </is>
      </c>
      <c r="E3804" t="inlineStr">
        <is>
          <t>Kew Homewares Pty Ltd</t>
        </is>
      </c>
      <c r="F3804" t="inlineStr">
        <is>
          <t>GST Payable</t>
        </is>
      </c>
      <c r="G3804" s="9" t="n">
        <v>-1447.58</v>
      </c>
      <c r="H3804" t="inlineStr"/>
      <c r="I3804" t="inlineStr"/>
      <c r="J3804" t="inlineStr"/>
      <c r="K3804" t="str">
        <f>INDEX('Account Map'!$E$5:$E$90,MATCH(F3804,'Account Map'!$A$5:$A$90,0))</f>
        <v>820</v>
      </c>
    </row>
    <row r="3805">
      <c r="A3805" t="n">
        <v>1424</v>
      </c>
      <c r="B3805" s="10" t="n">
        <v>46295</v>
      </c>
      <c r="C3805" t="inlineStr">
        <is>
          <t>Bill</t>
        </is>
      </c>
      <c r="D3805" t="inlineStr">
        <is>
          <t>B00555</t>
        </is>
      </c>
      <c r="E3805" t="inlineStr">
        <is>
          <t>Timberlink Supplies Pty Ltd</t>
        </is>
      </c>
      <c r="F3805" t="inlineStr">
        <is>
          <t>Timber &amp; board</t>
        </is>
      </c>
      <c r="G3805" s="9" t="n">
        <v>1141.56</v>
      </c>
      <c r="H3805" t="inlineStr">
        <is>
          <t>GST</t>
        </is>
      </c>
      <c r="I3805" t="inlineStr"/>
      <c r="J3805" t="inlineStr"/>
      <c r="K3805" t="str">
        <f>INDEX('Account Map'!$E$5:$E$90,MATCH(F3805,'Account Map'!$A$5:$A$90,0))</f>
        <v>310</v>
      </c>
    </row>
    <row r="3806">
      <c r="A3806" t="n">
        <v>1424</v>
      </c>
      <c r="B3806" s="10" t="n">
        <v>46295</v>
      </c>
      <c r="C3806" t="inlineStr">
        <is>
          <t>Bill</t>
        </is>
      </c>
      <c r="D3806" t="inlineStr">
        <is>
          <t>B00555</t>
        </is>
      </c>
      <c r="E3806" t="inlineStr">
        <is>
          <t>Timberlink Supplies Pty Ltd</t>
        </is>
      </c>
      <c r="F3806" t="inlineStr">
        <is>
          <t>GST Payable</t>
        </is>
      </c>
      <c r="G3806" s="9" t="n">
        <v>114.16</v>
      </c>
      <c r="H3806" t="inlineStr"/>
      <c r="I3806" t="inlineStr"/>
      <c r="J3806" t="inlineStr"/>
      <c r="K3806" t="str">
        <f>INDEX('Account Map'!$E$5:$E$90,MATCH(F3806,'Account Map'!$A$5:$A$90,0))</f>
        <v>820</v>
      </c>
    </row>
    <row r="3807">
      <c r="A3807" t="n">
        <v>1424</v>
      </c>
      <c r="B3807" s="10" t="n">
        <v>46295</v>
      </c>
      <c r="C3807" t="inlineStr">
        <is>
          <t>Bill</t>
        </is>
      </c>
      <c r="D3807" t="inlineStr">
        <is>
          <t>B00555</t>
        </is>
      </c>
      <c r="E3807" t="inlineStr">
        <is>
          <t>Timberlink Supplies Pty Ltd</t>
        </is>
      </c>
      <c r="F3807" t="inlineStr">
        <is>
          <t>Accounts Payable (A/P)</t>
        </is>
      </c>
      <c r="G3807" s="9" t="n">
        <v>-1255.72</v>
      </c>
      <c r="H3807" t="inlineStr"/>
      <c r="I3807" t="inlineStr"/>
      <c r="J3807" t="inlineStr"/>
      <c r="K3807" t="str">
        <f>INDEX('Account Map'!$E$5:$E$90,MATCH(F3807,'Account Map'!$A$5:$A$90,0))</f>
        <v>800</v>
      </c>
    </row>
    <row r="3808">
      <c r="A3808" t="n">
        <v>1425</v>
      </c>
      <c r="B3808" s="10" t="n">
        <v>46295</v>
      </c>
      <c r="C3808" t="inlineStr">
        <is>
          <t>Bill</t>
        </is>
      </c>
      <c r="D3808" t="inlineStr">
        <is>
          <t>B00556</t>
        </is>
      </c>
      <c r="E3808" t="inlineStr">
        <is>
          <t>Camberwell Signs Pty Ltd</t>
        </is>
      </c>
      <c r="F3808" t="inlineStr">
        <is>
          <t>Hardware &amp; fittings</t>
        </is>
      </c>
      <c r="G3808" s="9" t="n">
        <v>990.49</v>
      </c>
      <c r="H3808" t="inlineStr">
        <is>
          <t>GST</t>
        </is>
      </c>
      <c r="I3808" t="inlineStr"/>
      <c r="J3808" t="inlineStr"/>
      <c r="K3808" t="str">
        <f>INDEX('Account Map'!$E$5:$E$90,MATCH(F3808,'Account Map'!$A$5:$A$90,0))</f>
        <v>311</v>
      </c>
    </row>
    <row r="3809">
      <c r="A3809" t="n">
        <v>1425</v>
      </c>
      <c r="B3809" s="10" t="n">
        <v>46295</v>
      </c>
      <c r="C3809" t="inlineStr">
        <is>
          <t>Bill</t>
        </is>
      </c>
      <c r="D3809" t="inlineStr">
        <is>
          <t>B00556</t>
        </is>
      </c>
      <c r="E3809" t="inlineStr">
        <is>
          <t>Camberwell Signs Pty Ltd</t>
        </is>
      </c>
      <c r="F3809" t="inlineStr">
        <is>
          <t>GST Payable</t>
        </is>
      </c>
      <c r="G3809" s="9" t="n">
        <v>99.05</v>
      </c>
      <c r="H3809" t="inlineStr"/>
      <c r="I3809" t="inlineStr"/>
      <c r="J3809" t="inlineStr"/>
      <c r="K3809" t="str">
        <f>INDEX('Account Map'!$E$5:$E$90,MATCH(F3809,'Account Map'!$A$5:$A$90,0))</f>
        <v>820</v>
      </c>
    </row>
    <row r="3810">
      <c r="A3810" t="n">
        <v>1425</v>
      </c>
      <c r="B3810" s="10" t="n">
        <v>46295</v>
      </c>
      <c r="C3810" t="inlineStr">
        <is>
          <t>Bill</t>
        </is>
      </c>
      <c r="D3810" t="inlineStr">
        <is>
          <t>B00556</t>
        </is>
      </c>
      <c r="E3810" t="inlineStr">
        <is>
          <t>Camberwell Signs Pty Ltd</t>
        </is>
      </c>
      <c r="F3810" t="inlineStr">
        <is>
          <t>Accounts Payable (A/P)</t>
        </is>
      </c>
      <c r="G3810" s="9" t="n">
        <v>-1089.54</v>
      </c>
      <c r="H3810" t="inlineStr"/>
      <c r="I3810" t="inlineStr"/>
      <c r="J3810" t="inlineStr"/>
      <c r="K3810" t="str">
        <f>INDEX('Account Map'!$E$5:$E$90,MATCH(F3810,'Account Map'!$A$5:$A$90,0))</f>
        <v>800</v>
      </c>
    </row>
    <row r="3811">
      <c r="A3811" t="n">
        <v>1426</v>
      </c>
      <c r="B3811" s="10" t="n">
        <v>46295</v>
      </c>
      <c r="C3811" t="inlineStr">
        <is>
          <t>Bill</t>
        </is>
      </c>
      <c r="D3811" t="inlineStr">
        <is>
          <t>B00557</t>
        </is>
      </c>
      <c r="E3811" t="inlineStr">
        <is>
          <t>Docklands Fasteners Pty Ltd</t>
        </is>
      </c>
      <c r="F3811" t="inlineStr">
        <is>
          <t>Hardware &amp; fittings</t>
        </is>
      </c>
      <c r="G3811" s="9" t="n">
        <v>634.75</v>
      </c>
      <c r="H3811" t="inlineStr">
        <is>
          <t>GST</t>
        </is>
      </c>
      <c r="I3811" t="inlineStr"/>
      <c r="J3811" t="inlineStr"/>
      <c r="K3811" t="str">
        <f>INDEX('Account Map'!$E$5:$E$90,MATCH(F3811,'Account Map'!$A$5:$A$90,0))</f>
        <v>311</v>
      </c>
    </row>
    <row r="3812">
      <c r="A3812" t="n">
        <v>1426</v>
      </c>
      <c r="B3812" s="10" t="n">
        <v>46295</v>
      </c>
      <c r="C3812" t="inlineStr">
        <is>
          <t>Bill</t>
        </is>
      </c>
      <c r="D3812" t="inlineStr">
        <is>
          <t>B00557</t>
        </is>
      </c>
      <c r="E3812" t="inlineStr">
        <is>
          <t>Docklands Fasteners Pty Ltd</t>
        </is>
      </c>
      <c r="F3812" t="inlineStr">
        <is>
          <t>GST Payable</t>
        </is>
      </c>
      <c r="G3812" s="9" t="n">
        <v>63.48</v>
      </c>
      <c r="H3812" t="inlineStr"/>
      <c r="I3812" t="inlineStr"/>
      <c r="J3812" t="inlineStr"/>
      <c r="K3812" t="str">
        <f>INDEX('Account Map'!$E$5:$E$90,MATCH(F3812,'Account Map'!$A$5:$A$90,0))</f>
        <v>820</v>
      </c>
    </row>
    <row r="3813">
      <c r="A3813" t="n">
        <v>1426</v>
      </c>
      <c r="B3813" s="10" t="n">
        <v>46295</v>
      </c>
      <c r="C3813" t="inlineStr">
        <is>
          <t>Bill</t>
        </is>
      </c>
      <c r="D3813" t="inlineStr">
        <is>
          <t>B00557</t>
        </is>
      </c>
      <c r="E3813" t="inlineStr">
        <is>
          <t>Docklands Fasteners Pty Ltd</t>
        </is>
      </c>
      <c r="F3813" t="inlineStr">
        <is>
          <t>Accounts Payable (A/P)</t>
        </is>
      </c>
      <c r="G3813" s="9" t="n">
        <v>-698.23</v>
      </c>
      <c r="H3813" t="inlineStr"/>
      <c r="I3813" t="inlineStr"/>
      <c r="J3813" t="inlineStr"/>
      <c r="K3813" t="str">
        <f>INDEX('Account Map'!$E$5:$E$90,MATCH(F3813,'Account Map'!$A$5:$A$90,0))</f>
        <v>800</v>
      </c>
    </row>
    <row r="3814">
      <c r="A3814" t="n">
        <v>1427</v>
      </c>
      <c r="B3814" s="10" t="n">
        <v>46295</v>
      </c>
      <c r="C3814" t="inlineStr">
        <is>
          <t>Bill</t>
        </is>
      </c>
      <c r="D3814" t="inlineStr">
        <is>
          <t>B00558</t>
        </is>
      </c>
      <c r="E3814" t="inlineStr">
        <is>
          <t>Albert Lighting Pty Ltd</t>
        </is>
      </c>
      <c r="F3814" t="inlineStr">
        <is>
          <t>Hardware &amp; fittings</t>
        </is>
      </c>
      <c r="G3814" s="9" t="n">
        <v>407.21</v>
      </c>
      <c r="H3814" t="inlineStr">
        <is>
          <t>GST</t>
        </is>
      </c>
      <c r="I3814" t="inlineStr"/>
      <c r="J3814" t="inlineStr"/>
      <c r="K3814" t="str">
        <f>INDEX('Account Map'!$E$5:$E$90,MATCH(F3814,'Account Map'!$A$5:$A$90,0))</f>
        <v>311</v>
      </c>
    </row>
    <row r="3815">
      <c r="A3815" t="n">
        <v>1427</v>
      </c>
      <c r="B3815" s="10" t="n">
        <v>46295</v>
      </c>
      <c r="C3815" t="inlineStr">
        <is>
          <t>Bill</t>
        </is>
      </c>
      <c r="D3815" t="inlineStr">
        <is>
          <t>B00558</t>
        </is>
      </c>
      <c r="E3815" t="inlineStr">
        <is>
          <t>Albert Lighting Pty Ltd</t>
        </is>
      </c>
      <c r="F3815" t="inlineStr">
        <is>
          <t>GST Payable</t>
        </is>
      </c>
      <c r="G3815" s="9" t="n">
        <v>40.72</v>
      </c>
      <c r="H3815" t="inlineStr"/>
      <c r="I3815" t="inlineStr"/>
      <c r="J3815" t="inlineStr"/>
      <c r="K3815" t="str">
        <f>INDEX('Account Map'!$E$5:$E$90,MATCH(F3815,'Account Map'!$A$5:$A$90,0))</f>
        <v>820</v>
      </c>
    </row>
    <row r="3816">
      <c r="A3816" t="n">
        <v>1427</v>
      </c>
      <c r="B3816" s="10" t="n">
        <v>46295</v>
      </c>
      <c r="C3816" t="inlineStr">
        <is>
          <t>Bill</t>
        </is>
      </c>
      <c r="D3816" t="inlineStr">
        <is>
          <t>B00558</t>
        </is>
      </c>
      <c r="E3816" t="inlineStr">
        <is>
          <t>Albert Lighting Pty Ltd</t>
        </is>
      </c>
      <c r="F3816" t="inlineStr">
        <is>
          <t>Accounts Payable (A/P)</t>
        </is>
      </c>
      <c r="G3816" s="9" t="n">
        <v>-447.93</v>
      </c>
      <c r="H3816" t="inlineStr"/>
      <c r="I3816" t="inlineStr"/>
      <c r="J3816" t="inlineStr"/>
      <c r="K3816" t="str">
        <f>INDEX('Account Map'!$E$5:$E$90,MATCH(F3816,'Account Map'!$A$5:$A$90,0))</f>
        <v>800</v>
      </c>
    </row>
    <row r="3817">
      <c r="A3817" t="n">
        <v>1428</v>
      </c>
      <c r="B3817" s="10" t="n">
        <v>46295</v>
      </c>
      <c r="C3817" t="inlineStr">
        <is>
          <t>Bill</t>
        </is>
      </c>
      <c r="D3817" t="inlineStr">
        <is>
          <t>B00559</t>
        </is>
      </c>
      <c r="E3817" t="inlineStr">
        <is>
          <t>Aussie Broadband</t>
        </is>
      </c>
      <c r="F3817" t="inlineStr">
        <is>
          <t>Internet</t>
        </is>
      </c>
      <c r="G3817" s="9" t="n">
        <v>1063.76</v>
      </c>
      <c r="H3817" t="inlineStr">
        <is>
          <t>GST</t>
        </is>
      </c>
      <c r="I3817" t="inlineStr"/>
      <c r="J3817" t="inlineStr"/>
      <c r="K3817" t="str">
        <f>INDEX('Account Map'!$E$5:$E$90,MATCH(F3817,'Account Map'!$A$5:$A$90,0))</f>
        <v>489</v>
      </c>
    </row>
    <row r="3818">
      <c r="A3818" t="n">
        <v>1428</v>
      </c>
      <c r="B3818" s="10" t="n">
        <v>46295</v>
      </c>
      <c r="C3818" t="inlineStr">
        <is>
          <t>Bill</t>
        </is>
      </c>
      <c r="D3818" t="inlineStr">
        <is>
          <t>B00559</t>
        </is>
      </c>
      <c r="E3818" t="inlineStr">
        <is>
          <t>Aussie Broadband</t>
        </is>
      </c>
      <c r="F3818" t="inlineStr">
        <is>
          <t>GST Payable</t>
        </is>
      </c>
      <c r="G3818" s="9" t="n">
        <v>106.38</v>
      </c>
      <c r="H3818" t="inlineStr"/>
      <c r="I3818" t="inlineStr"/>
      <c r="J3818" t="inlineStr"/>
      <c r="K3818" t="str">
        <f>INDEX('Account Map'!$E$5:$E$90,MATCH(F3818,'Account Map'!$A$5:$A$90,0))</f>
        <v>820</v>
      </c>
    </row>
    <row r="3819">
      <c r="A3819" t="n">
        <v>1428</v>
      </c>
      <c r="B3819" s="10" t="n">
        <v>46295</v>
      </c>
      <c r="C3819" t="inlineStr">
        <is>
          <t>Bill</t>
        </is>
      </c>
      <c r="D3819" t="inlineStr">
        <is>
          <t>B00559</t>
        </is>
      </c>
      <c r="E3819" t="inlineStr">
        <is>
          <t>Aussie Broadband</t>
        </is>
      </c>
      <c r="F3819" t="inlineStr">
        <is>
          <t>Accounts Payable (A/P)</t>
        </is>
      </c>
      <c r="G3819" s="9" t="n">
        <v>-1170.14</v>
      </c>
      <c r="H3819" t="inlineStr"/>
      <c r="I3819" t="inlineStr"/>
      <c r="J3819" t="inlineStr"/>
      <c r="K3819" t="str">
        <f>INDEX('Account Map'!$E$5:$E$90,MATCH(F3819,'Account Map'!$A$5:$A$90,0))</f>
        <v>800</v>
      </c>
    </row>
    <row r="3820">
      <c r="A3820" t="n">
        <v>1429</v>
      </c>
      <c r="B3820" s="10" t="n">
        <v>46295</v>
      </c>
      <c r="C3820" t="inlineStr">
        <is>
          <t>Bill</t>
        </is>
      </c>
      <c r="D3820" t="inlineStr">
        <is>
          <t>B00560</t>
        </is>
      </c>
      <c r="E3820" t="inlineStr">
        <is>
          <t>Bridge Rd Tiles Pty Ltd</t>
        </is>
      </c>
      <c r="F3820" t="inlineStr">
        <is>
          <t>Timber &amp; board</t>
        </is>
      </c>
      <c r="G3820" s="9" t="n">
        <v>3087.31</v>
      </c>
      <c r="H3820" t="inlineStr">
        <is>
          <t>GST</t>
        </is>
      </c>
      <c r="I3820" t="inlineStr"/>
      <c r="J3820" t="inlineStr"/>
      <c r="K3820" t="str">
        <f>INDEX('Account Map'!$E$5:$E$90,MATCH(F3820,'Account Map'!$A$5:$A$90,0))</f>
        <v>310</v>
      </c>
    </row>
    <row r="3821">
      <c r="A3821" t="n">
        <v>1429</v>
      </c>
      <c r="B3821" s="10" t="n">
        <v>46295</v>
      </c>
      <c r="C3821" t="inlineStr">
        <is>
          <t>Bill</t>
        </is>
      </c>
      <c r="D3821" t="inlineStr">
        <is>
          <t>B00560</t>
        </is>
      </c>
      <c r="E3821" t="inlineStr">
        <is>
          <t>Bridge Rd Tiles Pty Ltd</t>
        </is>
      </c>
      <c r="F3821" t="inlineStr">
        <is>
          <t>GST Payable</t>
        </is>
      </c>
      <c r="G3821" s="9" t="n">
        <v>308.73</v>
      </c>
      <c r="H3821" t="inlineStr"/>
      <c r="I3821" t="inlineStr"/>
      <c r="J3821" t="inlineStr"/>
      <c r="K3821" t="str">
        <f>INDEX('Account Map'!$E$5:$E$90,MATCH(F3821,'Account Map'!$A$5:$A$90,0))</f>
        <v>820</v>
      </c>
    </row>
    <row r="3822">
      <c r="A3822" t="n">
        <v>1429</v>
      </c>
      <c r="B3822" s="10" t="n">
        <v>46295</v>
      </c>
      <c r="C3822" t="inlineStr">
        <is>
          <t>Bill</t>
        </is>
      </c>
      <c r="D3822" t="inlineStr">
        <is>
          <t>B00560</t>
        </is>
      </c>
      <c r="E3822" t="inlineStr">
        <is>
          <t>Bridge Rd Tiles Pty Ltd</t>
        </is>
      </c>
      <c r="F3822" t="inlineStr">
        <is>
          <t>Accounts Payable (A/P)</t>
        </is>
      </c>
      <c r="G3822" s="9" t="n">
        <v>-3396.04</v>
      </c>
      <c r="H3822" t="inlineStr"/>
      <c r="I3822" t="inlineStr"/>
      <c r="J3822" t="inlineStr"/>
      <c r="K3822" t="str">
        <f>INDEX('Account Map'!$E$5:$E$90,MATCH(F3822,'Account Map'!$A$5:$A$90,0))</f>
        <v>800</v>
      </c>
    </row>
    <row r="3823">
      <c r="A3823" t="n">
        <v>1430</v>
      </c>
      <c r="B3823" s="10" t="n">
        <v>46295</v>
      </c>
      <c r="C3823" t="inlineStr">
        <is>
          <t>Expense</t>
        </is>
      </c>
      <c r="D3823" t="inlineStr"/>
      <c r="E3823" t="inlineStr">
        <is>
          <t>Coffee Club Catering</t>
        </is>
      </c>
      <c r="F3823" t="inlineStr">
        <is>
          <t>General expenses</t>
        </is>
      </c>
      <c r="G3823" s="9" t="n">
        <v>459.68</v>
      </c>
      <c r="H3823" t="inlineStr">
        <is>
          <t>GST</t>
        </is>
      </c>
      <c r="I3823" t="inlineStr"/>
      <c r="J3823" t="inlineStr"/>
      <c r="K3823" t="str">
        <f>INDEX('Account Map'!$E$5:$E$90,MATCH(F3823,'Account Map'!$A$5:$A$90,0))</f>
        <v>429</v>
      </c>
    </row>
    <row r="3824">
      <c r="A3824" t="n">
        <v>1430</v>
      </c>
      <c r="B3824" s="10" t="n">
        <v>46295</v>
      </c>
      <c r="C3824" t="inlineStr">
        <is>
          <t>Expense</t>
        </is>
      </c>
      <c r="D3824" t="inlineStr"/>
      <c r="E3824" t="inlineStr">
        <is>
          <t>Coffee Club Catering</t>
        </is>
      </c>
      <c r="F3824" t="inlineStr">
        <is>
          <t>GST Payable</t>
        </is>
      </c>
      <c r="G3824" s="9" t="n">
        <v>45.97</v>
      </c>
      <c r="H3824" t="inlineStr"/>
      <c r="I3824" t="inlineStr"/>
      <c r="J3824" t="inlineStr"/>
      <c r="K3824" t="str">
        <f>INDEX('Account Map'!$E$5:$E$90,MATCH(F3824,'Account Map'!$A$5:$A$90,0))</f>
        <v>820</v>
      </c>
    </row>
    <row r="3825">
      <c r="A3825" t="n">
        <v>1430</v>
      </c>
      <c r="B3825" s="10" t="n">
        <v>46295</v>
      </c>
      <c r="C3825" t="inlineStr">
        <is>
          <t>Expense</t>
        </is>
      </c>
      <c r="D3825" t="inlineStr"/>
      <c r="E3825" t="inlineStr">
        <is>
          <t>Coffee Club Catering</t>
        </is>
      </c>
      <c r="F3825" t="inlineStr">
        <is>
          <t>ANZ Business Visa</t>
        </is>
      </c>
      <c r="G3825" s="9" t="n">
        <v>-505.65</v>
      </c>
      <c r="H3825" t="inlineStr"/>
      <c r="I3825" t="inlineStr"/>
      <c r="J3825" t="inlineStr">
        <is>
          <t>C</t>
        </is>
      </c>
      <c r="K3825" t="str">
        <f>INDEX('Account Map'!$E$5:$E$90,MATCH(F3825,'Account Map'!$A$5:$A$90,0))</f>
        <v>092</v>
      </c>
    </row>
    <row r="3826">
      <c r="A3826" t="n">
        <v>1431</v>
      </c>
      <c r="B3826" s="10" t="n">
        <v>46295</v>
      </c>
      <c r="C3826" t="inlineStr">
        <is>
          <t>Expense</t>
        </is>
      </c>
      <c r="D3826" t="inlineStr"/>
      <c r="E3826" t="inlineStr">
        <is>
          <t>Coffee Club Catering</t>
        </is>
      </c>
      <c r="F3826" t="inlineStr">
        <is>
          <t>General expenses</t>
        </is>
      </c>
      <c r="G3826" s="9" t="n">
        <v>365.54</v>
      </c>
      <c r="H3826" t="inlineStr">
        <is>
          <t>GST</t>
        </is>
      </c>
      <c r="I3826" t="inlineStr"/>
      <c r="J3826" t="inlineStr"/>
      <c r="K3826" t="str">
        <f>INDEX('Account Map'!$E$5:$E$90,MATCH(F3826,'Account Map'!$A$5:$A$90,0))</f>
        <v>429</v>
      </c>
    </row>
    <row r="3827">
      <c r="A3827" t="n">
        <v>1431</v>
      </c>
      <c r="B3827" s="10" t="n">
        <v>46295</v>
      </c>
      <c r="C3827" t="inlineStr">
        <is>
          <t>Expense</t>
        </is>
      </c>
      <c r="D3827" t="inlineStr"/>
      <c r="E3827" t="inlineStr">
        <is>
          <t>Coffee Club Catering</t>
        </is>
      </c>
      <c r="F3827" t="inlineStr">
        <is>
          <t>GST Payable</t>
        </is>
      </c>
      <c r="G3827" s="9" t="n">
        <v>36.55</v>
      </c>
      <c r="H3827" t="inlineStr"/>
      <c r="I3827" t="inlineStr"/>
      <c r="J3827" t="inlineStr"/>
      <c r="K3827" t="str">
        <f>INDEX('Account Map'!$E$5:$E$90,MATCH(F3827,'Account Map'!$A$5:$A$90,0))</f>
        <v>820</v>
      </c>
    </row>
    <row r="3828">
      <c r="A3828" t="n">
        <v>1431</v>
      </c>
      <c r="B3828" s="10" t="n">
        <v>46295</v>
      </c>
      <c r="C3828" t="inlineStr">
        <is>
          <t>Expense</t>
        </is>
      </c>
      <c r="D3828" t="inlineStr"/>
      <c r="E3828" t="inlineStr">
        <is>
          <t>Coffee Club Catering</t>
        </is>
      </c>
      <c r="F3828" t="inlineStr">
        <is>
          <t>ANZ Business Visa</t>
        </is>
      </c>
      <c r="G3828" s="9" t="n">
        <v>-402.09</v>
      </c>
      <c r="H3828" t="inlineStr"/>
      <c r="I3828" t="inlineStr"/>
      <c r="J3828" t="inlineStr">
        <is>
          <t>C</t>
        </is>
      </c>
      <c r="K3828" t="str">
        <f>INDEX('Account Map'!$E$5:$E$90,MATCH(F3828,'Account Map'!$A$5:$A$90,0))</f>
        <v>092</v>
      </c>
    </row>
    <row r="3829">
      <c r="A3829" t="n">
        <v>1432</v>
      </c>
      <c r="B3829" s="10" t="n">
        <v>46295</v>
      </c>
      <c r="C3829" t="inlineStr">
        <is>
          <t>Expense</t>
        </is>
      </c>
      <c r="D3829" t="inlineStr"/>
      <c r="E3829" t="inlineStr">
        <is>
          <t>Coffee Club Catering</t>
        </is>
      </c>
      <c r="F3829" t="inlineStr">
        <is>
          <t>Small tools</t>
        </is>
      </c>
      <c r="G3829" s="9" t="n">
        <v>271.11</v>
      </c>
      <c r="H3829" t="inlineStr">
        <is>
          <t>GST</t>
        </is>
      </c>
      <c r="I3829" t="inlineStr"/>
      <c r="J3829" t="inlineStr"/>
      <c r="K3829" t="str">
        <f>INDEX('Account Map'!$E$5:$E$90,MATCH(F3829,'Account Map'!$A$5:$A$90,0))</f>
        <v>474</v>
      </c>
    </row>
    <row r="3830">
      <c r="A3830" t="n">
        <v>1432</v>
      </c>
      <c r="B3830" s="10" t="n">
        <v>46295</v>
      </c>
      <c r="C3830" t="inlineStr">
        <is>
          <t>Expense</t>
        </is>
      </c>
      <c r="D3830" t="inlineStr"/>
      <c r="E3830" t="inlineStr">
        <is>
          <t>Coffee Club Catering</t>
        </is>
      </c>
      <c r="F3830" t="inlineStr">
        <is>
          <t>GST Payable</t>
        </is>
      </c>
      <c r="G3830" s="9" t="n">
        <v>27.11</v>
      </c>
      <c r="H3830" t="inlineStr"/>
      <c r="I3830" t="inlineStr"/>
      <c r="J3830" t="inlineStr"/>
      <c r="K3830" t="str">
        <f>INDEX('Account Map'!$E$5:$E$90,MATCH(F3830,'Account Map'!$A$5:$A$90,0))</f>
        <v>820</v>
      </c>
    </row>
    <row r="3831">
      <c r="A3831" t="n">
        <v>1432</v>
      </c>
      <c r="B3831" s="10" t="n">
        <v>46295</v>
      </c>
      <c r="C3831" t="inlineStr">
        <is>
          <t>Expense</t>
        </is>
      </c>
      <c r="D3831" t="inlineStr"/>
      <c r="E3831" t="inlineStr">
        <is>
          <t>Coffee Club Catering</t>
        </is>
      </c>
      <c r="F3831" t="inlineStr">
        <is>
          <t>ANZ Business Visa</t>
        </is>
      </c>
      <c r="G3831" s="9" t="n">
        <v>-298.22</v>
      </c>
      <c r="H3831" t="inlineStr"/>
      <c r="I3831" t="inlineStr"/>
      <c r="J3831" t="inlineStr">
        <is>
          <t>C</t>
        </is>
      </c>
      <c r="K3831" t="str">
        <f>INDEX('Account Map'!$E$5:$E$90,MATCH(F3831,'Account Map'!$A$5:$A$90,0))</f>
        <v>092</v>
      </c>
    </row>
    <row r="3832">
      <c r="A3832" t="n">
        <v>1433</v>
      </c>
      <c r="B3832" s="10" t="n">
        <v>46295</v>
      </c>
      <c r="C3832" t="inlineStr">
        <is>
          <t>Payment</t>
        </is>
      </c>
      <c r="D3832" t="inlineStr"/>
      <c r="E3832" t="inlineStr">
        <is>
          <t>Prahran Florist Group</t>
        </is>
      </c>
      <c r="F3832" t="inlineStr">
        <is>
          <t>ANZ Business Cheque</t>
        </is>
      </c>
      <c r="G3832" s="9" t="n">
        <v>10748.27</v>
      </c>
      <c r="H3832" t="inlineStr"/>
      <c r="I3832" t="inlineStr">
        <is>
          <t>Payment INV-4293</t>
        </is>
      </c>
      <c r="J3832" t="inlineStr"/>
      <c r="K3832" t="str">
        <f>INDEX('Account Map'!$E$5:$E$90,MATCH(F3832,'Account Map'!$A$5:$A$90,0))</f>
        <v>090</v>
      </c>
    </row>
    <row r="3833">
      <c r="A3833" t="n">
        <v>1433</v>
      </c>
      <c r="B3833" s="10" t="n">
        <v>46295</v>
      </c>
      <c r="C3833" t="inlineStr">
        <is>
          <t>Payment</t>
        </is>
      </c>
      <c r="D3833" t="inlineStr"/>
      <c r="E3833" t="inlineStr">
        <is>
          <t>Prahran Florist Group</t>
        </is>
      </c>
      <c r="F3833" t="inlineStr">
        <is>
          <t>Accounts Receivable (A/R)</t>
        </is>
      </c>
      <c r="G3833" s="9" t="n">
        <v>-10748.27</v>
      </c>
      <c r="H3833" t="inlineStr"/>
      <c r="I3833" t="inlineStr">
        <is>
          <t>Payment INV-4293</t>
        </is>
      </c>
      <c r="J3833" t="inlineStr"/>
      <c r="K3833" t="str">
        <f>INDEX('Account Map'!$E$5:$E$90,MATCH(F3833,'Account Map'!$A$5:$A$90,0))</f>
        <v>610</v>
      </c>
    </row>
    <row r="3834">
      <c r="A3834" t="n">
        <v>1434</v>
      </c>
      <c r="B3834" s="10" t="n">
        <v>46295</v>
      </c>
      <c r="C3834" t="inlineStr">
        <is>
          <t>Payment</t>
        </is>
      </c>
      <c r="D3834" t="inlineStr"/>
      <c r="E3834" t="inlineStr">
        <is>
          <t>Docklands Interiors</t>
        </is>
      </c>
      <c r="F3834" t="inlineStr">
        <is>
          <t>ANZ Business Cheque</t>
        </is>
      </c>
      <c r="G3834" s="9" t="n">
        <v>7632.54</v>
      </c>
      <c r="H3834" t="inlineStr"/>
      <c r="I3834" t="inlineStr">
        <is>
          <t>Payment INV-4363</t>
        </is>
      </c>
      <c r="J3834" t="inlineStr"/>
      <c r="K3834" t="str">
        <f>INDEX('Account Map'!$E$5:$E$90,MATCH(F3834,'Account Map'!$A$5:$A$90,0))</f>
        <v>090</v>
      </c>
    </row>
    <row r="3835">
      <c r="A3835" t="n">
        <v>1434</v>
      </c>
      <c r="B3835" s="10" t="n">
        <v>46295</v>
      </c>
      <c r="C3835" t="inlineStr">
        <is>
          <t>Payment</t>
        </is>
      </c>
      <c r="D3835" t="inlineStr"/>
      <c r="E3835" t="inlineStr">
        <is>
          <t>Docklands Interiors</t>
        </is>
      </c>
      <c r="F3835" t="inlineStr">
        <is>
          <t>Accounts Receivable (A/R)</t>
        </is>
      </c>
      <c r="G3835" s="9" t="n">
        <v>-7632.54</v>
      </c>
      <c r="H3835" t="inlineStr"/>
      <c r="I3835" t="inlineStr">
        <is>
          <t>Payment INV-4363</t>
        </is>
      </c>
      <c r="J3835" t="inlineStr"/>
      <c r="K3835" t="str">
        <f>INDEX('Account Map'!$E$5:$E$90,MATCH(F3835,'Account Map'!$A$5:$A$90,0))</f>
        <v>610</v>
      </c>
    </row>
    <row r="3836">
      <c r="A3836" t="n">
        <v>1435</v>
      </c>
      <c r="B3836" s="10" t="n">
        <v>46295</v>
      </c>
      <c r="C3836" t="inlineStr">
        <is>
          <t>Bill Payment (Cheque)</t>
        </is>
      </c>
      <c r="D3836" t="inlineStr"/>
      <c r="E3836" t="inlineStr">
        <is>
          <t>Malvern Machinery Pty Ltd</t>
        </is>
      </c>
      <c r="F3836" t="inlineStr">
        <is>
          <t>Accounts Payable (A/P)</t>
        </is>
      </c>
      <c r="G3836" s="9" t="n">
        <v>3044.27</v>
      </c>
      <c r="H3836" t="inlineStr"/>
      <c r="I3836" t="inlineStr">
        <is>
          <t>Payment B00403</t>
        </is>
      </c>
      <c r="J3836" t="inlineStr"/>
      <c r="K3836" t="str">
        <f>INDEX('Account Map'!$E$5:$E$90,MATCH(F3836,'Account Map'!$A$5:$A$90,0))</f>
        <v>800</v>
      </c>
    </row>
    <row r="3837">
      <c r="A3837" t="n">
        <v>1435</v>
      </c>
      <c r="B3837" s="10" t="n">
        <v>46295</v>
      </c>
      <c r="C3837" t="inlineStr">
        <is>
          <t>Bill Payment (Cheque)</t>
        </is>
      </c>
      <c r="D3837" t="inlineStr"/>
      <c r="E3837" t="inlineStr">
        <is>
          <t>Malvern Machinery Pty Ltd</t>
        </is>
      </c>
      <c r="F3837" t="inlineStr">
        <is>
          <t>ANZ Business Cheque</t>
        </is>
      </c>
      <c r="G3837" s="9" t="n">
        <v>-3044.27</v>
      </c>
      <c r="H3837" t="inlineStr"/>
      <c r="I3837" t="inlineStr">
        <is>
          <t>Payment B00403</t>
        </is>
      </c>
      <c r="J3837" t="inlineStr"/>
      <c r="K3837" t="str">
        <f>INDEX('Account Map'!$E$5:$E$90,MATCH(F3837,'Account Map'!$A$5:$A$90,0))</f>
        <v>090</v>
      </c>
    </row>
    <row r="3838">
      <c r="A3838" t="n">
        <v>1436</v>
      </c>
      <c r="B3838" s="10" t="n">
        <v>46295</v>
      </c>
      <c r="C3838" t="inlineStr">
        <is>
          <t>Bill Payment (Cheque)</t>
        </is>
      </c>
      <c r="D3838" t="inlineStr"/>
      <c r="E3838" t="inlineStr">
        <is>
          <t>Brunswick Paint Pty Ltd</t>
        </is>
      </c>
      <c r="F3838" t="inlineStr">
        <is>
          <t>Accounts Payable (A/P)</t>
        </is>
      </c>
      <c r="G3838" s="9" t="n">
        <v>3102.74</v>
      </c>
      <c r="H3838" t="inlineStr"/>
      <c r="I3838" t="inlineStr">
        <is>
          <t>Payment B00436</t>
        </is>
      </c>
      <c r="J3838" t="inlineStr"/>
      <c r="K3838" t="str">
        <f>INDEX('Account Map'!$E$5:$E$90,MATCH(F3838,'Account Map'!$A$5:$A$90,0))</f>
        <v>800</v>
      </c>
    </row>
    <row r="3839">
      <c r="A3839" t="n">
        <v>1436</v>
      </c>
      <c r="B3839" s="10" t="n">
        <v>46295</v>
      </c>
      <c r="C3839" t="inlineStr">
        <is>
          <t>Bill Payment (Cheque)</t>
        </is>
      </c>
      <c r="D3839" t="inlineStr"/>
      <c r="E3839" t="inlineStr">
        <is>
          <t>Brunswick Paint Pty Ltd</t>
        </is>
      </c>
      <c r="F3839" t="inlineStr">
        <is>
          <t>ANZ Business Cheque</t>
        </is>
      </c>
      <c r="G3839" s="9" t="n">
        <v>-3102.74</v>
      </c>
      <c r="H3839" t="inlineStr"/>
      <c r="I3839" t="inlineStr">
        <is>
          <t>Payment B00436</t>
        </is>
      </c>
      <c r="J3839" t="inlineStr"/>
      <c r="K3839" t="str">
        <f>INDEX('Account Map'!$E$5:$E$90,MATCH(F3839,'Account Map'!$A$5:$A$90,0))</f>
        <v>090</v>
      </c>
    </row>
    <row r="3840">
      <c r="A3840" t="n">
        <v>1437</v>
      </c>
      <c r="B3840" s="10" t="n">
        <v>46295</v>
      </c>
      <c r="C3840" t="inlineStr">
        <is>
          <t>Bill Payment (Cheque)</t>
        </is>
      </c>
      <c r="D3840" t="inlineStr"/>
      <c r="E3840" t="inlineStr">
        <is>
          <t>Northside Hardware Pty Ltd</t>
        </is>
      </c>
      <c r="F3840" t="inlineStr">
        <is>
          <t>Accounts Payable (A/P)</t>
        </is>
      </c>
      <c r="G3840" s="9" t="n">
        <v>664.8</v>
      </c>
      <c r="H3840" t="inlineStr"/>
      <c r="I3840" t="inlineStr">
        <is>
          <t>Payment B00474</t>
        </is>
      </c>
      <c r="J3840" t="inlineStr"/>
      <c r="K3840" t="str">
        <f>INDEX('Account Map'!$E$5:$E$90,MATCH(F3840,'Account Map'!$A$5:$A$90,0))</f>
        <v>800</v>
      </c>
    </row>
    <row r="3841">
      <c r="A3841" t="n">
        <v>1437</v>
      </c>
      <c r="B3841" s="10" t="n">
        <v>46295</v>
      </c>
      <c r="C3841" t="inlineStr">
        <is>
          <t>Bill Payment (Cheque)</t>
        </is>
      </c>
      <c r="D3841" t="inlineStr"/>
      <c r="E3841" t="inlineStr">
        <is>
          <t>Northside Hardware Pty Ltd</t>
        </is>
      </c>
      <c r="F3841" t="inlineStr">
        <is>
          <t>ANZ Business Cheque</t>
        </is>
      </c>
      <c r="G3841" s="9" t="n">
        <v>-664.8</v>
      </c>
      <c r="H3841" t="inlineStr"/>
      <c r="I3841" t="inlineStr">
        <is>
          <t>Payment B00474</t>
        </is>
      </c>
      <c r="J3841" t="inlineStr"/>
      <c r="K3841" t="str">
        <f>INDEX('Account Map'!$E$5:$E$90,MATCH(F3841,'Account Map'!$A$5:$A$90,0))</f>
        <v>090</v>
      </c>
    </row>
    <row r="3842">
      <c r="A3842" t="n">
        <v>1438</v>
      </c>
      <c r="B3842" s="10" t="n">
        <v>46295</v>
      </c>
      <c r="C3842" t="inlineStr">
        <is>
          <t>Bill Payment (Cheque)</t>
        </is>
      </c>
      <c r="D3842" t="inlineStr"/>
      <c r="E3842" t="inlineStr">
        <is>
          <t>Hawthorn Fixings Pty Ltd</t>
        </is>
      </c>
      <c r="F3842" t="inlineStr">
        <is>
          <t>Accounts Payable (A/P)</t>
        </is>
      </c>
      <c r="G3842" s="9" t="n">
        <v>2242.21</v>
      </c>
      <c r="H3842" t="inlineStr"/>
      <c r="I3842" t="inlineStr">
        <is>
          <t>Payment B00483</t>
        </is>
      </c>
      <c r="J3842" t="inlineStr"/>
      <c r="K3842" t="str">
        <f>INDEX('Account Map'!$E$5:$E$90,MATCH(F3842,'Account Map'!$A$5:$A$90,0))</f>
        <v>800</v>
      </c>
    </row>
    <row r="3843">
      <c r="A3843" t="n">
        <v>1438</v>
      </c>
      <c r="B3843" s="10" t="n">
        <v>46295</v>
      </c>
      <c r="C3843" t="inlineStr">
        <is>
          <t>Bill Payment (Cheque)</t>
        </is>
      </c>
      <c r="D3843" t="inlineStr"/>
      <c r="E3843" t="inlineStr">
        <is>
          <t>Hawthorn Fixings Pty Ltd</t>
        </is>
      </c>
      <c r="F3843" t="inlineStr">
        <is>
          <t>ANZ Business Cheque</t>
        </is>
      </c>
      <c r="G3843" s="9" t="n">
        <v>-2242.21</v>
      </c>
      <c r="H3843" t="inlineStr"/>
      <c r="I3843" t="inlineStr">
        <is>
          <t>Payment B00483</t>
        </is>
      </c>
      <c r="J3843" t="inlineStr"/>
      <c r="K3843" t="str">
        <f>INDEX('Account Map'!$E$5:$E$90,MATCH(F3843,'Account Map'!$A$5:$A$90,0))</f>
        <v>090</v>
      </c>
    </row>
    <row r="3844">
      <c r="A3844" t="n">
        <v>1439</v>
      </c>
      <c r="B3844" s="10" t="n">
        <v>46231</v>
      </c>
      <c r="C3844" t="inlineStr">
        <is>
          <t>Cheque</t>
        </is>
      </c>
      <c r="D3844" t="inlineStr"/>
      <c r="E3844" t="inlineStr">
        <is>
          <t>Super clearing house</t>
        </is>
      </c>
      <c r="F3844" t="inlineStr">
        <is>
          <t>Superannuation Payable</t>
        </is>
      </c>
      <c r="G3844" s="9" t="n">
        <v>21894.6</v>
      </c>
      <c r="H3844" t="inlineStr"/>
      <c r="I3844" t="inlineStr"/>
      <c r="J3844" t="inlineStr"/>
      <c r="K3844" t="str">
        <f>INDEX('Account Map'!$E$5:$E$90,MATCH(F3844,'Account Map'!$A$5:$A$90,0))</f>
        <v>826</v>
      </c>
    </row>
    <row r="3845">
      <c r="A3845" t="n">
        <v>1439</v>
      </c>
      <c r="B3845" s="10" t="n">
        <v>46231</v>
      </c>
      <c r="C3845" t="inlineStr">
        <is>
          <t>Cheque</t>
        </is>
      </c>
      <c r="D3845" t="inlineStr"/>
      <c r="E3845" t="inlineStr">
        <is>
          <t>Super clearing house</t>
        </is>
      </c>
      <c r="F3845" t="inlineStr">
        <is>
          <t>ANZ Business Cheque</t>
        </is>
      </c>
      <c r="G3845" s="9" t="n">
        <v>-21894.6</v>
      </c>
      <c r="H3845" t="inlineStr"/>
      <c r="I3845" t="inlineStr"/>
      <c r="J3845" t="inlineStr">
        <is>
          <t>R</t>
        </is>
      </c>
      <c r="K3845" t="str">
        <f>INDEX('Account Map'!$E$5:$E$90,MATCH(F3845,'Account Map'!$A$5:$A$90,0))</f>
        <v>090</v>
      </c>
    </row>
    <row r="3846">
      <c r="A3846" t="n">
        <v>1440</v>
      </c>
      <c r="B3846" s="10" t="n">
        <v>46231</v>
      </c>
      <c r="C3846" t="inlineStr">
        <is>
          <t>Cheque</t>
        </is>
      </c>
      <c r="D3846" t="inlineStr"/>
      <c r="E3846" t="inlineStr">
        <is>
          <t>Australian Taxation Office</t>
        </is>
      </c>
      <c r="F3846" t="inlineStr">
        <is>
          <t>GST Payable</t>
        </is>
      </c>
      <c r="G3846" s="9" t="n">
        <v>31284.18</v>
      </c>
      <c r="H3846" t="inlineStr"/>
      <c r="I3846" t="inlineStr"/>
      <c r="J3846" t="inlineStr"/>
      <c r="K3846" t="str">
        <f>INDEX('Account Map'!$E$5:$E$90,MATCH(F3846,'Account Map'!$A$5:$A$90,0))</f>
        <v>820</v>
      </c>
    </row>
    <row r="3847">
      <c r="A3847" t="n">
        <v>1440</v>
      </c>
      <c r="B3847" s="10" t="n">
        <v>46231</v>
      </c>
      <c r="C3847" t="inlineStr">
        <is>
          <t>Cheque</t>
        </is>
      </c>
      <c r="D3847" t="inlineStr"/>
      <c r="E3847" t="inlineStr">
        <is>
          <t>Australian Taxation Office</t>
        </is>
      </c>
      <c r="F3847" t="inlineStr">
        <is>
          <t>PAYG Withholdings Payable</t>
        </is>
      </c>
      <c r="G3847" s="9" t="n">
        <v>18660</v>
      </c>
      <c r="H3847" t="inlineStr"/>
      <c r="I3847" t="inlineStr"/>
      <c r="J3847" t="inlineStr"/>
      <c r="K3847" t="str">
        <f>INDEX('Account Map'!$E$5:$E$90,MATCH(F3847,'Account Map'!$A$5:$A$90,0))</f>
        <v>825</v>
      </c>
    </row>
    <row r="3848">
      <c r="A3848" t="n">
        <v>1440</v>
      </c>
      <c r="B3848" s="10" t="n">
        <v>46231</v>
      </c>
      <c r="C3848" t="inlineStr">
        <is>
          <t>Cheque</t>
        </is>
      </c>
      <c r="D3848" t="inlineStr"/>
      <c r="E3848" t="inlineStr">
        <is>
          <t>Australian Taxation Office</t>
        </is>
      </c>
      <c r="F3848" t="inlineStr">
        <is>
          <t>ANZ Business Cheque</t>
        </is>
      </c>
      <c r="G3848" s="9" t="n">
        <v>-49944.18</v>
      </c>
      <c r="H3848" t="inlineStr"/>
      <c r="I3848" t="inlineStr"/>
      <c r="J3848" t="inlineStr">
        <is>
          <t>R</t>
        </is>
      </c>
      <c r="K3848" t="str">
        <f>INDEX('Account Map'!$E$5:$E$90,MATCH(F3848,'Account Map'!$A$5:$A$90,0))</f>
        <v>090</v>
      </c>
    </row>
    <row r="3849">
      <c r="A3849" t="n">
        <v>1441</v>
      </c>
      <c r="B3849" s="10" t="n">
        <v>46260</v>
      </c>
      <c r="C3849" t="inlineStr">
        <is>
          <t>Transfer</t>
        </is>
      </c>
      <c r="D3849" t="inlineStr"/>
      <c r="E3849" t="inlineStr"/>
      <c r="F3849" t="inlineStr">
        <is>
          <t>ANZ Business Cheque</t>
        </is>
      </c>
      <c r="G3849" s="9" t="n">
        <v>60000</v>
      </c>
      <c r="H3849" t="inlineStr"/>
      <c r="I3849" t="inlineStr"/>
      <c r="J3849" t="inlineStr">
        <is>
          <t>R</t>
        </is>
      </c>
      <c r="K3849" t="str">
        <f>INDEX('Account Map'!$E$5:$E$90,MATCH(F3849,'Account Map'!$A$5:$A$90,0))</f>
        <v>090</v>
      </c>
    </row>
    <row r="3850">
      <c r="A3850" t="n">
        <v>1441</v>
      </c>
      <c r="B3850" s="10" t="n">
        <v>46260</v>
      </c>
      <c r="C3850" t="inlineStr">
        <is>
          <t>Transfer</t>
        </is>
      </c>
      <c r="D3850" t="inlineStr"/>
      <c r="E3850" t="inlineStr"/>
      <c r="F3850" t="inlineStr">
        <is>
          <t>ANZ Online Saver</t>
        </is>
      </c>
      <c r="G3850" s="9" t="n">
        <v>-60000</v>
      </c>
      <c r="H3850" t="inlineStr"/>
      <c r="I3850" t="inlineStr"/>
      <c r="J3850" t="inlineStr">
        <is>
          <t>R</t>
        </is>
      </c>
      <c r="K3850" t="str">
        <f>INDEX('Account Map'!$E$5:$E$90,MATCH(F3850,'Account Map'!$A$5:$A$90,0))</f>
        <v>091</v>
      </c>
    </row>
    <row r="3851">
      <c r="A3851" t="n">
        <v>1442</v>
      </c>
      <c r="B3851" s="10" t="n">
        <v>46252</v>
      </c>
      <c r="C3851" t="inlineStr">
        <is>
          <t>Expense</t>
        </is>
      </c>
      <c r="D3851" t="inlineStr"/>
      <c r="E3851" t="inlineStr">
        <is>
          <t>AMPOL KEW</t>
        </is>
      </c>
      <c r="F3851" t="inlineStr">
        <is>
          <t>Uncategorised Expense</t>
        </is>
      </c>
      <c r="G3851" s="9" t="n">
        <v>501.73</v>
      </c>
      <c r="H3851" t="inlineStr"/>
      <c r="I3851" t="inlineStr">
        <is>
          <t>Bank feed</t>
        </is>
      </c>
      <c r="J3851" t="inlineStr"/>
      <c r="K3851" t="str">
        <f>INDEX('Account Map'!$E$5:$E$90,MATCH(F3851,'Account Map'!$A$5:$A$90,0))</f>
        <v>850</v>
      </c>
    </row>
    <row r="3852">
      <c r="A3852" t="n">
        <v>1442</v>
      </c>
      <c r="B3852" s="10" t="n">
        <v>46252</v>
      </c>
      <c r="C3852" t="inlineStr">
        <is>
          <t>Expense</t>
        </is>
      </c>
      <c r="D3852" t="inlineStr"/>
      <c r="E3852" t="inlineStr">
        <is>
          <t>AMPOL KEW</t>
        </is>
      </c>
      <c r="F3852" t="inlineStr">
        <is>
          <t>ANZ Business Cheque</t>
        </is>
      </c>
      <c r="G3852" s="9" t="n">
        <v>-501.73</v>
      </c>
      <c r="H3852" t="inlineStr"/>
      <c r="I3852" t="inlineStr">
        <is>
          <t>Bank feed</t>
        </is>
      </c>
      <c r="J3852" t="inlineStr">
        <is>
          <t>R</t>
        </is>
      </c>
      <c r="K3852" t="str">
        <f>INDEX('Account Map'!$E$5:$E$90,MATCH(F3852,'Account Map'!$A$5:$A$90,0))</f>
        <v>090</v>
      </c>
    </row>
    <row r="3853">
      <c r="A3853" t="n">
        <v>1443</v>
      </c>
      <c r="B3853" s="10" t="n">
        <v>46281</v>
      </c>
      <c r="C3853" t="inlineStr">
        <is>
          <t>Expense</t>
        </is>
      </c>
      <c r="D3853" t="inlineStr"/>
      <c r="E3853" t="inlineStr">
        <is>
          <t>BUNNINGS 4412</t>
        </is>
      </c>
      <c r="F3853" t="inlineStr">
        <is>
          <t>Uncategorised Expense</t>
        </is>
      </c>
      <c r="G3853" s="9" t="n">
        <v>61.03</v>
      </c>
      <c r="H3853" t="inlineStr"/>
      <c r="I3853" t="inlineStr">
        <is>
          <t>Bank feed</t>
        </is>
      </c>
      <c r="J3853" t="inlineStr"/>
      <c r="K3853" t="str">
        <f>INDEX('Account Map'!$E$5:$E$90,MATCH(F3853,'Account Map'!$A$5:$A$90,0))</f>
        <v>850</v>
      </c>
    </row>
    <row r="3854">
      <c r="A3854" t="n">
        <v>1443</v>
      </c>
      <c r="B3854" s="10" t="n">
        <v>46281</v>
      </c>
      <c r="C3854" t="inlineStr">
        <is>
          <t>Expense</t>
        </is>
      </c>
      <c r="D3854" t="inlineStr"/>
      <c r="E3854" t="inlineStr">
        <is>
          <t>BUNNINGS 4412</t>
        </is>
      </c>
      <c r="F3854" t="inlineStr">
        <is>
          <t>ANZ Business Cheque</t>
        </is>
      </c>
      <c r="G3854" s="9" t="n">
        <v>-61.03</v>
      </c>
      <c r="H3854" t="inlineStr"/>
      <c r="I3854" t="inlineStr">
        <is>
          <t>Bank feed</t>
        </is>
      </c>
      <c r="J3854" t="inlineStr">
        <is>
          <t>R</t>
        </is>
      </c>
      <c r="K3854" t="str">
        <f>INDEX('Account Map'!$E$5:$E$90,MATCH(F3854,'Account Map'!$A$5:$A$90,0))</f>
        <v>090</v>
      </c>
    </row>
    <row r="3855">
      <c r="A3855" t="n">
        <v>1444</v>
      </c>
      <c r="B3855" s="10" t="n">
        <v>46249</v>
      </c>
      <c r="C3855" t="inlineStr">
        <is>
          <t>Expense</t>
        </is>
      </c>
      <c r="D3855" t="inlineStr"/>
      <c r="E3855" t="inlineStr">
        <is>
          <t>OFFICEWORKS 0231</t>
        </is>
      </c>
      <c r="F3855" t="inlineStr">
        <is>
          <t>Uncategorised Expense</t>
        </is>
      </c>
      <c r="G3855" s="9" t="n">
        <v>359.99</v>
      </c>
      <c r="H3855" t="inlineStr"/>
      <c r="I3855" t="inlineStr">
        <is>
          <t>Bank feed</t>
        </is>
      </c>
      <c r="J3855" t="inlineStr"/>
      <c r="K3855" t="str">
        <f>INDEX('Account Map'!$E$5:$E$90,MATCH(F3855,'Account Map'!$A$5:$A$90,0))</f>
        <v>850</v>
      </c>
    </row>
    <row r="3856">
      <c r="A3856" t="n">
        <v>1444</v>
      </c>
      <c r="B3856" s="10" t="n">
        <v>46249</v>
      </c>
      <c r="C3856" t="inlineStr">
        <is>
          <t>Expense</t>
        </is>
      </c>
      <c r="D3856" t="inlineStr"/>
      <c r="E3856" t="inlineStr">
        <is>
          <t>OFFICEWORKS 0231</t>
        </is>
      </c>
      <c r="F3856" t="inlineStr">
        <is>
          <t>ANZ Business Cheque</t>
        </is>
      </c>
      <c r="G3856" s="9" t="n">
        <v>-359.99</v>
      </c>
      <c r="H3856" t="inlineStr"/>
      <c r="I3856" t="inlineStr">
        <is>
          <t>Bank feed</t>
        </is>
      </c>
      <c r="J3856" t="inlineStr">
        <is>
          <t>R</t>
        </is>
      </c>
      <c r="K3856" t="str">
        <f>INDEX('Account Map'!$E$5:$E$90,MATCH(F3856,'Account Map'!$A$5:$A$90,0))</f>
        <v>090</v>
      </c>
    </row>
    <row r="3857">
      <c r="A3857" t="n">
        <v>1445</v>
      </c>
      <c r="B3857" s="10" t="n">
        <v>46267</v>
      </c>
      <c r="C3857" t="inlineStr">
        <is>
          <t>Expense</t>
        </is>
      </c>
      <c r="D3857" t="inlineStr"/>
      <c r="E3857" t="inlineStr">
        <is>
          <t>AMPOL HAWTHORN</t>
        </is>
      </c>
      <c r="F3857" t="inlineStr">
        <is>
          <t>Uncategorised Expense</t>
        </is>
      </c>
      <c r="G3857" s="9" t="n">
        <v>606.77</v>
      </c>
      <c r="H3857" t="inlineStr"/>
      <c r="I3857" t="inlineStr">
        <is>
          <t>Bank feed</t>
        </is>
      </c>
      <c r="J3857" t="inlineStr"/>
      <c r="K3857" t="str">
        <f>INDEX('Account Map'!$E$5:$E$90,MATCH(F3857,'Account Map'!$A$5:$A$90,0))</f>
        <v>850</v>
      </c>
    </row>
    <row r="3858">
      <c r="A3858" t="n">
        <v>1445</v>
      </c>
      <c r="B3858" s="10" t="n">
        <v>46267</v>
      </c>
      <c r="C3858" t="inlineStr">
        <is>
          <t>Expense</t>
        </is>
      </c>
      <c r="D3858" t="inlineStr"/>
      <c r="E3858" t="inlineStr">
        <is>
          <t>AMPOL HAWTHORN</t>
        </is>
      </c>
      <c r="F3858" t="inlineStr">
        <is>
          <t>ANZ Business Cheque</t>
        </is>
      </c>
      <c r="G3858" s="9" t="n">
        <v>-606.77</v>
      </c>
      <c r="H3858" t="inlineStr"/>
      <c r="I3858" t="inlineStr">
        <is>
          <t>Bank feed</t>
        </is>
      </c>
      <c r="J3858" t="inlineStr">
        <is>
          <t>R</t>
        </is>
      </c>
      <c r="K3858" t="str">
        <f>INDEX('Account Map'!$E$5:$E$90,MATCH(F3858,'Account Map'!$A$5:$A$90,0))</f>
        <v>090</v>
      </c>
    </row>
    <row r="3859">
      <c r="A3859" t="n">
        <v>1446</v>
      </c>
      <c r="B3859" s="10" t="n">
        <v>46275</v>
      </c>
      <c r="C3859" t="inlineStr">
        <is>
          <t>Expense</t>
        </is>
      </c>
      <c r="D3859" t="inlineStr"/>
      <c r="E3859" t="inlineStr">
        <is>
          <t>TELSTRA DD</t>
        </is>
      </c>
      <c r="F3859" t="inlineStr">
        <is>
          <t>Uncategorised Expense</t>
        </is>
      </c>
      <c r="G3859" s="9" t="n">
        <v>559.4299999999999</v>
      </c>
      <c r="H3859" t="inlineStr"/>
      <c r="I3859" t="inlineStr">
        <is>
          <t>Bank feed</t>
        </is>
      </c>
      <c r="J3859" t="inlineStr"/>
      <c r="K3859" t="str">
        <f>INDEX('Account Map'!$E$5:$E$90,MATCH(F3859,'Account Map'!$A$5:$A$90,0))</f>
        <v>850</v>
      </c>
    </row>
    <row r="3860">
      <c r="A3860" t="n">
        <v>1446</v>
      </c>
      <c r="B3860" s="10" t="n">
        <v>46275</v>
      </c>
      <c r="C3860" t="inlineStr">
        <is>
          <t>Expense</t>
        </is>
      </c>
      <c r="D3860" t="inlineStr"/>
      <c r="E3860" t="inlineStr">
        <is>
          <t>TELSTRA DD</t>
        </is>
      </c>
      <c r="F3860" t="inlineStr">
        <is>
          <t>ANZ Business Cheque</t>
        </is>
      </c>
      <c r="G3860" s="9" t="n">
        <v>-559.4299999999999</v>
      </c>
      <c r="H3860" t="inlineStr"/>
      <c r="I3860" t="inlineStr">
        <is>
          <t>Bank feed</t>
        </is>
      </c>
      <c r="J3860" t="inlineStr">
        <is>
          <t>R</t>
        </is>
      </c>
      <c r="K3860" t="str">
        <f>INDEX('Account Map'!$E$5:$E$90,MATCH(F3860,'Account Map'!$A$5:$A$90,0))</f>
        <v>090</v>
      </c>
    </row>
    <row r="3861">
      <c r="A3861" t="n">
        <v>1447</v>
      </c>
      <c r="B3861" s="10" t="n">
        <v>46287</v>
      </c>
      <c r="C3861" t="inlineStr">
        <is>
          <t>Expense</t>
        </is>
      </c>
      <c r="D3861" t="inlineStr"/>
      <c r="E3861" t="inlineStr">
        <is>
          <t>TOTAL TOOLS RICHMOND</t>
        </is>
      </c>
      <c r="F3861" t="inlineStr">
        <is>
          <t>Uncategorised Expense</t>
        </is>
      </c>
      <c r="G3861" s="9" t="n">
        <v>610.59</v>
      </c>
      <c r="H3861" t="inlineStr"/>
      <c r="I3861" t="inlineStr">
        <is>
          <t>Bank feed</t>
        </is>
      </c>
      <c r="J3861" t="inlineStr"/>
      <c r="K3861" t="str">
        <f>INDEX('Account Map'!$E$5:$E$90,MATCH(F3861,'Account Map'!$A$5:$A$90,0))</f>
        <v>850</v>
      </c>
    </row>
    <row r="3862">
      <c r="A3862" t="n">
        <v>1447</v>
      </c>
      <c r="B3862" s="10" t="n">
        <v>46287</v>
      </c>
      <c r="C3862" t="inlineStr">
        <is>
          <t>Expense</t>
        </is>
      </c>
      <c r="D3862" t="inlineStr"/>
      <c r="E3862" t="inlineStr">
        <is>
          <t>TOTAL TOOLS RICHMOND</t>
        </is>
      </c>
      <c r="F3862" t="inlineStr">
        <is>
          <t>ANZ Business Cheque</t>
        </is>
      </c>
      <c r="G3862" s="9" t="n">
        <v>-610.59</v>
      </c>
      <c r="H3862" t="inlineStr"/>
      <c r="I3862" t="inlineStr">
        <is>
          <t>Bank feed</t>
        </is>
      </c>
      <c r="J3862" t="inlineStr">
        <is>
          <t>R</t>
        </is>
      </c>
      <c r="K3862" t="str">
        <f>INDEX('Account Map'!$E$5:$E$90,MATCH(F3862,'Account Map'!$A$5:$A$90,0))</f>
        <v>090</v>
      </c>
    </row>
    <row r="3863">
      <c r="A3863" t="n">
        <v>1448</v>
      </c>
      <c r="B3863" s="10" t="n">
        <v>46266</v>
      </c>
      <c r="C3863" t="inlineStr">
        <is>
          <t>Expense</t>
        </is>
      </c>
      <c r="D3863" t="inlineStr"/>
      <c r="E3863" t="inlineStr">
        <is>
          <t>BP RICHMOND</t>
        </is>
      </c>
      <c r="F3863" t="inlineStr">
        <is>
          <t>Uncategorised Expense</t>
        </is>
      </c>
      <c r="G3863" s="9" t="n">
        <v>60.31</v>
      </c>
      <c r="H3863" t="inlineStr"/>
      <c r="I3863" t="inlineStr">
        <is>
          <t>Bank feed</t>
        </is>
      </c>
      <c r="J3863" t="inlineStr"/>
      <c r="K3863" t="str">
        <f>INDEX('Account Map'!$E$5:$E$90,MATCH(F3863,'Account Map'!$A$5:$A$90,0))</f>
        <v>850</v>
      </c>
    </row>
    <row r="3864">
      <c r="A3864" t="n">
        <v>1448</v>
      </c>
      <c r="B3864" s="10" t="n">
        <v>46266</v>
      </c>
      <c r="C3864" t="inlineStr">
        <is>
          <t>Expense</t>
        </is>
      </c>
      <c r="D3864" t="inlineStr"/>
      <c r="E3864" t="inlineStr">
        <is>
          <t>BP RICHMOND</t>
        </is>
      </c>
      <c r="F3864" t="inlineStr">
        <is>
          <t>ANZ Business Cheque</t>
        </is>
      </c>
      <c r="G3864" s="9" t="n">
        <v>-60.31</v>
      </c>
      <c r="H3864" t="inlineStr"/>
      <c r="I3864" t="inlineStr">
        <is>
          <t>Bank feed</t>
        </is>
      </c>
      <c r="J3864" t="inlineStr">
        <is>
          <t>R</t>
        </is>
      </c>
      <c r="K3864" t="str">
        <f>INDEX('Account Map'!$E$5:$E$90,MATCH(F3864,'Account Map'!$A$5:$A$90,0))</f>
        <v>090</v>
      </c>
    </row>
    <row r="3865">
      <c r="A3865" t="n">
        <v>1449</v>
      </c>
      <c r="B3865" s="10" t="n">
        <v>46239</v>
      </c>
      <c r="C3865" t="inlineStr">
        <is>
          <t>Expense</t>
        </is>
      </c>
      <c r="D3865" t="inlineStr"/>
      <c r="E3865" t="inlineStr">
        <is>
          <t>BUNNINGS 3121</t>
        </is>
      </c>
      <c r="F3865" t="inlineStr">
        <is>
          <t>Uncategorised Expense</t>
        </is>
      </c>
      <c r="G3865" s="9" t="n">
        <v>362.76</v>
      </c>
      <c r="H3865" t="inlineStr"/>
      <c r="I3865" t="inlineStr">
        <is>
          <t>Bank feed</t>
        </is>
      </c>
      <c r="J3865" t="inlineStr"/>
      <c r="K3865" t="str">
        <f>INDEX('Account Map'!$E$5:$E$90,MATCH(F3865,'Account Map'!$A$5:$A$90,0))</f>
        <v>850</v>
      </c>
    </row>
    <row r="3866">
      <c r="A3866" t="n">
        <v>1449</v>
      </c>
      <c r="B3866" s="10" t="n">
        <v>46239</v>
      </c>
      <c r="C3866" t="inlineStr">
        <is>
          <t>Expense</t>
        </is>
      </c>
      <c r="D3866" t="inlineStr"/>
      <c r="E3866" t="inlineStr">
        <is>
          <t>BUNNINGS 3121</t>
        </is>
      </c>
      <c r="F3866" t="inlineStr">
        <is>
          <t>ANZ Business Cheque</t>
        </is>
      </c>
      <c r="G3866" s="9" t="n">
        <v>-362.76</v>
      </c>
      <c r="H3866" t="inlineStr"/>
      <c r="I3866" t="inlineStr">
        <is>
          <t>Bank feed</t>
        </is>
      </c>
      <c r="J3866" t="inlineStr">
        <is>
          <t>R</t>
        </is>
      </c>
      <c r="K3866" t="str">
        <f>INDEX('Account Map'!$E$5:$E$90,MATCH(F3866,'Account Map'!$A$5:$A$90,0))</f>
        <v>090</v>
      </c>
    </row>
    <row r="3867">
      <c r="A3867" t="n">
        <v>1450</v>
      </c>
      <c r="B3867" s="10" t="n">
        <v>46289</v>
      </c>
      <c r="C3867" t="inlineStr">
        <is>
          <t>Expense</t>
        </is>
      </c>
      <c r="D3867" t="inlineStr"/>
      <c r="E3867" t="inlineStr">
        <is>
          <t>AUST POST 3000</t>
        </is>
      </c>
      <c r="F3867" t="inlineStr">
        <is>
          <t>Uncategorised Expense</t>
        </is>
      </c>
      <c r="G3867" s="9" t="n">
        <v>205.8</v>
      </c>
      <c r="H3867" t="inlineStr"/>
      <c r="I3867" t="inlineStr">
        <is>
          <t>Bank feed</t>
        </is>
      </c>
      <c r="J3867" t="inlineStr"/>
      <c r="K3867" t="str">
        <f>INDEX('Account Map'!$E$5:$E$90,MATCH(F3867,'Account Map'!$A$5:$A$90,0))</f>
        <v>850</v>
      </c>
    </row>
    <row r="3868">
      <c r="A3868" t="n">
        <v>1450</v>
      </c>
      <c r="B3868" s="10" t="n">
        <v>46289</v>
      </c>
      <c r="C3868" t="inlineStr">
        <is>
          <t>Expense</t>
        </is>
      </c>
      <c r="D3868" t="inlineStr"/>
      <c r="E3868" t="inlineStr">
        <is>
          <t>AUST POST 3000</t>
        </is>
      </c>
      <c r="F3868" t="inlineStr">
        <is>
          <t>ANZ Business Cheque</t>
        </is>
      </c>
      <c r="G3868" s="9" t="n">
        <v>-205.8</v>
      </c>
      <c r="H3868" t="inlineStr"/>
      <c r="I3868" t="inlineStr">
        <is>
          <t>Bank feed</t>
        </is>
      </c>
      <c r="J3868" t="inlineStr">
        <is>
          <t>R</t>
        </is>
      </c>
      <c r="K3868" t="str">
        <f>INDEX('Account Map'!$E$5:$E$90,MATCH(F3868,'Account Map'!$A$5:$A$90,0))</f>
        <v>090</v>
      </c>
    </row>
    <row r="3869">
      <c r="A3869" t="n">
        <v>1451</v>
      </c>
      <c r="B3869" s="10" t="n">
        <v>46250</v>
      </c>
      <c r="C3869" t="inlineStr">
        <is>
          <t>Expense</t>
        </is>
      </c>
      <c r="D3869" t="inlineStr"/>
      <c r="E3869" t="inlineStr">
        <is>
          <t>ADOBE *CREATIVE CLD</t>
        </is>
      </c>
      <c r="F3869" t="inlineStr">
        <is>
          <t>Uncategorised Expense</t>
        </is>
      </c>
      <c r="G3869" s="9" t="n">
        <v>494.46</v>
      </c>
      <c r="H3869" t="inlineStr"/>
      <c r="I3869" t="inlineStr">
        <is>
          <t>Bank feed</t>
        </is>
      </c>
      <c r="J3869" t="inlineStr"/>
      <c r="K3869" t="str">
        <f>INDEX('Account Map'!$E$5:$E$90,MATCH(F3869,'Account Map'!$A$5:$A$90,0))</f>
        <v>850</v>
      </c>
    </row>
    <row r="3870">
      <c r="A3870" t="n">
        <v>1451</v>
      </c>
      <c r="B3870" s="10" t="n">
        <v>46250</v>
      </c>
      <c r="C3870" t="inlineStr">
        <is>
          <t>Expense</t>
        </is>
      </c>
      <c r="D3870" t="inlineStr"/>
      <c r="E3870" t="inlineStr">
        <is>
          <t>ADOBE *CREATIVE CLD</t>
        </is>
      </c>
      <c r="F3870" t="inlineStr">
        <is>
          <t>ANZ Business Cheque</t>
        </is>
      </c>
      <c r="G3870" s="9" t="n">
        <v>-494.46</v>
      </c>
      <c r="H3870" t="inlineStr"/>
      <c r="I3870" t="inlineStr">
        <is>
          <t>Bank feed</t>
        </is>
      </c>
      <c r="J3870" t="inlineStr">
        <is>
          <t>R</t>
        </is>
      </c>
      <c r="K3870" t="str">
        <f>INDEX('Account Map'!$E$5:$E$90,MATCH(F3870,'Account Map'!$A$5:$A$90,0))</f>
        <v>090</v>
      </c>
    </row>
    <row r="3871">
      <c r="A3871" t="n">
        <v>1452</v>
      </c>
      <c r="B3871" s="10" t="n">
        <v>46280</v>
      </c>
      <c r="C3871" t="inlineStr">
        <is>
          <t>Expense</t>
        </is>
      </c>
      <c r="D3871" t="inlineStr"/>
      <c r="E3871" t="inlineStr">
        <is>
          <t>GOOGLE*ADS</t>
        </is>
      </c>
      <c r="F3871" t="inlineStr">
        <is>
          <t>Uncategorised Expense</t>
        </is>
      </c>
      <c r="G3871" s="9" t="n">
        <v>475.9</v>
      </c>
      <c r="H3871" t="inlineStr"/>
      <c r="I3871" t="inlineStr">
        <is>
          <t>Bank feed</t>
        </is>
      </c>
      <c r="J3871" t="inlineStr"/>
      <c r="K3871" t="str">
        <f>INDEX('Account Map'!$E$5:$E$90,MATCH(F3871,'Account Map'!$A$5:$A$90,0))</f>
        <v>850</v>
      </c>
    </row>
    <row r="3872">
      <c r="A3872" t="n">
        <v>1452</v>
      </c>
      <c r="B3872" s="10" t="n">
        <v>46280</v>
      </c>
      <c r="C3872" t="inlineStr">
        <is>
          <t>Expense</t>
        </is>
      </c>
      <c r="D3872" t="inlineStr"/>
      <c r="E3872" t="inlineStr">
        <is>
          <t>GOOGLE*ADS</t>
        </is>
      </c>
      <c r="F3872" t="inlineStr">
        <is>
          <t>ANZ Business Cheque</t>
        </is>
      </c>
      <c r="G3872" s="9" t="n">
        <v>-475.9</v>
      </c>
      <c r="H3872" t="inlineStr"/>
      <c r="I3872" t="inlineStr">
        <is>
          <t>Bank feed</t>
        </is>
      </c>
      <c r="J3872" t="inlineStr">
        <is>
          <t>R</t>
        </is>
      </c>
      <c r="K3872" t="str">
        <f>INDEX('Account Map'!$E$5:$E$90,MATCH(F3872,'Account Map'!$A$5:$A$90,0))</f>
        <v>090</v>
      </c>
    </row>
    <row r="3873">
      <c r="A3873" t="n">
        <v>1453</v>
      </c>
      <c r="B3873" s="10" t="n">
        <v>46241</v>
      </c>
      <c r="C3873" t="inlineStr">
        <is>
          <t>Expense</t>
        </is>
      </c>
      <c r="D3873" t="inlineStr"/>
      <c r="E3873" t="inlineStr">
        <is>
          <t>EFTPOS 4471 MELB</t>
        </is>
      </c>
      <c r="F3873" t="inlineStr">
        <is>
          <t>Uncategorised Expense</t>
        </is>
      </c>
      <c r="G3873" s="9" t="n">
        <v>373.96</v>
      </c>
      <c r="H3873" t="inlineStr"/>
      <c r="I3873" t="inlineStr">
        <is>
          <t>Bank feed</t>
        </is>
      </c>
      <c r="J3873" t="inlineStr"/>
      <c r="K3873" t="str">
        <f>INDEX('Account Map'!$E$5:$E$90,MATCH(F3873,'Account Map'!$A$5:$A$90,0))</f>
        <v>850</v>
      </c>
    </row>
    <row r="3874">
      <c r="A3874" t="n">
        <v>1453</v>
      </c>
      <c r="B3874" s="10" t="n">
        <v>46241</v>
      </c>
      <c r="C3874" t="inlineStr">
        <is>
          <t>Expense</t>
        </is>
      </c>
      <c r="D3874" t="inlineStr"/>
      <c r="E3874" t="inlineStr">
        <is>
          <t>EFTPOS 4471 MELB</t>
        </is>
      </c>
      <c r="F3874" t="inlineStr">
        <is>
          <t>ANZ Business Cheque</t>
        </is>
      </c>
      <c r="G3874" s="9" t="n">
        <v>-373.96</v>
      </c>
      <c r="H3874" t="inlineStr"/>
      <c r="I3874" t="inlineStr">
        <is>
          <t>Bank feed</t>
        </is>
      </c>
      <c r="J3874" t="inlineStr">
        <is>
          <t>R</t>
        </is>
      </c>
      <c r="K3874" t="str">
        <f>INDEX('Account Map'!$E$5:$E$90,MATCH(F3874,'Account Map'!$A$5:$A$90,0))</f>
        <v>090</v>
      </c>
    </row>
    <row r="3875">
      <c r="A3875" t="n">
        <v>1454</v>
      </c>
      <c r="B3875" s="10" t="n">
        <v>46272</v>
      </c>
      <c r="C3875" t="inlineStr">
        <is>
          <t>Expense</t>
        </is>
      </c>
      <c r="D3875" t="inlineStr"/>
      <c r="E3875" t="inlineStr">
        <is>
          <t>TFR 88231 REF JOB</t>
        </is>
      </c>
      <c r="F3875" t="inlineStr">
        <is>
          <t>Uncategorised Expense</t>
        </is>
      </c>
      <c r="G3875" s="9" t="n">
        <v>159.53</v>
      </c>
      <c r="H3875" t="inlineStr"/>
      <c r="I3875" t="inlineStr">
        <is>
          <t>Bank feed</t>
        </is>
      </c>
      <c r="J3875" t="inlineStr"/>
      <c r="K3875" t="str">
        <f>INDEX('Account Map'!$E$5:$E$90,MATCH(F3875,'Account Map'!$A$5:$A$90,0))</f>
        <v>850</v>
      </c>
    </row>
    <row r="3876">
      <c r="A3876" t="n">
        <v>1454</v>
      </c>
      <c r="B3876" s="10" t="n">
        <v>46272</v>
      </c>
      <c r="C3876" t="inlineStr">
        <is>
          <t>Expense</t>
        </is>
      </c>
      <c r="D3876" t="inlineStr"/>
      <c r="E3876" t="inlineStr">
        <is>
          <t>TFR 88231 REF JOB</t>
        </is>
      </c>
      <c r="F3876" t="inlineStr">
        <is>
          <t>ANZ Business Cheque</t>
        </is>
      </c>
      <c r="G3876" s="9" t="n">
        <v>-159.53</v>
      </c>
      <c r="H3876" t="inlineStr"/>
      <c r="I3876" t="inlineStr">
        <is>
          <t>Bank feed</t>
        </is>
      </c>
      <c r="J3876" t="inlineStr">
        <is>
          <t>R</t>
        </is>
      </c>
      <c r="K3876" t="str">
        <f>INDEX('Account Map'!$E$5:$E$90,MATCH(F3876,'Account Map'!$A$5:$A$90,0))</f>
        <v>090</v>
      </c>
    </row>
    <row r="3877">
      <c r="A3877" t="n">
        <v>1455</v>
      </c>
      <c r="B3877" s="10" t="n">
        <v>46274</v>
      </c>
      <c r="C3877" t="inlineStr">
        <is>
          <t>Expense</t>
        </is>
      </c>
      <c r="D3877" t="inlineStr"/>
      <c r="E3877" t="inlineStr">
        <is>
          <t>SQ *MARKET LANE</t>
        </is>
      </c>
      <c r="F3877" t="inlineStr">
        <is>
          <t>Uncategorised Expense</t>
        </is>
      </c>
      <c r="G3877" s="9" t="n">
        <v>477.8</v>
      </c>
      <c r="H3877" t="inlineStr"/>
      <c r="I3877" t="inlineStr">
        <is>
          <t>Bank feed</t>
        </is>
      </c>
      <c r="J3877" t="inlineStr"/>
      <c r="K3877" t="str">
        <f>INDEX('Account Map'!$E$5:$E$90,MATCH(F3877,'Account Map'!$A$5:$A$90,0))</f>
        <v>850</v>
      </c>
    </row>
    <row r="3878">
      <c r="A3878" t="n">
        <v>1455</v>
      </c>
      <c r="B3878" s="10" t="n">
        <v>46274</v>
      </c>
      <c r="C3878" t="inlineStr">
        <is>
          <t>Expense</t>
        </is>
      </c>
      <c r="D3878" t="inlineStr"/>
      <c r="E3878" t="inlineStr">
        <is>
          <t>SQ *MARKET LANE</t>
        </is>
      </c>
      <c r="F3878" t="inlineStr">
        <is>
          <t>ANZ Business Cheque</t>
        </is>
      </c>
      <c r="G3878" s="9" t="n">
        <v>-477.8</v>
      </c>
      <c r="H3878" t="inlineStr"/>
      <c r="I3878" t="inlineStr">
        <is>
          <t>Bank feed</t>
        </is>
      </c>
      <c r="J3878" t="inlineStr">
        <is>
          <t>R</t>
        </is>
      </c>
      <c r="K3878" t="str">
        <f>INDEX('Account Map'!$E$5:$E$90,MATCH(F3878,'Account Map'!$A$5:$A$90,0))</f>
        <v>090</v>
      </c>
    </row>
    <row r="3879">
      <c r="A3879" t="n">
        <v>1456</v>
      </c>
      <c r="B3879" s="10" t="n">
        <v>46252</v>
      </c>
      <c r="C3879" t="inlineStr">
        <is>
          <t>Credit Memo</t>
        </is>
      </c>
      <c r="D3879" t="inlineStr">
        <is>
          <t>CM-001</t>
        </is>
      </c>
      <c r="E3879" t="inlineStr">
        <is>
          <t>Kew Dental</t>
        </is>
      </c>
      <c r="F3879" t="inlineStr">
        <is>
          <t>Installation labour</t>
        </is>
      </c>
      <c r="G3879" s="9" t="n">
        <v>1462.32</v>
      </c>
      <c r="H3879" t="inlineStr">
        <is>
          <t>GST</t>
        </is>
      </c>
      <c r="I3879" t="inlineStr"/>
      <c r="J3879" t="inlineStr"/>
      <c r="K3879" t="str">
        <f>INDEX('Account Map'!$E$5:$E$90,MATCH(F3879,'Account Map'!$A$5:$A$90,0))</f>
        <v>202</v>
      </c>
    </row>
    <row r="3880">
      <c r="A3880" t="n">
        <v>1456</v>
      </c>
      <c r="B3880" s="10" t="n">
        <v>46252</v>
      </c>
      <c r="C3880" t="inlineStr">
        <is>
          <t>Credit Memo</t>
        </is>
      </c>
      <c r="D3880" t="inlineStr">
        <is>
          <t>CM-001</t>
        </is>
      </c>
      <c r="E3880" t="inlineStr">
        <is>
          <t>Kew Dental</t>
        </is>
      </c>
      <c r="F3880" t="inlineStr">
        <is>
          <t>GST Payable</t>
        </is>
      </c>
      <c r="G3880" s="9" t="n">
        <v>146.23</v>
      </c>
      <c r="H3880" t="inlineStr"/>
      <c r="I3880" t="inlineStr"/>
      <c r="J3880" t="inlineStr"/>
      <c r="K3880" t="str">
        <f>INDEX('Account Map'!$E$5:$E$90,MATCH(F3880,'Account Map'!$A$5:$A$90,0))</f>
        <v>820</v>
      </c>
    </row>
    <row r="3881">
      <c r="A3881" t="n">
        <v>1456</v>
      </c>
      <c r="B3881" s="10" t="n">
        <v>46252</v>
      </c>
      <c r="C3881" t="inlineStr">
        <is>
          <t>Credit Memo</t>
        </is>
      </c>
      <c r="D3881" t="inlineStr">
        <is>
          <t>CM-001</t>
        </is>
      </c>
      <c r="E3881" t="inlineStr">
        <is>
          <t>Kew Dental</t>
        </is>
      </c>
      <c r="F3881" t="inlineStr">
        <is>
          <t>Accounts Receivable (A/R)</t>
        </is>
      </c>
      <c r="G3881" s="9" t="n">
        <v>-1608.55</v>
      </c>
      <c r="H3881" t="inlineStr"/>
      <c r="I3881" t="inlineStr"/>
      <c r="J3881" t="inlineStr"/>
      <c r="K3881" t="str">
        <f>INDEX('Account Map'!$E$5:$E$90,MATCH(F3881,'Account Map'!$A$5:$A$90,0))</f>
        <v>610</v>
      </c>
    </row>
    <row r="3882">
      <c r="A3882" t="n">
        <v>1457</v>
      </c>
      <c r="B3882" s="10" t="n">
        <v>46214</v>
      </c>
      <c r="C3882" t="inlineStr">
        <is>
          <t>Credit Memo</t>
        </is>
      </c>
      <c r="D3882" t="inlineStr">
        <is>
          <t>CM-002</t>
        </is>
      </c>
      <c r="E3882" t="inlineStr">
        <is>
          <t>Yarra Legal Pty Ltd</t>
        </is>
      </c>
      <c r="F3882" t="inlineStr">
        <is>
          <t>Joinery sales</t>
        </is>
      </c>
      <c r="G3882" s="9" t="n">
        <v>394.62</v>
      </c>
      <c r="H3882" t="inlineStr">
        <is>
          <t>GST</t>
        </is>
      </c>
      <c r="I3882" t="inlineStr"/>
      <c r="J3882" t="inlineStr"/>
      <c r="K3882" t="str">
        <f>INDEX('Account Map'!$E$5:$E$90,MATCH(F3882,'Account Map'!$A$5:$A$90,0))</f>
        <v>200</v>
      </c>
    </row>
    <row r="3883">
      <c r="A3883" t="n">
        <v>1457</v>
      </c>
      <c r="B3883" s="10" t="n">
        <v>46214</v>
      </c>
      <c r="C3883" t="inlineStr">
        <is>
          <t>Credit Memo</t>
        </is>
      </c>
      <c r="D3883" t="inlineStr">
        <is>
          <t>CM-002</t>
        </is>
      </c>
      <c r="E3883" t="inlineStr">
        <is>
          <t>Yarra Legal Pty Ltd</t>
        </is>
      </c>
      <c r="F3883" t="inlineStr">
        <is>
          <t>GST Payable</t>
        </is>
      </c>
      <c r="G3883" s="9" t="n">
        <v>39.46</v>
      </c>
      <c r="H3883" t="inlineStr"/>
      <c r="I3883" t="inlineStr"/>
      <c r="J3883" t="inlineStr"/>
      <c r="K3883" t="str">
        <f>INDEX('Account Map'!$E$5:$E$90,MATCH(F3883,'Account Map'!$A$5:$A$90,0))</f>
        <v>820</v>
      </c>
    </row>
    <row r="3884">
      <c r="A3884" t="n">
        <v>1457</v>
      </c>
      <c r="B3884" s="10" t="n">
        <v>46214</v>
      </c>
      <c r="C3884" t="inlineStr">
        <is>
          <t>Credit Memo</t>
        </is>
      </c>
      <c r="D3884" t="inlineStr">
        <is>
          <t>CM-002</t>
        </is>
      </c>
      <c r="E3884" t="inlineStr">
        <is>
          <t>Yarra Legal Pty Ltd</t>
        </is>
      </c>
      <c r="F3884" t="inlineStr">
        <is>
          <t>Accounts Receivable (A/R)</t>
        </is>
      </c>
      <c r="G3884" s="9" t="n">
        <v>-434.08</v>
      </c>
      <c r="H3884" t="inlineStr"/>
      <c r="I3884" t="inlineStr"/>
      <c r="J3884" t="inlineStr"/>
      <c r="K3884" t="str">
        <f>INDEX('Account Map'!$E$5:$E$90,MATCH(F3884,'Account Map'!$A$5:$A$90,0))</f>
        <v>610</v>
      </c>
    </row>
    <row r="3885">
      <c r="A3885" t="n">
        <v>1458</v>
      </c>
      <c r="B3885" s="10" t="n">
        <v>46253</v>
      </c>
      <c r="C3885" t="inlineStr">
        <is>
          <t>Credit Memo</t>
        </is>
      </c>
      <c r="D3885" t="inlineStr">
        <is>
          <t>CM-003</t>
        </is>
      </c>
      <c r="E3885" t="inlineStr">
        <is>
          <t>Docklands Architects Pty Ltd</t>
        </is>
      </c>
      <c r="F3885" t="inlineStr">
        <is>
          <t>Design &amp; drafting fees</t>
        </is>
      </c>
      <c r="G3885" s="9" t="n">
        <v>1381.73</v>
      </c>
      <c r="H3885" t="inlineStr">
        <is>
          <t>GST</t>
        </is>
      </c>
      <c r="I3885" t="inlineStr"/>
      <c r="J3885" t="inlineStr"/>
      <c r="K3885" t="str">
        <f>INDEX('Account Map'!$E$5:$E$90,MATCH(F3885,'Account Map'!$A$5:$A$90,0))</f>
        <v>203</v>
      </c>
    </row>
    <row r="3886">
      <c r="A3886" t="n">
        <v>1458</v>
      </c>
      <c r="B3886" s="10" t="n">
        <v>46253</v>
      </c>
      <c r="C3886" t="inlineStr">
        <is>
          <t>Credit Memo</t>
        </is>
      </c>
      <c r="D3886" t="inlineStr">
        <is>
          <t>CM-003</t>
        </is>
      </c>
      <c r="E3886" t="inlineStr">
        <is>
          <t>Docklands Architects Pty Ltd</t>
        </is>
      </c>
      <c r="F3886" t="inlineStr">
        <is>
          <t>GST Payable</t>
        </is>
      </c>
      <c r="G3886" s="9" t="n">
        <v>138.17</v>
      </c>
      <c r="H3886" t="inlineStr"/>
      <c r="I3886" t="inlineStr"/>
      <c r="J3886" t="inlineStr"/>
      <c r="K3886" t="str">
        <f>INDEX('Account Map'!$E$5:$E$90,MATCH(F3886,'Account Map'!$A$5:$A$90,0))</f>
        <v>820</v>
      </c>
    </row>
    <row r="3887">
      <c r="A3887" t="n">
        <v>1458</v>
      </c>
      <c r="B3887" s="10" t="n">
        <v>46253</v>
      </c>
      <c r="C3887" t="inlineStr">
        <is>
          <t>Credit Memo</t>
        </is>
      </c>
      <c r="D3887" t="inlineStr">
        <is>
          <t>CM-003</t>
        </is>
      </c>
      <c r="E3887" t="inlineStr">
        <is>
          <t>Docklands Architects Pty Ltd</t>
        </is>
      </c>
      <c r="F3887" t="inlineStr">
        <is>
          <t>Accounts Receivable (A/R)</t>
        </is>
      </c>
      <c r="G3887" s="9" t="n">
        <v>-1519.9</v>
      </c>
      <c r="H3887" t="inlineStr"/>
      <c r="I3887" t="inlineStr"/>
      <c r="J3887" t="inlineStr"/>
      <c r="K3887" t="str">
        <f>INDEX('Account Map'!$E$5:$E$90,MATCH(F3887,'Account Map'!$A$5:$A$90,0))</f>
        <v>610</v>
      </c>
    </row>
    <row r="3888">
      <c r="A3888" t="n">
        <v>1459</v>
      </c>
      <c r="B3888" s="10" t="n">
        <v>46235</v>
      </c>
      <c r="C3888" t="inlineStr">
        <is>
          <t>Credit Memo</t>
        </is>
      </c>
      <c r="D3888" t="inlineStr">
        <is>
          <t>CM-004</t>
        </is>
      </c>
      <c r="E3888" t="inlineStr">
        <is>
          <t>Albert Bakery</t>
        </is>
      </c>
      <c r="F3888" t="inlineStr">
        <is>
          <t>Installation labour</t>
        </is>
      </c>
      <c r="G3888" s="9" t="n">
        <v>166.23</v>
      </c>
      <c r="H3888" t="inlineStr">
        <is>
          <t>GST</t>
        </is>
      </c>
      <c r="I3888" t="inlineStr"/>
      <c r="J3888" t="inlineStr"/>
      <c r="K3888" t="str">
        <f>INDEX('Account Map'!$E$5:$E$90,MATCH(F3888,'Account Map'!$A$5:$A$90,0))</f>
        <v>202</v>
      </c>
    </row>
    <row r="3889">
      <c r="A3889" t="n">
        <v>1459</v>
      </c>
      <c r="B3889" s="10" t="n">
        <v>46235</v>
      </c>
      <c r="C3889" t="inlineStr">
        <is>
          <t>Credit Memo</t>
        </is>
      </c>
      <c r="D3889" t="inlineStr">
        <is>
          <t>CM-004</t>
        </is>
      </c>
      <c r="E3889" t="inlineStr">
        <is>
          <t>Albert Bakery</t>
        </is>
      </c>
      <c r="F3889" t="inlineStr">
        <is>
          <t>GST Payable</t>
        </is>
      </c>
      <c r="G3889" s="9" t="n">
        <v>16.62</v>
      </c>
      <c r="H3889" t="inlineStr"/>
      <c r="I3889" t="inlineStr"/>
      <c r="J3889" t="inlineStr"/>
      <c r="K3889" t="str">
        <f>INDEX('Account Map'!$E$5:$E$90,MATCH(F3889,'Account Map'!$A$5:$A$90,0))</f>
        <v>820</v>
      </c>
    </row>
    <row r="3890">
      <c r="A3890" t="n">
        <v>1459</v>
      </c>
      <c r="B3890" s="10" t="n">
        <v>46235</v>
      </c>
      <c r="C3890" t="inlineStr">
        <is>
          <t>Credit Memo</t>
        </is>
      </c>
      <c r="D3890" t="inlineStr">
        <is>
          <t>CM-004</t>
        </is>
      </c>
      <c r="E3890" t="inlineStr">
        <is>
          <t>Albert Bakery</t>
        </is>
      </c>
      <c r="F3890" t="inlineStr">
        <is>
          <t>Accounts Receivable (A/R)</t>
        </is>
      </c>
      <c r="G3890" s="9" t="n">
        <v>-182.85</v>
      </c>
      <c r="H3890" t="inlineStr"/>
      <c r="I3890" t="inlineStr"/>
      <c r="J3890" t="inlineStr"/>
      <c r="K3890" t="str">
        <f>INDEX('Account Map'!$E$5:$E$90,MATCH(F3890,'Account Map'!$A$5:$A$90,0))</f>
        <v>610</v>
      </c>
    </row>
    <row r="3891">
      <c r="A3891" t="n">
        <v>1460</v>
      </c>
      <c r="B3891" s="10" t="n">
        <v>46277</v>
      </c>
      <c r="C3891" t="inlineStr">
        <is>
          <t>Credit Memo</t>
        </is>
      </c>
      <c r="D3891" t="inlineStr">
        <is>
          <t>CM-005</t>
        </is>
      </c>
      <c r="E3891" t="inlineStr">
        <is>
          <t>Smith St Optometrists Pty Ltd</t>
        </is>
      </c>
      <c r="F3891" t="inlineStr">
        <is>
          <t>Shopfitting contracts</t>
        </is>
      </c>
      <c r="G3891" s="9" t="n">
        <v>1796.52</v>
      </c>
      <c r="H3891" t="inlineStr">
        <is>
          <t>GST</t>
        </is>
      </c>
      <c r="I3891" t="inlineStr"/>
      <c r="J3891" t="inlineStr"/>
      <c r="K3891" t="str">
        <f>INDEX('Account Map'!$E$5:$E$90,MATCH(F3891,'Account Map'!$A$5:$A$90,0))</f>
        <v>201</v>
      </c>
    </row>
    <row r="3892">
      <c r="A3892" t="n">
        <v>1460</v>
      </c>
      <c r="B3892" s="10" t="n">
        <v>46277</v>
      </c>
      <c r="C3892" t="inlineStr">
        <is>
          <t>Credit Memo</t>
        </is>
      </c>
      <c r="D3892" t="inlineStr">
        <is>
          <t>CM-005</t>
        </is>
      </c>
      <c r="E3892" t="inlineStr">
        <is>
          <t>Smith St Optometrists Pty Ltd</t>
        </is>
      </c>
      <c r="F3892" t="inlineStr">
        <is>
          <t>GST Payable</t>
        </is>
      </c>
      <c r="G3892" s="9" t="n">
        <v>179.65</v>
      </c>
      <c r="H3892" t="inlineStr"/>
      <c r="I3892" t="inlineStr"/>
      <c r="J3892" t="inlineStr"/>
      <c r="K3892" t="str">
        <f>INDEX('Account Map'!$E$5:$E$90,MATCH(F3892,'Account Map'!$A$5:$A$90,0))</f>
        <v>820</v>
      </c>
    </row>
    <row r="3893">
      <c r="A3893" t="n">
        <v>1460</v>
      </c>
      <c r="B3893" s="10" t="n">
        <v>46277</v>
      </c>
      <c r="C3893" t="inlineStr">
        <is>
          <t>Credit Memo</t>
        </is>
      </c>
      <c r="D3893" t="inlineStr">
        <is>
          <t>CM-005</t>
        </is>
      </c>
      <c r="E3893" t="inlineStr">
        <is>
          <t>Smith St Optometrists Pty Ltd</t>
        </is>
      </c>
      <c r="F3893" t="inlineStr">
        <is>
          <t>Accounts Receivable (A/R)</t>
        </is>
      </c>
      <c r="G3893" s="9" t="n">
        <v>-1976.17</v>
      </c>
      <c r="H3893" t="inlineStr"/>
      <c r="I3893" t="inlineStr"/>
      <c r="J3893" t="inlineStr"/>
      <c r="K3893" t="str">
        <f>INDEX('Account Map'!$E$5:$E$90,MATCH(F3893,'Account Map'!$A$5:$A$90,0))</f>
        <v>610</v>
      </c>
    </row>
    <row r="3894">
      <c r="A3894" t="n">
        <v>1461</v>
      </c>
      <c r="B3894" s="10" t="n">
        <v>46230</v>
      </c>
      <c r="C3894" t="inlineStr">
        <is>
          <t>Credit Memo</t>
        </is>
      </c>
      <c r="D3894" t="inlineStr">
        <is>
          <t>CM-006</t>
        </is>
      </c>
      <c r="E3894" t="inlineStr">
        <is>
          <t>Chapel Medical Centre Pty Ltd</t>
        </is>
      </c>
      <c r="F3894" t="inlineStr">
        <is>
          <t>Installation labour</t>
        </is>
      </c>
      <c r="G3894" s="9" t="n">
        <v>1132.66</v>
      </c>
      <c r="H3894" t="inlineStr">
        <is>
          <t>GST</t>
        </is>
      </c>
      <c r="I3894" t="inlineStr"/>
      <c r="J3894" t="inlineStr"/>
      <c r="K3894" t="str">
        <f>INDEX('Account Map'!$E$5:$E$90,MATCH(F3894,'Account Map'!$A$5:$A$90,0))</f>
        <v>202</v>
      </c>
    </row>
    <row r="3895">
      <c r="A3895" t="n">
        <v>1461</v>
      </c>
      <c r="B3895" s="10" t="n">
        <v>46230</v>
      </c>
      <c r="C3895" t="inlineStr">
        <is>
          <t>Credit Memo</t>
        </is>
      </c>
      <c r="D3895" t="inlineStr">
        <is>
          <t>CM-006</t>
        </is>
      </c>
      <c r="E3895" t="inlineStr">
        <is>
          <t>Chapel Medical Centre Pty Ltd</t>
        </is>
      </c>
      <c r="F3895" t="inlineStr">
        <is>
          <t>GST Payable</t>
        </is>
      </c>
      <c r="G3895" s="9" t="n">
        <v>113.27</v>
      </c>
      <c r="H3895" t="inlineStr"/>
      <c r="I3895" t="inlineStr"/>
      <c r="J3895" t="inlineStr"/>
      <c r="K3895" t="str">
        <f>INDEX('Account Map'!$E$5:$E$90,MATCH(F3895,'Account Map'!$A$5:$A$90,0))</f>
        <v>820</v>
      </c>
    </row>
    <row r="3896">
      <c r="A3896" t="n">
        <v>1461</v>
      </c>
      <c r="B3896" s="10" t="n">
        <v>46230</v>
      </c>
      <c r="C3896" t="inlineStr">
        <is>
          <t>Credit Memo</t>
        </is>
      </c>
      <c r="D3896" t="inlineStr">
        <is>
          <t>CM-006</t>
        </is>
      </c>
      <c r="E3896" t="inlineStr">
        <is>
          <t>Chapel Medical Centre Pty Ltd</t>
        </is>
      </c>
      <c r="F3896" t="inlineStr">
        <is>
          <t>Accounts Receivable (A/R)</t>
        </is>
      </c>
      <c r="G3896" s="9" t="n">
        <v>-1245.93</v>
      </c>
      <c r="H3896" t="inlineStr"/>
      <c r="I3896" t="inlineStr"/>
      <c r="J3896" t="inlineStr"/>
      <c r="K3896" t="str">
        <f>INDEX('Account Map'!$E$5:$E$90,MATCH(F3896,'Account Map'!$A$5:$A$90,0))</f>
        <v>610</v>
      </c>
    </row>
    <row r="3897">
      <c r="A3897" t="n">
        <v>1462</v>
      </c>
      <c r="B3897" s="10" t="n">
        <v>46270</v>
      </c>
      <c r="C3897" t="inlineStr">
        <is>
          <t>Credit Memo</t>
        </is>
      </c>
      <c r="D3897" t="inlineStr">
        <is>
          <t>CM-007</t>
        </is>
      </c>
      <c r="E3897" t="inlineStr">
        <is>
          <t>Bridge Rd Kitchen &amp; Bath Pty Ltd</t>
        </is>
      </c>
      <c r="F3897" t="inlineStr">
        <is>
          <t>Shopfitting contracts</t>
        </is>
      </c>
      <c r="G3897" s="9" t="n">
        <v>1091.88</v>
      </c>
      <c r="H3897" t="inlineStr">
        <is>
          <t>GST</t>
        </is>
      </c>
      <c r="I3897" t="inlineStr"/>
      <c r="J3897" t="inlineStr"/>
      <c r="K3897" t="str">
        <f>INDEX('Account Map'!$E$5:$E$90,MATCH(F3897,'Account Map'!$A$5:$A$90,0))</f>
        <v>201</v>
      </c>
    </row>
    <row r="3898">
      <c r="A3898" t="n">
        <v>1462</v>
      </c>
      <c r="B3898" s="10" t="n">
        <v>46270</v>
      </c>
      <c r="C3898" t="inlineStr">
        <is>
          <t>Credit Memo</t>
        </is>
      </c>
      <c r="D3898" t="inlineStr">
        <is>
          <t>CM-007</t>
        </is>
      </c>
      <c r="E3898" t="inlineStr">
        <is>
          <t>Bridge Rd Kitchen &amp; Bath Pty Ltd</t>
        </is>
      </c>
      <c r="F3898" t="inlineStr">
        <is>
          <t>GST Payable</t>
        </is>
      </c>
      <c r="G3898" s="9" t="n">
        <v>109.19</v>
      </c>
      <c r="H3898" t="inlineStr"/>
      <c r="I3898" t="inlineStr"/>
      <c r="J3898" t="inlineStr"/>
      <c r="K3898" t="str">
        <f>INDEX('Account Map'!$E$5:$E$90,MATCH(F3898,'Account Map'!$A$5:$A$90,0))</f>
        <v>820</v>
      </c>
    </row>
    <row r="3899">
      <c r="A3899" t="n">
        <v>1462</v>
      </c>
      <c r="B3899" s="10" t="n">
        <v>46270</v>
      </c>
      <c r="C3899" t="inlineStr">
        <is>
          <t>Credit Memo</t>
        </is>
      </c>
      <c r="D3899" t="inlineStr">
        <is>
          <t>CM-007</t>
        </is>
      </c>
      <c r="E3899" t="inlineStr">
        <is>
          <t>Bridge Rd Kitchen &amp; Bath Pty Ltd</t>
        </is>
      </c>
      <c r="F3899" t="inlineStr">
        <is>
          <t>Accounts Receivable (A/R)</t>
        </is>
      </c>
      <c r="G3899" s="9" t="n">
        <v>-1201.07</v>
      </c>
      <c r="H3899" t="inlineStr"/>
      <c r="I3899" t="inlineStr"/>
      <c r="J3899" t="inlineStr"/>
      <c r="K3899" t="str">
        <f>INDEX('Account Map'!$E$5:$E$90,MATCH(F3899,'Account Map'!$A$5:$A$90,0))</f>
        <v>610</v>
      </c>
    </row>
    <row r="3900">
      <c r="A3900" t="n">
        <v>1463</v>
      </c>
      <c r="B3900" s="10" t="n">
        <v>46262</v>
      </c>
      <c r="C3900" t="inlineStr">
        <is>
          <t>Credit Memo</t>
        </is>
      </c>
      <c r="D3900" t="inlineStr">
        <is>
          <t>CM-008</t>
        </is>
      </c>
      <c r="E3900" t="inlineStr">
        <is>
          <t>Ironbark Vet Clinic Pty Ltd</t>
        </is>
      </c>
      <c r="F3900" t="inlineStr">
        <is>
          <t>Joinery sales</t>
        </is>
      </c>
      <c r="G3900" s="9" t="n">
        <v>1367.63</v>
      </c>
      <c r="H3900" t="inlineStr">
        <is>
          <t>GST</t>
        </is>
      </c>
      <c r="I3900" t="inlineStr"/>
      <c r="J3900" t="inlineStr"/>
      <c r="K3900" t="str">
        <f>INDEX('Account Map'!$E$5:$E$90,MATCH(F3900,'Account Map'!$A$5:$A$90,0))</f>
        <v>200</v>
      </c>
    </row>
    <row r="3901">
      <c r="A3901" t="n">
        <v>1463</v>
      </c>
      <c r="B3901" s="10" t="n">
        <v>46262</v>
      </c>
      <c r="C3901" t="inlineStr">
        <is>
          <t>Credit Memo</t>
        </is>
      </c>
      <c r="D3901" t="inlineStr">
        <is>
          <t>CM-008</t>
        </is>
      </c>
      <c r="E3901" t="inlineStr">
        <is>
          <t>Ironbark Vet Clinic Pty Ltd</t>
        </is>
      </c>
      <c r="F3901" t="inlineStr">
        <is>
          <t>GST Payable</t>
        </is>
      </c>
      <c r="G3901" s="9" t="n">
        <v>136.76</v>
      </c>
      <c r="H3901" t="inlineStr"/>
      <c r="I3901" t="inlineStr"/>
      <c r="J3901" t="inlineStr"/>
      <c r="K3901" t="str">
        <f>INDEX('Account Map'!$E$5:$E$90,MATCH(F3901,'Account Map'!$A$5:$A$90,0))</f>
        <v>820</v>
      </c>
    </row>
    <row r="3902">
      <c r="A3902" t="n">
        <v>1463</v>
      </c>
      <c r="B3902" s="10" t="n">
        <v>46262</v>
      </c>
      <c r="C3902" t="inlineStr">
        <is>
          <t>Credit Memo</t>
        </is>
      </c>
      <c r="D3902" t="inlineStr">
        <is>
          <t>CM-008</t>
        </is>
      </c>
      <c r="E3902" t="inlineStr">
        <is>
          <t>Ironbark Vet Clinic Pty Ltd</t>
        </is>
      </c>
      <c r="F3902" t="inlineStr">
        <is>
          <t>Accounts Receivable (A/R)</t>
        </is>
      </c>
      <c r="G3902" s="9" t="n">
        <v>-1504.39</v>
      </c>
      <c r="H3902" t="inlineStr"/>
      <c r="I3902" t="inlineStr"/>
      <c r="J3902" t="inlineStr"/>
      <c r="K3902" t="str">
        <f>INDEX('Account Map'!$E$5:$E$90,MATCH(F3902,'Account Map'!$A$5:$A$90,0))</f>
        <v>610</v>
      </c>
    </row>
    <row r="3903">
      <c r="A3903" t="n">
        <v>1464</v>
      </c>
      <c r="B3903" s="10" t="n">
        <v>46232</v>
      </c>
      <c r="C3903" t="inlineStr">
        <is>
          <t>Credit Memo</t>
        </is>
      </c>
      <c r="D3903" t="inlineStr">
        <is>
          <t>CM-009</t>
        </is>
      </c>
      <c r="E3903" t="inlineStr">
        <is>
          <t>Prahran Constructions Pty Ltd</t>
        </is>
      </c>
      <c r="F3903" t="inlineStr">
        <is>
          <t>Shopfitting contracts</t>
        </is>
      </c>
      <c r="G3903" s="9" t="n">
        <v>1442.61</v>
      </c>
      <c r="H3903" t="inlineStr">
        <is>
          <t>GST</t>
        </is>
      </c>
      <c r="I3903" t="inlineStr"/>
      <c r="J3903" t="inlineStr"/>
      <c r="K3903" t="str">
        <f>INDEX('Account Map'!$E$5:$E$90,MATCH(F3903,'Account Map'!$A$5:$A$90,0))</f>
        <v>201</v>
      </c>
    </row>
    <row r="3904">
      <c r="A3904" t="n">
        <v>1464</v>
      </c>
      <c r="B3904" s="10" t="n">
        <v>46232</v>
      </c>
      <c r="C3904" t="inlineStr">
        <is>
          <t>Credit Memo</t>
        </is>
      </c>
      <c r="D3904" t="inlineStr">
        <is>
          <t>CM-009</t>
        </is>
      </c>
      <c r="E3904" t="inlineStr">
        <is>
          <t>Prahran Constructions Pty Ltd</t>
        </is>
      </c>
      <c r="F3904" t="inlineStr">
        <is>
          <t>GST Payable</t>
        </is>
      </c>
      <c r="G3904" s="9" t="n">
        <v>144.26</v>
      </c>
      <c r="H3904" t="inlineStr"/>
      <c r="I3904" t="inlineStr"/>
      <c r="J3904" t="inlineStr"/>
      <c r="K3904" t="str">
        <f>INDEX('Account Map'!$E$5:$E$90,MATCH(F3904,'Account Map'!$A$5:$A$90,0))</f>
        <v>820</v>
      </c>
    </row>
    <row r="3905">
      <c r="A3905" t="n">
        <v>1464</v>
      </c>
      <c r="B3905" s="10" t="n">
        <v>46232</v>
      </c>
      <c r="C3905" t="inlineStr">
        <is>
          <t>Credit Memo</t>
        </is>
      </c>
      <c r="D3905" t="inlineStr">
        <is>
          <t>CM-009</t>
        </is>
      </c>
      <c r="E3905" t="inlineStr">
        <is>
          <t>Prahran Constructions Pty Ltd</t>
        </is>
      </c>
      <c r="F3905" t="inlineStr">
        <is>
          <t>Accounts Receivable (A/R)</t>
        </is>
      </c>
      <c r="G3905" s="9" t="n">
        <v>-1586.87</v>
      </c>
      <c r="H3905" t="inlineStr"/>
      <c r="I3905" t="inlineStr"/>
      <c r="J3905" t="inlineStr"/>
      <c r="K3905" t="str">
        <f>INDEX('Account Map'!$E$5:$E$90,MATCH(F3905,'Account Map'!$A$5:$A$90,0))</f>
        <v>610</v>
      </c>
    </row>
    <row r="3906">
      <c r="A3906" t="n">
        <v>1465</v>
      </c>
      <c r="B3906" s="10" t="n">
        <v>46229</v>
      </c>
      <c r="C3906" t="inlineStr">
        <is>
          <t>Credit Memo</t>
        </is>
      </c>
      <c r="D3906" t="inlineStr">
        <is>
          <t>CM-010</t>
        </is>
      </c>
      <c r="E3906" t="inlineStr">
        <is>
          <t>Collins Eyewear Pty Ltd</t>
        </is>
      </c>
      <c r="F3906" t="inlineStr">
        <is>
          <t>Design &amp; drafting fees</t>
        </is>
      </c>
      <c r="G3906" s="9" t="n">
        <v>1507.66</v>
      </c>
      <c r="H3906" t="inlineStr">
        <is>
          <t>GST</t>
        </is>
      </c>
      <c r="I3906" t="inlineStr"/>
      <c r="J3906" t="inlineStr"/>
      <c r="K3906" t="str">
        <f>INDEX('Account Map'!$E$5:$E$90,MATCH(F3906,'Account Map'!$A$5:$A$90,0))</f>
        <v>203</v>
      </c>
    </row>
    <row r="3907">
      <c r="A3907" t="n">
        <v>1465</v>
      </c>
      <c r="B3907" s="10" t="n">
        <v>46229</v>
      </c>
      <c r="C3907" t="inlineStr">
        <is>
          <t>Credit Memo</t>
        </is>
      </c>
      <c r="D3907" t="inlineStr">
        <is>
          <t>CM-010</t>
        </is>
      </c>
      <c r="E3907" t="inlineStr">
        <is>
          <t>Collins Eyewear Pty Ltd</t>
        </is>
      </c>
      <c r="F3907" t="inlineStr">
        <is>
          <t>GST Payable</t>
        </is>
      </c>
      <c r="G3907" s="9" t="n">
        <v>150.77</v>
      </c>
      <c r="H3907" t="inlineStr"/>
      <c r="I3907" t="inlineStr"/>
      <c r="J3907" t="inlineStr"/>
      <c r="K3907" t="str">
        <f>INDEX('Account Map'!$E$5:$E$90,MATCH(F3907,'Account Map'!$A$5:$A$90,0))</f>
        <v>820</v>
      </c>
    </row>
    <row r="3908">
      <c r="A3908" t="n">
        <v>1465</v>
      </c>
      <c r="B3908" s="10" t="n">
        <v>46229</v>
      </c>
      <c r="C3908" t="inlineStr">
        <is>
          <t>Credit Memo</t>
        </is>
      </c>
      <c r="D3908" t="inlineStr">
        <is>
          <t>CM-010</t>
        </is>
      </c>
      <c r="E3908" t="inlineStr">
        <is>
          <t>Collins Eyewear Pty Ltd</t>
        </is>
      </c>
      <c r="F3908" t="inlineStr">
        <is>
          <t>Accounts Receivable (A/R)</t>
        </is>
      </c>
      <c r="G3908" s="9" t="n">
        <v>-1658.43</v>
      </c>
      <c r="H3908" t="inlineStr"/>
      <c r="I3908" t="inlineStr"/>
      <c r="J3908" t="inlineStr"/>
      <c r="K3908" t="str">
        <f>INDEX('Account Map'!$E$5:$E$90,MATCH(F3908,'Account Map'!$A$5:$A$90,0))</f>
        <v>610</v>
      </c>
    </row>
    <row r="3909">
      <c r="A3909" t="n">
        <v>1466</v>
      </c>
      <c r="B3909" s="10" t="n">
        <v>46255</v>
      </c>
      <c r="C3909" t="inlineStr">
        <is>
          <t>Credit Memo</t>
        </is>
      </c>
      <c r="D3909" t="inlineStr">
        <is>
          <t>CM-011</t>
        </is>
      </c>
      <c r="E3909" t="inlineStr">
        <is>
          <t>Clifton Optometrists</t>
        </is>
      </c>
      <c r="F3909" t="inlineStr">
        <is>
          <t>Installation labour</t>
        </is>
      </c>
      <c r="G3909" s="9" t="n">
        <v>1726.47</v>
      </c>
      <c r="H3909" t="inlineStr">
        <is>
          <t>GST</t>
        </is>
      </c>
      <c r="I3909" t="inlineStr"/>
      <c r="J3909" t="inlineStr"/>
      <c r="K3909" t="str">
        <f>INDEX('Account Map'!$E$5:$E$90,MATCH(F3909,'Account Map'!$A$5:$A$90,0))</f>
        <v>202</v>
      </c>
    </row>
    <row r="3910">
      <c r="A3910" t="n">
        <v>1466</v>
      </c>
      <c r="B3910" s="10" t="n">
        <v>46255</v>
      </c>
      <c r="C3910" t="inlineStr">
        <is>
          <t>Credit Memo</t>
        </is>
      </c>
      <c r="D3910" t="inlineStr">
        <is>
          <t>CM-011</t>
        </is>
      </c>
      <c r="E3910" t="inlineStr">
        <is>
          <t>Clifton Optometrists</t>
        </is>
      </c>
      <c r="F3910" t="inlineStr">
        <is>
          <t>GST Payable</t>
        </is>
      </c>
      <c r="G3910" s="9" t="n">
        <v>172.65</v>
      </c>
      <c r="H3910" t="inlineStr"/>
      <c r="I3910" t="inlineStr"/>
      <c r="J3910" t="inlineStr"/>
      <c r="K3910" t="str">
        <f>INDEX('Account Map'!$E$5:$E$90,MATCH(F3910,'Account Map'!$A$5:$A$90,0))</f>
        <v>820</v>
      </c>
    </row>
    <row r="3911">
      <c r="A3911" t="n">
        <v>1466</v>
      </c>
      <c r="B3911" s="10" t="n">
        <v>46255</v>
      </c>
      <c r="C3911" t="inlineStr">
        <is>
          <t>Credit Memo</t>
        </is>
      </c>
      <c r="D3911" t="inlineStr">
        <is>
          <t>CM-011</t>
        </is>
      </c>
      <c r="E3911" t="inlineStr">
        <is>
          <t>Clifton Optometrists</t>
        </is>
      </c>
      <c r="F3911" t="inlineStr">
        <is>
          <t>Accounts Receivable (A/R)</t>
        </is>
      </c>
      <c r="G3911" s="9" t="n">
        <v>-1899.12</v>
      </c>
      <c r="H3911" t="inlineStr"/>
      <c r="I3911" t="inlineStr"/>
      <c r="J3911" t="inlineStr"/>
      <c r="K3911" t="str">
        <f>INDEX('Account Map'!$E$5:$E$90,MATCH(F3911,'Account Map'!$A$5:$A$90,0))</f>
        <v>610</v>
      </c>
    </row>
    <row r="3912">
      <c r="A3912" t="n">
        <v>1467</v>
      </c>
      <c r="B3912" s="10" t="n">
        <v>46276</v>
      </c>
      <c r="C3912" t="inlineStr">
        <is>
          <t>Credit Memo</t>
        </is>
      </c>
      <c r="D3912" t="inlineStr">
        <is>
          <t>CM-012</t>
        </is>
      </c>
      <c r="E3912" t="inlineStr">
        <is>
          <t>Prahran Design Studio Group</t>
        </is>
      </c>
      <c r="F3912" t="inlineStr">
        <is>
          <t>Design &amp; drafting fees</t>
        </is>
      </c>
      <c r="G3912" s="9" t="n">
        <v>990.63</v>
      </c>
      <c r="H3912" t="inlineStr">
        <is>
          <t>GST</t>
        </is>
      </c>
      <c r="I3912" t="inlineStr"/>
      <c r="J3912" t="inlineStr"/>
      <c r="K3912" t="str">
        <f>INDEX('Account Map'!$E$5:$E$90,MATCH(F3912,'Account Map'!$A$5:$A$90,0))</f>
        <v>203</v>
      </c>
    </row>
    <row r="3913">
      <c r="A3913" t="n">
        <v>1467</v>
      </c>
      <c r="B3913" s="10" t="n">
        <v>46276</v>
      </c>
      <c r="C3913" t="inlineStr">
        <is>
          <t>Credit Memo</t>
        </is>
      </c>
      <c r="D3913" t="inlineStr">
        <is>
          <t>CM-012</t>
        </is>
      </c>
      <c r="E3913" t="inlineStr">
        <is>
          <t>Prahran Design Studio Group</t>
        </is>
      </c>
      <c r="F3913" t="inlineStr">
        <is>
          <t>GST Payable</t>
        </is>
      </c>
      <c r="G3913" s="9" t="n">
        <v>99.06</v>
      </c>
      <c r="H3913" t="inlineStr"/>
      <c r="I3913" t="inlineStr"/>
      <c r="J3913" t="inlineStr"/>
      <c r="K3913" t="str">
        <f>INDEX('Account Map'!$E$5:$E$90,MATCH(F3913,'Account Map'!$A$5:$A$90,0))</f>
        <v>820</v>
      </c>
    </row>
    <row r="3914">
      <c r="A3914" t="n">
        <v>1467</v>
      </c>
      <c r="B3914" s="10" t="n">
        <v>46276</v>
      </c>
      <c r="C3914" t="inlineStr">
        <is>
          <t>Credit Memo</t>
        </is>
      </c>
      <c r="D3914" t="inlineStr">
        <is>
          <t>CM-012</t>
        </is>
      </c>
      <c r="E3914" t="inlineStr">
        <is>
          <t>Prahran Design Studio Group</t>
        </is>
      </c>
      <c r="F3914" t="inlineStr">
        <is>
          <t>Accounts Receivable (A/R)</t>
        </is>
      </c>
      <c r="G3914" s="9" t="n">
        <v>-1089.69</v>
      </c>
      <c r="H3914" t="inlineStr"/>
      <c r="I3914" t="inlineStr"/>
      <c r="J3914" t="inlineStr"/>
      <c r="K3914" t="str">
        <f>INDEX('Account Map'!$E$5:$E$90,MATCH(F3914,'Account Map'!$A$5:$A$90,0))</f>
        <v>610</v>
      </c>
    </row>
    <row r="3915">
      <c r="A3915" t="n">
        <v>1468</v>
      </c>
      <c r="B3915" s="10" t="n">
        <v>46293</v>
      </c>
      <c r="C3915" t="inlineStr">
        <is>
          <t>Payment</t>
        </is>
      </c>
      <c r="D3915" t="inlineStr"/>
      <c r="E3915" t="inlineStr">
        <is>
          <t>Carlton Real Estate Pty Ltd</t>
        </is>
      </c>
      <c r="F3915" t="inlineStr">
        <is>
          <t>ANZ Business Cheque</t>
        </is>
      </c>
      <c r="G3915" s="9" t="n">
        <v>2301.66</v>
      </c>
      <c r="H3915" t="inlineStr"/>
      <c r="I3915" t="inlineStr">
        <is>
          <t>Unapplied payment</t>
        </is>
      </c>
      <c r="J3915" t="inlineStr"/>
      <c r="K3915" t="str">
        <f>INDEX('Account Map'!$E$5:$E$90,MATCH(F3915,'Account Map'!$A$5:$A$90,0))</f>
        <v>090</v>
      </c>
    </row>
    <row r="3916">
      <c r="A3916" t="n">
        <v>1468</v>
      </c>
      <c r="B3916" s="10" t="n">
        <v>46293</v>
      </c>
      <c r="C3916" t="inlineStr">
        <is>
          <t>Payment</t>
        </is>
      </c>
      <c r="D3916" t="inlineStr"/>
      <c r="E3916" t="inlineStr">
        <is>
          <t>Carlton Real Estate Pty Ltd</t>
        </is>
      </c>
      <c r="F3916" t="inlineStr">
        <is>
          <t>Accounts Receivable (A/R)</t>
        </is>
      </c>
      <c r="G3916" s="9" t="n">
        <v>-2301.66</v>
      </c>
      <c r="H3916" t="inlineStr"/>
      <c r="I3916" t="inlineStr">
        <is>
          <t>Unapplied payment</t>
        </is>
      </c>
      <c r="J3916" t="inlineStr"/>
      <c r="K3916" t="str">
        <f>INDEX('Account Map'!$E$5:$E$90,MATCH(F3916,'Account Map'!$A$5:$A$90,0))</f>
        <v>610</v>
      </c>
    </row>
    <row r="3917">
      <c r="A3917" t="n">
        <v>1469</v>
      </c>
      <c r="B3917" s="10" t="n">
        <v>46251</v>
      </c>
      <c r="C3917" t="inlineStr">
        <is>
          <t>Payment</t>
        </is>
      </c>
      <c r="D3917" t="inlineStr"/>
      <c r="E3917" t="inlineStr">
        <is>
          <t>Smith St Optometrists Pty Ltd</t>
        </is>
      </c>
      <c r="F3917" t="inlineStr">
        <is>
          <t>ANZ Business Cheque</t>
        </is>
      </c>
      <c r="G3917" s="9" t="n">
        <v>3881.41</v>
      </c>
      <c r="H3917" t="inlineStr"/>
      <c r="I3917" t="inlineStr">
        <is>
          <t>Unapplied payment</t>
        </is>
      </c>
      <c r="J3917" t="inlineStr">
        <is>
          <t>R</t>
        </is>
      </c>
      <c r="K3917" t="str">
        <f>INDEX('Account Map'!$E$5:$E$90,MATCH(F3917,'Account Map'!$A$5:$A$90,0))</f>
        <v>090</v>
      </c>
    </row>
    <row r="3918">
      <c r="A3918" t="n">
        <v>1469</v>
      </c>
      <c r="B3918" s="10" t="n">
        <v>46251</v>
      </c>
      <c r="C3918" t="inlineStr">
        <is>
          <t>Payment</t>
        </is>
      </c>
      <c r="D3918" t="inlineStr"/>
      <c r="E3918" t="inlineStr">
        <is>
          <t>Smith St Optometrists Pty Ltd</t>
        </is>
      </c>
      <c r="F3918" t="inlineStr">
        <is>
          <t>Accounts Receivable (A/R)</t>
        </is>
      </c>
      <c r="G3918" s="9" t="n">
        <v>-3881.41</v>
      </c>
      <c r="H3918" t="inlineStr"/>
      <c r="I3918" t="inlineStr">
        <is>
          <t>Unapplied payment</t>
        </is>
      </c>
      <c r="J3918" t="inlineStr"/>
      <c r="K3918" t="str">
        <f>INDEX('Account Map'!$E$5:$E$90,MATCH(F3918,'Account Map'!$A$5:$A$90,0))</f>
        <v>610</v>
      </c>
    </row>
    <row r="3919">
      <c r="A3919" t="n">
        <v>1470</v>
      </c>
      <c r="B3919" s="10" t="n">
        <v>46249</v>
      </c>
      <c r="C3919" t="inlineStr">
        <is>
          <t>Payment</t>
        </is>
      </c>
      <c r="D3919" t="inlineStr"/>
      <c r="E3919" t="inlineStr">
        <is>
          <t>Albert Salon Pty Ltd</t>
        </is>
      </c>
      <c r="F3919" t="inlineStr">
        <is>
          <t>ANZ Business Cheque</t>
        </is>
      </c>
      <c r="G3919" s="9" t="n">
        <v>2694.38</v>
      </c>
      <c r="H3919" t="inlineStr"/>
      <c r="I3919" t="inlineStr">
        <is>
          <t>Unapplied payment</t>
        </is>
      </c>
      <c r="J3919" t="inlineStr">
        <is>
          <t>R</t>
        </is>
      </c>
      <c r="K3919" t="str">
        <f>INDEX('Account Map'!$E$5:$E$90,MATCH(F3919,'Account Map'!$A$5:$A$90,0))</f>
        <v>090</v>
      </c>
    </row>
    <row r="3920">
      <c r="A3920" t="n">
        <v>1470</v>
      </c>
      <c r="B3920" s="10" t="n">
        <v>46249</v>
      </c>
      <c r="C3920" t="inlineStr">
        <is>
          <t>Payment</t>
        </is>
      </c>
      <c r="D3920" t="inlineStr"/>
      <c r="E3920" t="inlineStr">
        <is>
          <t>Albert Salon Pty Ltd</t>
        </is>
      </c>
      <c r="F3920" t="inlineStr">
        <is>
          <t>Accounts Receivable (A/R)</t>
        </is>
      </c>
      <c r="G3920" s="9" t="n">
        <v>-2694.38</v>
      </c>
      <c r="H3920" t="inlineStr"/>
      <c r="I3920" t="inlineStr">
        <is>
          <t>Unapplied payment</t>
        </is>
      </c>
      <c r="J3920" t="inlineStr"/>
      <c r="K3920" t="str">
        <f>INDEX('Account Map'!$E$5:$E$90,MATCH(F3920,'Account Map'!$A$5:$A$90,0))</f>
        <v>610</v>
      </c>
    </row>
    <row r="3921">
      <c r="A3921" t="n">
        <v>1471</v>
      </c>
      <c r="B3921" s="10" t="n">
        <v>46254</v>
      </c>
      <c r="C3921" t="inlineStr">
        <is>
          <t>Payment</t>
        </is>
      </c>
      <c r="D3921" t="inlineStr"/>
      <c r="E3921" t="inlineStr">
        <is>
          <t>Glenferrie Eyewear Group</t>
        </is>
      </c>
      <c r="F3921" t="inlineStr">
        <is>
          <t>ANZ Business Cheque</t>
        </is>
      </c>
      <c r="G3921" s="9" t="n">
        <v>1186.51</v>
      </c>
      <c r="H3921" t="inlineStr"/>
      <c r="I3921" t="inlineStr">
        <is>
          <t>Unapplied payment</t>
        </is>
      </c>
      <c r="J3921" t="inlineStr">
        <is>
          <t>R</t>
        </is>
      </c>
      <c r="K3921" t="str">
        <f>INDEX('Account Map'!$E$5:$E$90,MATCH(F3921,'Account Map'!$A$5:$A$90,0))</f>
        <v>090</v>
      </c>
    </row>
    <row r="3922">
      <c r="A3922" t="n">
        <v>1471</v>
      </c>
      <c r="B3922" s="10" t="n">
        <v>46254</v>
      </c>
      <c r="C3922" t="inlineStr">
        <is>
          <t>Payment</t>
        </is>
      </c>
      <c r="D3922" t="inlineStr"/>
      <c r="E3922" t="inlineStr">
        <is>
          <t>Glenferrie Eyewear Group</t>
        </is>
      </c>
      <c r="F3922" t="inlineStr">
        <is>
          <t>Accounts Receivable (A/R)</t>
        </is>
      </c>
      <c r="G3922" s="9" t="n">
        <v>-1186.51</v>
      </c>
      <c r="H3922" t="inlineStr"/>
      <c r="I3922" t="inlineStr">
        <is>
          <t>Unapplied payment</t>
        </is>
      </c>
      <c r="J3922" t="inlineStr"/>
      <c r="K3922" t="str">
        <f>INDEX('Account Map'!$E$5:$E$90,MATCH(F3922,'Account Map'!$A$5:$A$90,0))</f>
        <v>610</v>
      </c>
    </row>
    <row r="3923">
      <c r="A3923" t="n">
        <v>1472</v>
      </c>
      <c r="B3923" s="10" t="n">
        <v>46262</v>
      </c>
      <c r="C3923" t="inlineStr">
        <is>
          <t>Payment</t>
        </is>
      </c>
      <c r="D3923" t="inlineStr"/>
      <c r="E3923" t="inlineStr">
        <is>
          <t>Laneway Developments</t>
        </is>
      </c>
      <c r="F3923" t="inlineStr">
        <is>
          <t>ANZ Business Cheque</t>
        </is>
      </c>
      <c r="G3923" s="9" t="n">
        <v>3459.27</v>
      </c>
      <c r="H3923" t="inlineStr"/>
      <c r="I3923" t="inlineStr">
        <is>
          <t>Unapplied payment</t>
        </is>
      </c>
      <c r="J3923" t="inlineStr">
        <is>
          <t>R</t>
        </is>
      </c>
      <c r="K3923" t="str">
        <f>INDEX('Account Map'!$E$5:$E$90,MATCH(F3923,'Account Map'!$A$5:$A$90,0))</f>
        <v>090</v>
      </c>
    </row>
    <row r="3924">
      <c r="A3924" t="n">
        <v>1472</v>
      </c>
      <c r="B3924" s="10" t="n">
        <v>46262</v>
      </c>
      <c r="C3924" t="inlineStr">
        <is>
          <t>Payment</t>
        </is>
      </c>
      <c r="D3924" t="inlineStr"/>
      <c r="E3924" t="inlineStr">
        <is>
          <t>Laneway Developments</t>
        </is>
      </c>
      <c r="F3924" t="inlineStr">
        <is>
          <t>Accounts Receivable (A/R)</t>
        </is>
      </c>
      <c r="G3924" s="9" t="n">
        <v>-3459.27</v>
      </c>
      <c r="H3924" t="inlineStr"/>
      <c r="I3924" t="inlineStr">
        <is>
          <t>Unapplied payment</t>
        </is>
      </c>
      <c r="J3924" t="inlineStr"/>
      <c r="K3924" t="str">
        <f>INDEX('Account Map'!$E$5:$E$90,MATCH(F3924,'Account Map'!$A$5:$A$90,0))</f>
        <v>610</v>
      </c>
    </row>
    <row r="3925">
      <c r="A3925" t="n">
        <v>1473</v>
      </c>
      <c r="B3925" s="10" t="n">
        <v>46246</v>
      </c>
      <c r="C3925" t="inlineStr">
        <is>
          <t>Payment</t>
        </is>
      </c>
      <c r="D3925" t="inlineStr"/>
      <c r="E3925" t="inlineStr">
        <is>
          <t>Bluestone Legal Pty Ltd</t>
        </is>
      </c>
      <c r="F3925" t="inlineStr">
        <is>
          <t>ANZ Business Cheque</t>
        </is>
      </c>
      <c r="G3925" s="9" t="n">
        <v>2315.04</v>
      </c>
      <c r="H3925" t="inlineStr"/>
      <c r="I3925" t="inlineStr">
        <is>
          <t>Unapplied payment</t>
        </is>
      </c>
      <c r="J3925" t="inlineStr">
        <is>
          <t>R</t>
        </is>
      </c>
      <c r="K3925" t="str">
        <f>INDEX('Account Map'!$E$5:$E$90,MATCH(F3925,'Account Map'!$A$5:$A$90,0))</f>
        <v>090</v>
      </c>
    </row>
    <row r="3926">
      <c r="A3926" t="n">
        <v>1473</v>
      </c>
      <c r="B3926" s="10" t="n">
        <v>46246</v>
      </c>
      <c r="C3926" t="inlineStr">
        <is>
          <t>Payment</t>
        </is>
      </c>
      <c r="D3926" t="inlineStr"/>
      <c r="E3926" t="inlineStr">
        <is>
          <t>Bluestone Legal Pty Ltd</t>
        </is>
      </c>
      <c r="F3926" t="inlineStr">
        <is>
          <t>Accounts Receivable (A/R)</t>
        </is>
      </c>
      <c r="G3926" s="9" t="n">
        <v>-2315.04</v>
      </c>
      <c r="H3926" t="inlineStr"/>
      <c r="I3926" t="inlineStr">
        <is>
          <t>Unapplied payment</t>
        </is>
      </c>
      <c r="J3926" t="inlineStr"/>
      <c r="K3926" t="str">
        <f>INDEX('Account Map'!$E$5:$E$90,MATCH(F3926,'Account Map'!$A$5:$A$90,0))</f>
        <v>610</v>
      </c>
    </row>
    <row r="3927">
      <c r="A3927" t="n">
        <v>1474</v>
      </c>
      <c r="B3927" s="10" t="n">
        <v>46234</v>
      </c>
      <c r="C3927" t="inlineStr">
        <is>
          <t>Supplier Credit</t>
        </is>
      </c>
      <c r="D3927" t="inlineStr">
        <is>
          <t>SC-001</t>
        </is>
      </c>
      <c r="E3927" t="inlineStr">
        <is>
          <t>Virgin Australia</t>
        </is>
      </c>
      <c r="F3927" t="inlineStr">
        <is>
          <t>Accounts Payable (A/P)</t>
        </is>
      </c>
      <c r="G3927" s="9" t="n">
        <v>768.71</v>
      </c>
      <c r="H3927" t="inlineStr"/>
      <c r="I3927" t="inlineStr"/>
      <c r="J3927" t="inlineStr"/>
      <c r="K3927" t="str">
        <f>INDEX('Account Map'!$E$5:$E$90,MATCH(F3927,'Account Map'!$A$5:$A$90,0))</f>
        <v>800</v>
      </c>
    </row>
    <row r="3928">
      <c r="A3928" t="n">
        <v>1474</v>
      </c>
      <c r="B3928" s="10" t="n">
        <v>46234</v>
      </c>
      <c r="C3928" t="inlineStr">
        <is>
          <t>Supplier Credit</t>
        </is>
      </c>
      <c r="D3928" t="inlineStr">
        <is>
          <t>SC-001</t>
        </is>
      </c>
      <c r="E3928" t="inlineStr">
        <is>
          <t>Virgin Australia</t>
        </is>
      </c>
      <c r="F3928" t="inlineStr">
        <is>
          <t>Travel</t>
        </is>
      </c>
      <c r="G3928" s="9" t="n">
        <v>-698.83</v>
      </c>
      <c r="H3928" t="inlineStr">
        <is>
          <t>GST</t>
        </is>
      </c>
      <c r="I3928" t="inlineStr"/>
      <c r="J3928" t="inlineStr"/>
      <c r="K3928" t="str">
        <f>INDEX('Account Map'!$E$5:$E$90,MATCH(F3928,'Account Map'!$A$5:$A$90,0))</f>
        <v>493</v>
      </c>
    </row>
    <row r="3929">
      <c r="A3929" t="n">
        <v>1474</v>
      </c>
      <c r="B3929" s="10" t="n">
        <v>46234</v>
      </c>
      <c r="C3929" t="inlineStr">
        <is>
          <t>Supplier Credit</t>
        </is>
      </c>
      <c r="D3929" t="inlineStr">
        <is>
          <t>SC-001</t>
        </is>
      </c>
      <c r="E3929" t="inlineStr">
        <is>
          <t>Virgin Australia</t>
        </is>
      </c>
      <c r="F3929" t="inlineStr">
        <is>
          <t>GST Payable</t>
        </is>
      </c>
      <c r="G3929" s="9" t="n">
        <v>-69.88</v>
      </c>
      <c r="H3929" t="inlineStr"/>
      <c r="I3929" t="inlineStr"/>
      <c r="J3929" t="inlineStr"/>
      <c r="K3929" t="str">
        <f>INDEX('Account Map'!$E$5:$E$90,MATCH(F3929,'Account Map'!$A$5:$A$90,0))</f>
        <v>820</v>
      </c>
    </row>
    <row r="3930">
      <c r="A3930" t="n">
        <v>1475</v>
      </c>
      <c r="B3930" s="10" t="n">
        <v>46283</v>
      </c>
      <c r="C3930" t="inlineStr">
        <is>
          <t>Supplier Credit</t>
        </is>
      </c>
      <c r="D3930" t="inlineStr">
        <is>
          <t>SC-002</t>
        </is>
      </c>
      <c r="E3930" t="inlineStr">
        <is>
          <t>Carlton Adhesives Pty Ltd</t>
        </is>
      </c>
      <c r="F3930" t="inlineStr">
        <is>
          <t>Accounts Payable (A/P)</t>
        </is>
      </c>
      <c r="G3930" s="9" t="n">
        <v>980.35</v>
      </c>
      <c r="H3930" t="inlineStr"/>
      <c r="I3930" t="inlineStr"/>
      <c r="J3930" t="inlineStr"/>
      <c r="K3930" t="str">
        <f>INDEX('Account Map'!$E$5:$E$90,MATCH(F3930,'Account Map'!$A$5:$A$90,0))</f>
        <v>800</v>
      </c>
    </row>
    <row r="3931">
      <c r="A3931" t="n">
        <v>1475</v>
      </c>
      <c r="B3931" s="10" t="n">
        <v>46283</v>
      </c>
      <c r="C3931" t="inlineStr">
        <is>
          <t>Supplier Credit</t>
        </is>
      </c>
      <c r="D3931" t="inlineStr">
        <is>
          <t>SC-002</t>
        </is>
      </c>
      <c r="E3931" t="inlineStr">
        <is>
          <t>Carlton Adhesives Pty Ltd</t>
        </is>
      </c>
      <c r="F3931" t="inlineStr">
        <is>
          <t>Repairs &amp; maintenance</t>
        </is>
      </c>
      <c r="G3931" s="9" t="n">
        <v>-891.23</v>
      </c>
      <c r="H3931" t="inlineStr">
        <is>
          <t>GST</t>
        </is>
      </c>
      <c r="I3931" t="inlineStr"/>
      <c r="J3931" t="inlineStr"/>
      <c r="K3931" t="str">
        <f>INDEX('Account Map'!$E$5:$E$90,MATCH(F3931,'Account Map'!$A$5:$A$90,0))</f>
        <v>473</v>
      </c>
    </row>
    <row r="3932">
      <c r="A3932" t="n">
        <v>1475</v>
      </c>
      <c r="B3932" s="10" t="n">
        <v>46283</v>
      </c>
      <c r="C3932" t="inlineStr">
        <is>
          <t>Supplier Credit</t>
        </is>
      </c>
      <c r="D3932" t="inlineStr">
        <is>
          <t>SC-002</t>
        </is>
      </c>
      <c r="E3932" t="inlineStr">
        <is>
          <t>Carlton Adhesives Pty Ltd</t>
        </is>
      </c>
      <c r="F3932" t="inlineStr">
        <is>
          <t>GST Payable</t>
        </is>
      </c>
      <c r="G3932" s="9" t="n">
        <v>-89.12</v>
      </c>
      <c r="H3932" t="inlineStr"/>
      <c r="I3932" t="inlineStr"/>
      <c r="J3932" t="inlineStr"/>
      <c r="K3932" t="str">
        <f>INDEX('Account Map'!$E$5:$E$90,MATCH(F3932,'Account Map'!$A$5:$A$90,0))</f>
        <v>820</v>
      </c>
    </row>
    <row r="3933">
      <c r="A3933" t="n">
        <v>1476</v>
      </c>
      <c r="B3933" s="10" t="n">
        <v>46240</v>
      </c>
      <c r="C3933" t="inlineStr">
        <is>
          <t>Supplier Credit</t>
        </is>
      </c>
      <c r="D3933" t="inlineStr">
        <is>
          <t>SC-003</t>
        </is>
      </c>
      <c r="E3933" t="inlineStr">
        <is>
          <t>Prahran Laminates Pty Ltd</t>
        </is>
      </c>
      <c r="F3933" t="inlineStr">
        <is>
          <t>Accounts Payable (A/P)</t>
        </is>
      </c>
      <c r="G3933" s="9" t="n">
        <v>238.68</v>
      </c>
      <c r="H3933" t="inlineStr"/>
      <c r="I3933" t="inlineStr"/>
      <c r="J3933" t="inlineStr"/>
      <c r="K3933" t="str">
        <f>INDEX('Account Map'!$E$5:$E$90,MATCH(F3933,'Account Map'!$A$5:$A$90,0))</f>
        <v>800</v>
      </c>
    </row>
    <row r="3934">
      <c r="A3934" t="n">
        <v>1476</v>
      </c>
      <c r="B3934" s="10" t="n">
        <v>46240</v>
      </c>
      <c r="C3934" t="inlineStr">
        <is>
          <t>Supplier Credit</t>
        </is>
      </c>
      <c r="D3934" t="inlineStr">
        <is>
          <t>SC-003</t>
        </is>
      </c>
      <c r="E3934" t="inlineStr">
        <is>
          <t>Prahran Laminates Pty Ltd</t>
        </is>
      </c>
      <c r="F3934" t="inlineStr">
        <is>
          <t>Freight &amp; cartage</t>
        </is>
      </c>
      <c r="G3934" s="9" t="n">
        <v>-216.98</v>
      </c>
      <c r="H3934" t="inlineStr">
        <is>
          <t>GST</t>
        </is>
      </c>
      <c r="I3934" t="inlineStr"/>
      <c r="J3934" t="inlineStr"/>
      <c r="K3934" t="str">
        <f>INDEX('Account Map'!$E$5:$E$90,MATCH(F3934,'Account Map'!$A$5:$A$90,0))</f>
        <v>314</v>
      </c>
    </row>
    <row r="3935">
      <c r="A3935" t="n">
        <v>1476</v>
      </c>
      <c r="B3935" s="10" t="n">
        <v>46240</v>
      </c>
      <c r="C3935" t="inlineStr">
        <is>
          <t>Supplier Credit</t>
        </is>
      </c>
      <c r="D3935" t="inlineStr">
        <is>
          <t>SC-003</t>
        </is>
      </c>
      <c r="E3935" t="inlineStr">
        <is>
          <t>Prahran Laminates Pty Ltd</t>
        </is>
      </c>
      <c r="F3935" t="inlineStr">
        <is>
          <t>GST Payable</t>
        </is>
      </c>
      <c r="G3935" s="9" t="n">
        <v>-21.7</v>
      </c>
      <c r="H3935" t="inlineStr"/>
      <c r="I3935" t="inlineStr"/>
      <c r="J3935" t="inlineStr"/>
      <c r="K3935" t="str">
        <f>INDEX('Account Map'!$E$5:$E$90,MATCH(F3935,'Account Map'!$A$5:$A$90,0))</f>
        <v>820</v>
      </c>
    </row>
    <row r="3936">
      <c r="A3936" t="n">
        <v>1477</v>
      </c>
      <c r="B3936" s="10" t="n">
        <v>46235</v>
      </c>
      <c r="C3936" t="inlineStr">
        <is>
          <t>Supplier Credit</t>
        </is>
      </c>
      <c r="D3936" t="inlineStr">
        <is>
          <t>SC-004</t>
        </is>
      </c>
      <c r="E3936" t="inlineStr">
        <is>
          <t>Bob Jane T-Marts Pty Ltd</t>
        </is>
      </c>
      <c r="F3936" t="inlineStr">
        <is>
          <t>Accounts Payable (A/P)</t>
        </is>
      </c>
      <c r="G3936" s="9" t="n">
        <v>880.95</v>
      </c>
      <c r="H3936" t="inlineStr"/>
      <c r="I3936" t="inlineStr"/>
      <c r="J3936" t="inlineStr"/>
      <c r="K3936" t="str">
        <f>INDEX('Account Map'!$E$5:$E$90,MATCH(F3936,'Account Map'!$A$5:$A$90,0))</f>
        <v>800</v>
      </c>
    </row>
    <row r="3937">
      <c r="A3937" t="n">
        <v>1477</v>
      </c>
      <c r="B3937" s="10" t="n">
        <v>46235</v>
      </c>
      <c r="C3937" t="inlineStr">
        <is>
          <t>Supplier Credit</t>
        </is>
      </c>
      <c r="D3937" t="inlineStr">
        <is>
          <t>SC-004</t>
        </is>
      </c>
      <c r="E3937" t="inlineStr">
        <is>
          <t>Bob Jane T-Marts Pty Ltd</t>
        </is>
      </c>
      <c r="F3937" t="inlineStr">
        <is>
          <t>Motor Vehicle:Repairs &amp; tyres</t>
        </is>
      </c>
      <c r="G3937" s="9" t="n">
        <v>-800.86</v>
      </c>
      <c r="H3937" t="inlineStr">
        <is>
          <t>GST</t>
        </is>
      </c>
      <c r="I3937" t="inlineStr"/>
      <c r="J3937" t="inlineStr"/>
      <c r="K3937" t="str">
        <f>INDEX('Account Map'!$E$5:$E$90,MATCH(F3937,'Account Map'!$A$5:$A$90,0))</f>
        <v>449</v>
      </c>
    </row>
    <row r="3938">
      <c r="A3938" t="n">
        <v>1477</v>
      </c>
      <c r="B3938" s="10" t="n">
        <v>46235</v>
      </c>
      <c r="C3938" t="inlineStr">
        <is>
          <t>Supplier Credit</t>
        </is>
      </c>
      <c r="D3938" t="inlineStr">
        <is>
          <t>SC-004</t>
        </is>
      </c>
      <c r="E3938" t="inlineStr">
        <is>
          <t>Bob Jane T-Marts Pty Ltd</t>
        </is>
      </c>
      <c r="F3938" t="inlineStr">
        <is>
          <t>GST Payable</t>
        </is>
      </c>
      <c r="G3938" s="9" t="n">
        <v>-80.09</v>
      </c>
      <c r="H3938" t="inlineStr"/>
      <c r="I3938" t="inlineStr"/>
      <c r="J3938" t="inlineStr"/>
      <c r="K3938" t="str">
        <f>INDEX('Account Map'!$E$5:$E$90,MATCH(F3938,'Account Map'!$A$5:$A$90,0))</f>
        <v>820</v>
      </c>
    </row>
    <row r="3939">
      <c r="A3939" t="n">
        <v>1478</v>
      </c>
      <c r="B3939" s="10" t="n">
        <v>46277</v>
      </c>
      <c r="C3939" t="inlineStr">
        <is>
          <t>Supplier Credit</t>
        </is>
      </c>
      <c r="D3939" t="inlineStr">
        <is>
          <t>SC-005</t>
        </is>
      </c>
      <c r="E3939" t="inlineStr">
        <is>
          <t>Bridge Rd Joinery Supplies Pty Ltd</t>
        </is>
      </c>
      <c r="F3939" t="inlineStr">
        <is>
          <t>Accounts Payable (A/P)</t>
        </is>
      </c>
      <c r="G3939" s="9" t="n">
        <v>208.47</v>
      </c>
      <c r="H3939" t="inlineStr"/>
      <c r="I3939" t="inlineStr"/>
      <c r="J3939" t="inlineStr"/>
      <c r="K3939" t="str">
        <f>INDEX('Account Map'!$E$5:$E$90,MATCH(F3939,'Account Map'!$A$5:$A$90,0))</f>
        <v>800</v>
      </c>
    </row>
    <row r="3940">
      <c r="A3940" t="n">
        <v>1478</v>
      </c>
      <c r="B3940" s="10" t="n">
        <v>46277</v>
      </c>
      <c r="C3940" t="inlineStr">
        <is>
          <t>Supplier Credit</t>
        </is>
      </c>
      <c r="D3940" t="inlineStr">
        <is>
          <t>SC-005</t>
        </is>
      </c>
      <c r="E3940" t="inlineStr">
        <is>
          <t>Bridge Rd Joinery Supplies Pty Ltd</t>
        </is>
      </c>
      <c r="F3940" t="inlineStr">
        <is>
          <t>Subcontractors</t>
        </is>
      </c>
      <c r="G3940" s="9" t="n">
        <v>-189.52</v>
      </c>
      <c r="H3940" t="inlineStr">
        <is>
          <t>GST</t>
        </is>
      </c>
      <c r="I3940" t="inlineStr"/>
      <c r="J3940" t="inlineStr"/>
      <c r="K3940" t="str">
        <f>INDEX('Account Map'!$E$5:$E$90,MATCH(F3940,'Account Map'!$A$5:$A$90,0))</f>
        <v>313</v>
      </c>
    </row>
    <row r="3941">
      <c r="A3941" t="n">
        <v>1478</v>
      </c>
      <c r="B3941" s="10" t="n">
        <v>46277</v>
      </c>
      <c r="C3941" t="inlineStr">
        <is>
          <t>Supplier Credit</t>
        </is>
      </c>
      <c r="D3941" t="inlineStr">
        <is>
          <t>SC-005</t>
        </is>
      </c>
      <c r="E3941" t="inlineStr">
        <is>
          <t>Bridge Rd Joinery Supplies Pty Ltd</t>
        </is>
      </c>
      <c r="F3941" t="inlineStr">
        <is>
          <t>GST Payable</t>
        </is>
      </c>
      <c r="G3941" s="9" t="n">
        <v>-18.95</v>
      </c>
      <c r="H3941" t="inlineStr"/>
      <c r="I3941" t="inlineStr"/>
      <c r="J3941" t="inlineStr"/>
      <c r="K3941" t="str">
        <f>INDEX('Account Map'!$E$5:$E$90,MATCH(F3941,'Account Map'!$A$5:$A$90,0))</f>
        <v>820</v>
      </c>
    </row>
  </sheetData>
  <autoFilter ref="A4:K394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9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  <col width="17" customWidth="1" min="5" max="5"/>
    <col width="11" customWidth="1" min="6" max="6"/>
  </cols>
  <sheetData>
    <row r="1">
      <c r="A1" s="6" t="inlineStr">
        <is>
          <t>Trial balance roll-forward: 30 Jun + Jul-Sep movements vs the 30 Sep TB export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Account</t>
        </is>
      </c>
      <c r="B4" s="7" t="inlineStr">
        <is>
          <t>TB 30 Jun 2026</t>
        </is>
      </c>
      <c r="C4" s="7" t="inlineStr">
        <is>
          <t>Jul-Sep movement</t>
        </is>
      </c>
      <c r="D4" s="7" t="inlineStr">
        <is>
          <t>Rolled forward</t>
        </is>
      </c>
      <c r="E4" s="7" t="inlineStr">
        <is>
          <t>TB 30 Sep 2026 (export)</t>
        </is>
      </c>
      <c r="F4" s="7" t="inlineStr">
        <is>
          <t>Difference</t>
        </is>
      </c>
    </row>
    <row r="5">
      <c r="A5" t="inlineStr">
        <is>
          <t>ANZ Business Cheque</t>
        </is>
      </c>
      <c r="B5" s="9">
        <f>SUMIFS('QBO GL'!$G$5:$G$3941,'QBO GL'!$F$5:$F$3941,A5,'QBO GL'!$B$5:$B$3941,"&lt;="&amp;DATE(2026,6,30))</f>
        <v>84215.37</v>
      </c>
      <c r="C5" s="9">
        <f>SUMIFS('QBO GL'!$G$5:$G$3941,'QBO GL'!$F$5:$F$3941,A5,'QBO GL'!$B$5:$B$3941,"&gt;"&amp;DATE(2026,6,30))</f>
        <v>420085.71</v>
      </c>
      <c r="D5" s="9">
        <f>B5+C5</f>
        <v>504301.08</v>
      </c>
      <c r="E5" s="9" t="n">
        <v>504301.08</v>
      </c>
      <c r="F5" s="9">
        <f>ROUND(D5-E5,2)</f>
        <v>0</v>
      </c>
    </row>
    <row r="6">
      <c r="A6" t="inlineStr">
        <is>
          <t>ANZ Online Saver</t>
        </is>
      </c>
      <c r="B6" s="9">
        <f>SUMIFS('QBO GL'!$G$5:$G$3941,'QBO GL'!$F$5:$F$3941,A6,'QBO GL'!$B$5:$B$3941,"&lt;="&amp;DATE(2026,6,30))</f>
        <v>120000</v>
      </c>
      <c r="C6" s="9">
        <f>SUMIFS('QBO GL'!$G$5:$G$3941,'QBO GL'!$F$5:$F$3941,A6,'QBO GL'!$B$5:$B$3941,"&gt;"&amp;DATE(2026,6,30))</f>
        <v>-58380</v>
      </c>
      <c r="D6" s="9">
        <f>B6+C6</f>
        <v>61620</v>
      </c>
      <c r="E6" s="9" t="n">
        <v>61620</v>
      </c>
      <c r="F6" s="9">
        <f>ROUND(D6-E6,2)</f>
        <v>0</v>
      </c>
    </row>
    <row r="7">
      <c r="A7" t="inlineStr">
        <is>
          <t>Undeposited Funds</t>
        </is>
      </c>
      <c r="B7" s="9">
        <f>SUMIFS('QBO GL'!$G$5:$G$3941,'QBO GL'!$F$5:$F$3941,A7,'QBO GL'!$B$5:$B$3941,"&lt;="&amp;DATE(2026,6,30))</f>
        <v>0</v>
      </c>
      <c r="C7" s="9">
        <f>SUMIFS('QBO GL'!$G$5:$G$3941,'QBO GL'!$F$5:$F$3941,A7,'QBO GL'!$B$5:$B$3941,"&gt;"&amp;DATE(2026,6,30))</f>
        <v>26618.67</v>
      </c>
      <c r="D7" s="9">
        <f>B7+C7</f>
        <v>26618.67</v>
      </c>
      <c r="E7" s="9" t="n">
        <v>26618.67</v>
      </c>
      <c r="F7" s="9">
        <f>ROUND(D7-E7,2)</f>
        <v>0</v>
      </c>
    </row>
    <row r="8">
      <c r="A8" t="inlineStr">
        <is>
          <t>Accounts Receivable (A/R)</t>
        </is>
      </c>
      <c r="B8" s="9">
        <f>SUMIFS('QBO GL'!$G$5:$G$3941,'QBO GL'!$F$5:$F$3941,A8,'QBO GL'!$B$5:$B$3941,"&lt;="&amp;DATE(2026,6,30))</f>
        <v>604313.88</v>
      </c>
      <c r="C8" s="9">
        <f>SUMIFS('QBO GL'!$G$5:$G$3941,'QBO GL'!$F$5:$F$3941,A8,'QBO GL'!$B$5:$B$3941,"&gt;"&amp;DATE(2026,6,30))</f>
        <v>138666.38</v>
      </c>
      <c r="D8" s="9">
        <f>B8+C8</f>
        <v>742980.26</v>
      </c>
      <c r="E8" s="9" t="n">
        <v>742980.26</v>
      </c>
      <c r="F8" s="9">
        <f>ROUND(D8-E8,2)</f>
        <v>0</v>
      </c>
    </row>
    <row r="9">
      <c r="A9" t="inlineStr">
        <is>
          <t>Prepayments</t>
        </is>
      </c>
      <c r="B9" s="9">
        <f>SUMIFS('QBO GL'!$G$5:$G$3941,'QBO GL'!$F$5:$F$3941,A9,'QBO GL'!$B$5:$B$3941,"&lt;="&amp;DATE(2026,6,30))</f>
        <v>6840</v>
      </c>
      <c r="C9" s="9">
        <f>SUMIFS('QBO GL'!$G$5:$G$3941,'QBO GL'!$F$5:$F$3941,A9,'QBO GL'!$B$5:$B$3941,"&gt;"&amp;DATE(2026,6,30))</f>
        <v>0</v>
      </c>
      <c r="D9" s="9">
        <f>B9+C9</f>
        <v>6840</v>
      </c>
      <c r="E9" s="9" t="n">
        <v>6840</v>
      </c>
      <c r="F9" s="9">
        <f>ROUND(D9-E9,2)</f>
        <v>0</v>
      </c>
    </row>
    <row r="10">
      <c r="A10" t="inlineStr">
        <is>
          <t>Prepaid insurance (old)</t>
        </is>
      </c>
      <c r="B10" s="9">
        <f>SUMIFS('QBO GL'!$G$5:$G$3941,'QBO GL'!$F$5:$F$3941,A10,'QBO GL'!$B$5:$B$3941,"&lt;="&amp;DATE(2026,6,30))</f>
        <v>1850</v>
      </c>
      <c r="C10" s="9">
        <f>SUMIFS('QBO GL'!$G$5:$G$3941,'QBO GL'!$F$5:$F$3941,A10,'QBO GL'!$B$5:$B$3941,"&gt;"&amp;DATE(2026,6,30))</f>
        <v>0</v>
      </c>
      <c r="D10" s="9">
        <f>B10+C10</f>
        <v>1850</v>
      </c>
      <c r="E10" s="9" t="n">
        <v>1850</v>
      </c>
      <c r="F10" s="9">
        <f>ROUND(D10-E10,2)</f>
        <v>0</v>
      </c>
    </row>
    <row r="11">
      <c r="A11" t="inlineStr">
        <is>
          <t>Stock on hand</t>
        </is>
      </c>
      <c r="B11" s="9">
        <f>SUMIFS('QBO GL'!$G$5:$G$3941,'QBO GL'!$F$5:$F$3941,A11,'QBO GL'!$B$5:$B$3941,"&lt;="&amp;DATE(2026,6,30))</f>
        <v>38420.55</v>
      </c>
      <c r="C11" s="9">
        <f>SUMIFS('QBO GL'!$G$5:$G$3941,'QBO GL'!$F$5:$F$3941,A11,'QBO GL'!$B$5:$B$3941,"&gt;"&amp;DATE(2026,6,30))</f>
        <v>0</v>
      </c>
      <c r="D11" s="9">
        <f>B11+C11</f>
        <v>38420.55</v>
      </c>
      <c r="E11" s="9" t="n">
        <v>38420.55</v>
      </c>
      <c r="F11" s="9">
        <f>ROUND(D11-E11,2)</f>
        <v>0</v>
      </c>
    </row>
    <row r="12">
      <c r="A12" t="inlineStr">
        <is>
          <t>Work in progress</t>
        </is>
      </c>
      <c r="B12" s="9">
        <f>SUMIFS('QBO GL'!$G$5:$G$3941,'QBO GL'!$F$5:$F$3941,A12,'QBO GL'!$B$5:$B$3941,"&lt;="&amp;DATE(2026,6,30))</f>
        <v>22150</v>
      </c>
      <c r="C12" s="9">
        <f>SUMIFS('QBO GL'!$G$5:$G$3941,'QBO GL'!$F$5:$F$3941,A12,'QBO GL'!$B$5:$B$3941,"&gt;"&amp;DATE(2026,6,30))</f>
        <v>0</v>
      </c>
      <c r="D12" s="9">
        <f>B12+C12</f>
        <v>22150</v>
      </c>
      <c r="E12" s="9" t="n">
        <v>22150</v>
      </c>
      <c r="F12" s="9">
        <f>ROUND(D12-E12,2)</f>
        <v>0</v>
      </c>
    </row>
    <row r="13">
      <c r="A13" t="inlineStr">
        <is>
          <t>Rental bond</t>
        </is>
      </c>
      <c r="B13" s="9">
        <f>SUMIFS('QBO GL'!$G$5:$G$3941,'QBO GL'!$F$5:$F$3941,A13,'QBO GL'!$B$5:$B$3941,"&lt;="&amp;DATE(2026,6,30))</f>
        <v>18000</v>
      </c>
      <c r="C13" s="9">
        <f>SUMIFS('QBO GL'!$G$5:$G$3941,'QBO GL'!$F$5:$F$3941,A13,'QBO GL'!$B$5:$B$3941,"&gt;"&amp;DATE(2026,6,30))</f>
        <v>0</v>
      </c>
      <c r="D13" s="9">
        <f>B13+C13</f>
        <v>18000</v>
      </c>
      <c r="E13" s="9" t="n">
        <v>18000</v>
      </c>
      <c r="F13" s="9">
        <f>ROUND(D13-E13,2)</f>
        <v>0</v>
      </c>
    </row>
    <row r="14">
      <c r="A14" t="inlineStr">
        <is>
          <t>Plant &amp; equipment</t>
        </is>
      </c>
      <c r="B14" s="9">
        <f>SUMIFS('QBO GL'!$G$5:$G$3941,'QBO GL'!$F$5:$F$3941,A14,'QBO GL'!$B$5:$B$3941,"&lt;="&amp;DATE(2026,6,30))</f>
        <v>286400</v>
      </c>
      <c r="C14" s="9">
        <f>SUMIFS('QBO GL'!$G$5:$G$3941,'QBO GL'!$F$5:$F$3941,A14,'QBO GL'!$B$5:$B$3941,"&gt;"&amp;DATE(2026,6,30))</f>
        <v>0</v>
      </c>
      <c r="D14" s="9">
        <f>B14+C14</f>
        <v>286400</v>
      </c>
      <c r="E14" s="9" t="n">
        <v>286400</v>
      </c>
      <c r="F14" s="9">
        <f>ROUND(D14-E14,2)</f>
        <v>0</v>
      </c>
    </row>
    <row r="15">
      <c r="A15" t="inlineStr">
        <is>
          <t>Plant &amp; equipment:Accumulated depreciation</t>
        </is>
      </c>
      <c r="B15" s="9">
        <f>SUMIFS('QBO GL'!$G$5:$G$3941,'QBO GL'!$F$5:$F$3941,A15,'QBO GL'!$B$5:$B$3941,"&lt;="&amp;DATE(2026,6,30))</f>
        <v>-118230</v>
      </c>
      <c r="C15" s="9">
        <f>SUMIFS('QBO GL'!$G$5:$G$3941,'QBO GL'!$F$5:$F$3941,A15,'QBO GL'!$B$5:$B$3941,"&gt;"&amp;DATE(2026,6,30))</f>
        <v>-8580</v>
      </c>
      <c r="D15" s="9">
        <f>B15+C15</f>
        <v>-126810</v>
      </c>
      <c r="E15" s="9" t="n">
        <v>-126810</v>
      </c>
      <c r="F15" s="9">
        <f>ROUND(D15-E15,2)</f>
        <v>0</v>
      </c>
    </row>
    <row r="16">
      <c r="A16" t="inlineStr">
        <is>
          <t>Motor vehicles</t>
        </is>
      </c>
      <c r="B16" s="9">
        <f>SUMIFS('QBO GL'!$G$5:$G$3941,'QBO GL'!$F$5:$F$3941,A16,'QBO GL'!$B$5:$B$3941,"&lt;="&amp;DATE(2026,6,30))</f>
        <v>142500</v>
      </c>
      <c r="C16" s="9">
        <f>SUMIFS('QBO GL'!$G$5:$G$3941,'QBO GL'!$F$5:$F$3941,A16,'QBO GL'!$B$5:$B$3941,"&gt;"&amp;DATE(2026,6,30))</f>
        <v>0</v>
      </c>
      <c r="D16" s="9">
        <f>B16+C16</f>
        <v>142500</v>
      </c>
      <c r="E16" s="9" t="n">
        <v>142500</v>
      </c>
      <c r="F16" s="9">
        <f>ROUND(D16-E16,2)</f>
        <v>0</v>
      </c>
    </row>
    <row r="17">
      <c r="A17" t="inlineStr">
        <is>
          <t>Motor vehicles:Accumulated depreciation</t>
        </is>
      </c>
      <c r="B17" s="9">
        <f>SUMIFS('QBO GL'!$G$5:$G$3941,'QBO GL'!$F$5:$F$3941,A17,'QBO GL'!$B$5:$B$3941,"&lt;="&amp;DATE(2026,6,30))</f>
        <v>-61375</v>
      </c>
      <c r="C17" s="9">
        <f>SUMIFS('QBO GL'!$G$5:$G$3941,'QBO GL'!$F$5:$F$3941,A17,'QBO GL'!$B$5:$B$3941,"&gt;"&amp;DATE(2026,6,30))</f>
        <v>-5550</v>
      </c>
      <c r="D17" s="9">
        <f>B17+C17</f>
        <v>-66925</v>
      </c>
      <c r="E17" s="9" t="n">
        <v>-66925</v>
      </c>
      <c r="F17" s="9">
        <f>ROUND(D17-E17,2)</f>
        <v>0</v>
      </c>
    </row>
    <row r="18">
      <c r="A18" t="inlineStr">
        <is>
          <t>Computer equipment</t>
        </is>
      </c>
      <c r="B18" s="9">
        <f>SUMIFS('QBO GL'!$G$5:$G$3941,'QBO GL'!$F$5:$F$3941,A18,'QBO GL'!$B$5:$B$3941,"&lt;="&amp;DATE(2026,6,30))</f>
        <v>18640</v>
      </c>
      <c r="C18" s="9">
        <f>SUMIFS('QBO GL'!$G$5:$G$3941,'QBO GL'!$F$5:$F$3941,A18,'QBO GL'!$B$5:$B$3941,"&gt;"&amp;DATE(2026,6,30))</f>
        <v>0</v>
      </c>
      <c r="D18" s="9">
        <f>B18+C18</f>
        <v>18640</v>
      </c>
      <c r="E18" s="9" t="n">
        <v>18640</v>
      </c>
      <c r="F18" s="9">
        <f>ROUND(D18-E18,2)</f>
        <v>0</v>
      </c>
    </row>
    <row r="19">
      <c r="A19" t="inlineStr">
        <is>
          <t>Accum. depn - computers</t>
        </is>
      </c>
      <c r="B19" s="9">
        <f>SUMIFS('QBO GL'!$G$5:$G$3941,'QBO GL'!$F$5:$F$3941,A19,'QBO GL'!$B$5:$B$3941,"&lt;="&amp;DATE(2026,6,30))</f>
        <v>-11204</v>
      </c>
      <c r="C19" s="9">
        <f>SUMIFS('QBO GL'!$G$5:$G$3941,'QBO GL'!$F$5:$F$3941,A19,'QBO GL'!$B$5:$B$3941,"&gt;"&amp;DATE(2026,6,30))</f>
        <v>-825</v>
      </c>
      <c r="D19" s="9">
        <f>B19+C19</f>
        <v>-12029</v>
      </c>
      <c r="E19" s="9" t="n">
        <v>-12029</v>
      </c>
      <c r="F19" s="9">
        <f>ROUND(D19-E19,2)</f>
        <v>0</v>
      </c>
    </row>
    <row r="20">
      <c r="A20" t="inlineStr">
        <is>
          <t>Accounts Payable (A/P)</t>
        </is>
      </c>
      <c r="B20" s="9">
        <f>SUMIFS('QBO GL'!$G$5:$G$3941,'QBO GL'!$F$5:$F$3941,A20,'QBO GL'!$B$5:$B$3941,"&lt;="&amp;DATE(2026,6,30))</f>
        <v>-223596.2</v>
      </c>
      <c r="C20" s="9">
        <f>SUMIFS('QBO GL'!$G$5:$G$3941,'QBO GL'!$F$5:$F$3941,A20,'QBO GL'!$B$5:$B$3941,"&gt;"&amp;DATE(2026,6,30))</f>
        <v>2305.77</v>
      </c>
      <c r="D20" s="9">
        <f>B20+C20</f>
        <v>-221290.43</v>
      </c>
      <c r="E20" s="9" t="n">
        <v>-221290.43</v>
      </c>
      <c r="F20" s="9">
        <f>ROUND(D20-E20,2)</f>
        <v>0</v>
      </c>
    </row>
    <row r="21">
      <c r="A21" t="inlineStr">
        <is>
          <t>ANZ Business Visa</t>
        </is>
      </c>
      <c r="B21" s="9">
        <f>SUMIFS('QBO GL'!$G$5:$G$3941,'QBO GL'!$F$5:$F$3941,A21,'QBO GL'!$B$5:$B$3941,"&lt;="&amp;DATE(2026,6,30))</f>
        <v>-6412.83</v>
      </c>
      <c r="C21" s="9">
        <f>SUMIFS('QBO GL'!$G$5:$G$3941,'QBO GL'!$F$5:$F$3941,A21,'QBO GL'!$B$5:$B$3941,"&gt;"&amp;DATE(2026,6,30))</f>
        <v>-24176.58</v>
      </c>
      <c r="D21" s="9">
        <f>B21+C21</f>
        <v>-30589.41</v>
      </c>
      <c r="E21" s="9" t="n">
        <v>-30589.41</v>
      </c>
      <c r="F21" s="9">
        <f>ROUND(D21-E21,2)</f>
        <v>0</v>
      </c>
    </row>
    <row r="22">
      <c r="A22" t="inlineStr">
        <is>
          <t>GST Payable</t>
        </is>
      </c>
      <c r="B22" s="9">
        <f>SUMIFS('QBO GL'!$G$5:$G$3941,'QBO GL'!$F$5:$F$3941,A22,'QBO GL'!$B$5:$B$3941,"&lt;="&amp;DATE(2026,6,30))</f>
        <v>-31284.18</v>
      </c>
      <c r="C22" s="9">
        <f>SUMIFS('QBO GL'!$G$5:$G$3941,'QBO GL'!$F$5:$F$3941,A22,'QBO GL'!$B$5:$B$3941,"&gt;"&amp;DATE(2026,6,30))</f>
        <v>-38551.11</v>
      </c>
      <c r="D22" s="9">
        <f>B22+C22</f>
        <v>-69835.29</v>
      </c>
      <c r="E22" s="9" t="n">
        <v>-69835.28999999999</v>
      </c>
      <c r="F22" s="9">
        <f>ROUND(D22-E22,2)</f>
        <v>0</v>
      </c>
    </row>
    <row r="23">
      <c r="A23" t="inlineStr">
        <is>
          <t>GST Liabilities Payable</t>
        </is>
      </c>
      <c r="B23" s="9">
        <f>SUMIFS('QBO GL'!$G$5:$G$3941,'QBO GL'!$F$5:$F$3941,A23,'QBO GL'!$B$5:$B$3941,"&lt;="&amp;DATE(2026,6,30))</f>
        <v>0</v>
      </c>
      <c r="C23" s="9">
        <f>SUMIFS('QBO GL'!$G$5:$G$3941,'QBO GL'!$F$5:$F$3941,A23,'QBO GL'!$B$5:$B$3941,"&gt;"&amp;DATE(2026,6,30))</f>
        <v>0</v>
      </c>
      <c r="D23" s="9">
        <f>B23+C23</f>
        <v>0</v>
      </c>
      <c r="E23" s="9" t="n">
        <v>0</v>
      </c>
      <c r="F23" s="9">
        <f>ROUND(D23-E23,2)</f>
        <v>0</v>
      </c>
    </row>
    <row r="24">
      <c r="A24" t="inlineStr">
        <is>
          <t>PAYG Withholdings Payable</t>
        </is>
      </c>
      <c r="B24" s="9">
        <f>SUMIFS('QBO GL'!$G$5:$G$3941,'QBO GL'!$F$5:$F$3941,A24,'QBO GL'!$B$5:$B$3941,"&lt;="&amp;DATE(2026,6,30))</f>
        <v>-18660</v>
      </c>
      <c r="C24" s="9">
        <f>SUMIFS('QBO GL'!$G$5:$G$3941,'QBO GL'!$F$5:$F$3941,A24,'QBO GL'!$B$5:$B$3941,"&gt;"&amp;DATE(2026,6,30))</f>
        <v>-18232.08</v>
      </c>
      <c r="D24" s="9">
        <f>B24+C24</f>
        <v>-36892.08</v>
      </c>
      <c r="E24" s="9" t="n">
        <v>-36892.08</v>
      </c>
      <c r="F24" s="9">
        <f>ROUND(D24-E24,2)</f>
        <v>0</v>
      </c>
    </row>
    <row r="25">
      <c r="A25" t="inlineStr">
        <is>
          <t>Superannuation Payable</t>
        </is>
      </c>
      <c r="B25" s="9">
        <f>SUMIFS('QBO GL'!$G$5:$G$3941,'QBO GL'!$F$5:$F$3941,A25,'QBO GL'!$B$5:$B$3941,"&lt;="&amp;DATE(2026,6,30))</f>
        <v>-21894.6</v>
      </c>
      <c r="C25" s="9">
        <f>SUMIFS('QBO GL'!$G$5:$G$3941,'QBO GL'!$F$5:$F$3941,A25,'QBO GL'!$B$5:$B$3941,"&gt;"&amp;DATE(2026,6,30))</f>
        <v>-1405.65</v>
      </c>
      <c r="D25" s="9">
        <f>B25+C25</f>
        <v>-23300.25</v>
      </c>
      <c r="E25" s="9" t="n">
        <v>-23300.25</v>
      </c>
      <c r="F25" s="9">
        <f>ROUND(D25-E25,2)</f>
        <v>0</v>
      </c>
    </row>
    <row r="26">
      <c r="A26" t="inlineStr">
        <is>
          <t>Accrued expenses</t>
        </is>
      </c>
      <c r="B26" s="9">
        <f>SUMIFS('QBO GL'!$G$5:$G$3941,'QBO GL'!$F$5:$F$3941,A26,'QBO GL'!$B$5:$B$3941,"&lt;="&amp;DATE(2026,6,30))</f>
        <v>-4200</v>
      </c>
      <c r="C26" s="9">
        <f>SUMIFS('QBO GL'!$G$5:$G$3941,'QBO GL'!$F$5:$F$3941,A26,'QBO GL'!$B$5:$B$3941,"&gt;"&amp;DATE(2026,6,30))</f>
        <v>0</v>
      </c>
      <c r="D26" s="9">
        <f>B26+C26</f>
        <v>-4200</v>
      </c>
      <c r="E26" s="9" t="n">
        <v>-4200</v>
      </c>
      <c r="F26" s="9">
        <f>ROUND(D26-E26,2)</f>
        <v>0</v>
      </c>
    </row>
    <row r="27">
      <c r="A27" t="inlineStr">
        <is>
          <t>Customer deposits</t>
        </is>
      </c>
      <c r="B27" s="9">
        <f>SUMIFS('QBO GL'!$G$5:$G$3941,'QBO GL'!$F$5:$F$3941,A27,'QBO GL'!$B$5:$B$3941,"&lt;="&amp;DATE(2026,6,30))</f>
        <v>-36500</v>
      </c>
      <c r="C27" s="9">
        <f>SUMIFS('QBO GL'!$G$5:$G$3941,'QBO GL'!$F$5:$F$3941,A27,'QBO GL'!$B$5:$B$3941,"&gt;"&amp;DATE(2026,6,30))</f>
        <v>0</v>
      </c>
      <c r="D27" s="9">
        <f>B27+C27</f>
        <v>-36500</v>
      </c>
      <c r="E27" s="9" t="n">
        <v>-36500</v>
      </c>
      <c r="F27" s="9">
        <f>ROUND(D27-E27,2)</f>
        <v>0</v>
      </c>
    </row>
    <row r="28">
      <c r="A28" t="inlineStr">
        <is>
          <t>Equipment loan - Westpac</t>
        </is>
      </c>
      <c r="B28" s="9">
        <f>SUMIFS('QBO GL'!$G$5:$G$3941,'QBO GL'!$F$5:$F$3941,A28,'QBO GL'!$B$5:$B$3941,"&lt;="&amp;DATE(2026,6,30))</f>
        <v>-96400</v>
      </c>
      <c r="C28" s="9">
        <f>SUMIFS('QBO GL'!$G$5:$G$3941,'QBO GL'!$F$5:$F$3941,A28,'QBO GL'!$B$5:$B$3941,"&gt;"&amp;DATE(2026,6,30))</f>
        <v>5639.4</v>
      </c>
      <c r="D28" s="9">
        <f>B28+C28</f>
        <v>-90760.6</v>
      </c>
      <c r="E28" s="9" t="n">
        <v>-90760.60000000001</v>
      </c>
      <c r="F28" s="9">
        <f>ROUND(D28-E28,2)</f>
        <v>0</v>
      </c>
    </row>
    <row r="29">
      <c r="A29" t="inlineStr">
        <is>
          <t>Vehicle finance</t>
        </is>
      </c>
      <c r="B29" s="9">
        <f>SUMIFS('QBO GL'!$G$5:$G$3941,'QBO GL'!$F$5:$F$3941,A29,'QBO GL'!$B$5:$B$3941,"&lt;="&amp;DATE(2026,6,30))</f>
        <v>-58210</v>
      </c>
      <c r="C29" s="9">
        <f>SUMIFS('QBO GL'!$G$5:$G$3941,'QBO GL'!$F$5:$F$3941,A29,'QBO GL'!$B$5:$B$3941,"&gt;"&amp;DATE(2026,6,30))</f>
        <v>3814.2</v>
      </c>
      <c r="D29" s="9">
        <f>B29+C29</f>
        <v>-54395.8</v>
      </c>
      <c r="E29" s="9" t="n">
        <v>-54395.8</v>
      </c>
      <c r="F29" s="9">
        <f>ROUND(D29-E29,2)</f>
        <v>0</v>
      </c>
    </row>
    <row r="30">
      <c r="A30" t="inlineStr">
        <is>
          <t>Opening Balance Equity</t>
        </is>
      </c>
      <c r="B30" s="9">
        <f>SUMIFS('QBO GL'!$G$5:$G$3941,'QBO GL'!$F$5:$F$3941,A30,'QBO GL'!$B$5:$B$3941,"&lt;="&amp;DATE(2026,6,30))</f>
        <v>-3412.5</v>
      </c>
      <c r="C30" s="9">
        <f>SUMIFS('QBO GL'!$G$5:$G$3941,'QBO GL'!$F$5:$F$3941,A30,'QBO GL'!$B$5:$B$3941,"&gt;"&amp;DATE(2026,6,30))</f>
        <v>0</v>
      </c>
      <c r="D30" s="9">
        <f>B30+C30</f>
        <v>-3412.5</v>
      </c>
      <c r="E30" s="9" t="n">
        <v>-3412.5</v>
      </c>
      <c r="F30" s="9">
        <f>ROUND(D30-E30,2)</f>
        <v>0</v>
      </c>
    </row>
    <row r="31">
      <c r="A31" t="inlineStr">
        <is>
          <t>Retained Earnings</t>
        </is>
      </c>
      <c r="B31" s="9">
        <f>SUMIFS('QBO GL'!$G$5:$G$3941,'QBO GL'!$F$5:$F$3941,A31,'QBO GL'!$B$5:$B$3941,"&lt;="&amp;DATE(2026,6,30))</f>
        <v>-651850.49</v>
      </c>
      <c r="C31" s="9">
        <f>SUMIFS('QBO GL'!$G$5:$G$3941,'QBO GL'!$F$5:$F$3941,A31,'QBO GL'!$B$5:$B$3941,"&gt;"&amp;DATE(2026,6,30))</f>
        <v>0</v>
      </c>
      <c r="D31" s="9">
        <f>B31+C31</f>
        <v>-651850.49</v>
      </c>
      <c r="E31" s="9" t="n">
        <v>-651850.49</v>
      </c>
      <c r="F31" s="9">
        <f>ROUND(D31-E31,2)</f>
        <v>0</v>
      </c>
    </row>
    <row r="32">
      <c r="A32" t="inlineStr">
        <is>
          <t>Owner's drawings</t>
        </is>
      </c>
      <c r="B32" s="9">
        <f>SUMIFS('QBO GL'!$G$5:$G$3941,'QBO GL'!$F$5:$F$3941,A32,'QBO GL'!$B$5:$B$3941,"&lt;="&amp;DATE(2026,6,30))</f>
        <v>0</v>
      </c>
      <c r="C32" s="9">
        <f>SUMIFS('QBO GL'!$G$5:$G$3941,'QBO GL'!$F$5:$F$3941,A32,'QBO GL'!$B$5:$B$3941,"&gt;"&amp;DATE(2026,6,30))</f>
        <v>18000</v>
      </c>
      <c r="D32" s="9">
        <f>B32+C32</f>
        <v>18000</v>
      </c>
      <c r="E32" s="9" t="n">
        <v>18000</v>
      </c>
      <c r="F32" s="9">
        <f>ROUND(D32-E32,2)</f>
        <v>0</v>
      </c>
    </row>
    <row r="33">
      <c r="A33" t="inlineStr">
        <is>
          <t>Share capital</t>
        </is>
      </c>
      <c r="B33" s="9">
        <f>SUMIFS('QBO GL'!$G$5:$G$3941,'QBO GL'!$F$5:$F$3941,A33,'QBO GL'!$B$5:$B$3941,"&lt;="&amp;DATE(2026,6,30))</f>
        <v>-100</v>
      </c>
      <c r="C33" s="9">
        <f>SUMIFS('QBO GL'!$G$5:$G$3941,'QBO GL'!$F$5:$F$3941,A33,'QBO GL'!$B$5:$B$3941,"&gt;"&amp;DATE(2026,6,30))</f>
        <v>0</v>
      </c>
      <c r="D33" s="9">
        <f>B33+C33</f>
        <v>-100</v>
      </c>
      <c r="E33" s="9" t="n">
        <v>-100</v>
      </c>
      <c r="F33" s="9">
        <f>ROUND(D33-E33,2)</f>
        <v>0</v>
      </c>
    </row>
    <row r="34">
      <c r="A34" t="inlineStr">
        <is>
          <t>Joinery sales</t>
        </is>
      </c>
      <c r="B34" s="9">
        <f>SUMIFS('QBO GL'!$G$5:$G$3941,'QBO GL'!$F$5:$F$3941,A34,'QBO GL'!$B$5:$B$3941,"&lt;="&amp;DATE(2026,6,30))</f>
        <v>0</v>
      </c>
      <c r="C34" s="9">
        <f>SUMIFS('QBO GL'!$G$5:$G$3941,'QBO GL'!$F$5:$F$3941,A34,'QBO GL'!$B$5:$B$3941,"&gt;"&amp;DATE(2026,6,30))</f>
        <v>-334615.94</v>
      </c>
      <c r="D34" s="9">
        <f>B34+C34</f>
        <v>-334615.94</v>
      </c>
      <c r="E34" s="9" t="n">
        <v>-334615.94</v>
      </c>
      <c r="F34" s="9">
        <f>ROUND(D34-E34,2)</f>
        <v>0</v>
      </c>
    </row>
    <row r="35">
      <c r="A35" t="inlineStr">
        <is>
          <t>Shopfitting contracts</t>
        </is>
      </c>
      <c r="B35" s="9">
        <f>SUMIFS('QBO GL'!$G$5:$G$3941,'QBO GL'!$F$5:$F$3941,A35,'QBO GL'!$B$5:$B$3941,"&lt;="&amp;DATE(2026,6,30))</f>
        <v>0</v>
      </c>
      <c r="C35" s="9">
        <f>SUMIFS('QBO GL'!$G$5:$G$3941,'QBO GL'!$F$5:$F$3941,A35,'QBO GL'!$B$5:$B$3941,"&gt;"&amp;DATE(2026,6,30))</f>
        <v>-808005.11</v>
      </c>
      <c r="D35" s="9">
        <f>B35+C35</f>
        <v>-808005.11</v>
      </c>
      <c r="E35" s="9" t="n">
        <v>-808005.11</v>
      </c>
      <c r="F35" s="9">
        <f>ROUND(D35-E35,2)</f>
        <v>0</v>
      </c>
    </row>
    <row r="36">
      <c r="A36" t="inlineStr">
        <is>
          <t>Installation labour</t>
        </is>
      </c>
      <c r="B36" s="9">
        <f>SUMIFS('QBO GL'!$G$5:$G$3941,'QBO GL'!$F$5:$F$3941,A36,'QBO GL'!$B$5:$B$3941,"&lt;="&amp;DATE(2026,6,30))</f>
        <v>0</v>
      </c>
      <c r="C36" s="9">
        <f>SUMIFS('QBO GL'!$G$5:$G$3941,'QBO GL'!$F$5:$F$3941,A36,'QBO GL'!$B$5:$B$3941,"&gt;"&amp;DATE(2026,6,30))</f>
        <v>-41624.32</v>
      </c>
      <c r="D36" s="9">
        <f>B36+C36</f>
        <v>-41624.32</v>
      </c>
      <c r="E36" s="9" t="n">
        <v>-41624.32</v>
      </c>
      <c r="F36" s="9">
        <f>ROUND(D36-E36,2)</f>
        <v>0</v>
      </c>
    </row>
    <row r="37">
      <c r="A37" t="inlineStr">
        <is>
          <t>Design &amp; drafting fees</t>
        </is>
      </c>
      <c r="B37" s="9">
        <f>SUMIFS('QBO GL'!$G$5:$G$3941,'QBO GL'!$F$5:$F$3941,A37,'QBO GL'!$B$5:$B$3941,"&lt;="&amp;DATE(2026,6,30))</f>
        <v>0</v>
      </c>
      <c r="C37" s="9">
        <f>SUMIFS('QBO GL'!$G$5:$G$3941,'QBO GL'!$F$5:$F$3941,A37,'QBO GL'!$B$5:$B$3941,"&gt;"&amp;DATE(2026,6,30))</f>
        <v>-74807.01</v>
      </c>
      <c r="D37" s="9">
        <f>B37+C37</f>
        <v>-74807.01</v>
      </c>
      <c r="E37" s="9" t="n">
        <v>-74807.00999999999</v>
      </c>
      <c r="F37" s="9">
        <f>ROUND(D37-E37,2)</f>
        <v>0</v>
      </c>
    </row>
    <row r="38">
      <c r="A38" t="inlineStr">
        <is>
          <t>Sales - other</t>
        </is>
      </c>
      <c r="B38" s="9">
        <f>SUMIFS('QBO GL'!$G$5:$G$3941,'QBO GL'!$F$5:$F$3941,A38,'QBO GL'!$B$5:$B$3941,"&lt;="&amp;DATE(2026,6,30))</f>
        <v>0</v>
      </c>
      <c r="C38" s="9">
        <f>SUMIFS('QBO GL'!$G$5:$G$3941,'QBO GL'!$F$5:$F$3941,A38,'QBO GL'!$B$5:$B$3941,"&gt;"&amp;DATE(2026,6,30))</f>
        <v>0</v>
      </c>
      <c r="D38" s="9">
        <f>B38+C38</f>
        <v>0</v>
      </c>
      <c r="E38" s="9" t="n">
        <v>0</v>
      </c>
      <c r="F38" s="9">
        <f>ROUND(D38-E38,2)</f>
        <v>0</v>
      </c>
    </row>
    <row r="39">
      <c r="A39" t="inlineStr">
        <is>
          <t>Discounts given</t>
        </is>
      </c>
      <c r="B39" s="9">
        <f>SUMIFS('QBO GL'!$G$5:$G$3941,'QBO GL'!$F$5:$F$3941,A39,'QBO GL'!$B$5:$B$3941,"&lt;="&amp;DATE(2026,6,30))</f>
        <v>0</v>
      </c>
      <c r="C39" s="9">
        <f>SUMIFS('QBO GL'!$G$5:$G$3941,'QBO GL'!$F$5:$F$3941,A39,'QBO GL'!$B$5:$B$3941,"&gt;"&amp;DATE(2026,6,30))</f>
        <v>0</v>
      </c>
      <c r="D39" s="9">
        <f>B39+C39</f>
        <v>0</v>
      </c>
      <c r="E39" s="9" t="n">
        <v>0</v>
      </c>
      <c r="F39" s="9">
        <f>ROUND(D39-E39,2)</f>
        <v>0</v>
      </c>
    </row>
    <row r="40">
      <c r="A40" t="inlineStr">
        <is>
          <t>Interest income</t>
        </is>
      </c>
      <c r="B40" s="9">
        <f>SUMIFS('QBO GL'!$G$5:$G$3941,'QBO GL'!$F$5:$F$3941,A40,'QBO GL'!$B$5:$B$3941,"&lt;="&amp;DATE(2026,6,30))</f>
        <v>0</v>
      </c>
      <c r="C40" s="9">
        <f>SUMIFS('QBO GL'!$G$5:$G$3941,'QBO GL'!$F$5:$F$3941,A40,'QBO GL'!$B$5:$B$3941,"&gt;"&amp;DATE(2026,6,30))</f>
        <v>-1620</v>
      </c>
      <c r="D40" s="9">
        <f>B40+C40</f>
        <v>-1620</v>
      </c>
      <c r="E40" s="9" t="n">
        <v>-1620</v>
      </c>
      <c r="F40" s="9">
        <f>ROUND(D40-E40,2)</f>
        <v>0</v>
      </c>
    </row>
    <row r="41">
      <c r="A41" t="inlineStr">
        <is>
          <t>Other income</t>
        </is>
      </c>
      <c r="B41" s="9">
        <f>SUMIFS('QBO GL'!$G$5:$G$3941,'QBO GL'!$F$5:$F$3941,A41,'QBO GL'!$B$5:$B$3941,"&lt;="&amp;DATE(2026,6,30))</f>
        <v>0</v>
      </c>
      <c r="C41" s="9">
        <f>SUMIFS('QBO GL'!$G$5:$G$3941,'QBO GL'!$F$5:$F$3941,A41,'QBO GL'!$B$5:$B$3941,"&gt;"&amp;DATE(2026,6,30))</f>
        <v>0</v>
      </c>
      <c r="D41" s="9">
        <f>B41+C41</f>
        <v>0</v>
      </c>
      <c r="E41" s="9" t="n">
        <v>0</v>
      </c>
      <c r="F41" s="9">
        <f>ROUND(D41-E41,2)</f>
        <v>0</v>
      </c>
    </row>
    <row r="42">
      <c r="A42" t="inlineStr">
        <is>
          <t>Timber &amp; board</t>
        </is>
      </c>
      <c r="B42" s="9">
        <f>SUMIFS('QBO GL'!$G$5:$G$3941,'QBO GL'!$F$5:$F$3941,A42,'QBO GL'!$B$5:$B$3941,"&lt;="&amp;DATE(2026,6,30))</f>
        <v>0</v>
      </c>
      <c r="C42" s="9">
        <f>SUMIFS('QBO GL'!$G$5:$G$3941,'QBO GL'!$F$5:$F$3941,A42,'QBO GL'!$B$5:$B$3941,"&gt;"&amp;DATE(2026,6,30))</f>
        <v>134399.15</v>
      </c>
      <c r="D42" s="9">
        <f>B42+C42</f>
        <v>134399.15</v>
      </c>
      <c r="E42" s="9" t="n">
        <v>134399.15</v>
      </c>
      <c r="F42" s="9">
        <f>ROUND(D42-E42,2)</f>
        <v>0</v>
      </c>
    </row>
    <row r="43">
      <c r="A43" t="inlineStr">
        <is>
          <t>Hardware &amp; fittings</t>
        </is>
      </c>
      <c r="B43" s="9">
        <f>SUMIFS('QBO GL'!$G$5:$G$3941,'QBO GL'!$F$5:$F$3941,A43,'QBO GL'!$B$5:$B$3941,"&lt;="&amp;DATE(2026,6,30))</f>
        <v>0</v>
      </c>
      <c r="C43" s="9">
        <f>SUMIFS('QBO GL'!$G$5:$G$3941,'QBO GL'!$F$5:$F$3941,A43,'QBO GL'!$B$5:$B$3941,"&gt;"&amp;DATE(2026,6,30))</f>
        <v>41072.47</v>
      </c>
      <c r="D43" s="9">
        <f>B43+C43</f>
        <v>41072.47</v>
      </c>
      <c r="E43" s="9" t="n">
        <v>41072.47</v>
      </c>
      <c r="F43" s="9">
        <f>ROUND(D43-E43,2)</f>
        <v>0</v>
      </c>
    </row>
    <row r="44">
      <c r="A44" t="inlineStr">
        <is>
          <t>Benchtops (outsourced)</t>
        </is>
      </c>
      <c r="B44" s="9">
        <f>SUMIFS('QBO GL'!$G$5:$G$3941,'QBO GL'!$F$5:$F$3941,A44,'QBO GL'!$B$5:$B$3941,"&lt;="&amp;DATE(2026,6,30))</f>
        <v>0</v>
      </c>
      <c r="C44" s="9">
        <f>SUMIFS('QBO GL'!$G$5:$G$3941,'QBO GL'!$F$5:$F$3941,A44,'QBO GL'!$B$5:$B$3941,"&gt;"&amp;DATE(2026,6,30))</f>
        <v>12217.04</v>
      </c>
      <c r="D44" s="9">
        <f>B44+C44</f>
        <v>12217.04</v>
      </c>
      <c r="E44" s="9" t="n">
        <v>12217.04</v>
      </c>
      <c r="F44" s="9">
        <f>ROUND(D44-E44,2)</f>
        <v>0</v>
      </c>
    </row>
    <row r="45">
      <c r="A45" t="inlineStr">
        <is>
          <t>Subcontractors</t>
        </is>
      </c>
      <c r="B45" s="9">
        <f>SUMIFS('QBO GL'!$G$5:$G$3941,'QBO GL'!$F$5:$F$3941,A45,'QBO GL'!$B$5:$B$3941,"&lt;="&amp;DATE(2026,6,30))</f>
        <v>0</v>
      </c>
      <c r="C45" s="9">
        <f>SUMIFS('QBO GL'!$G$5:$G$3941,'QBO GL'!$F$5:$F$3941,A45,'QBO GL'!$B$5:$B$3941,"&gt;"&amp;DATE(2026,6,30))</f>
        <v>82310.98</v>
      </c>
      <c r="D45" s="9">
        <f>B45+C45</f>
        <v>82310.98</v>
      </c>
      <c r="E45" s="9" t="n">
        <v>82310.98</v>
      </c>
      <c r="F45" s="9">
        <f>ROUND(D45-E45,2)</f>
        <v>0</v>
      </c>
    </row>
    <row r="46">
      <c r="A46" t="inlineStr">
        <is>
          <t>Freight &amp; cartage</t>
        </is>
      </c>
      <c r="B46" s="9">
        <f>SUMIFS('QBO GL'!$G$5:$G$3941,'QBO GL'!$F$5:$F$3941,A46,'QBO GL'!$B$5:$B$3941,"&lt;="&amp;DATE(2026,6,30))</f>
        <v>0</v>
      </c>
      <c r="C46" s="9">
        <f>SUMIFS('QBO GL'!$G$5:$G$3941,'QBO GL'!$F$5:$F$3941,A46,'QBO GL'!$B$5:$B$3941,"&gt;"&amp;DATE(2026,6,30))</f>
        <v>39697.4</v>
      </c>
      <c r="D46" s="9">
        <f>B46+C46</f>
        <v>39697.4</v>
      </c>
      <c r="E46" s="9" t="n">
        <v>39697.4</v>
      </c>
      <c r="F46" s="9">
        <f>ROUND(D46-E46,2)</f>
        <v>0</v>
      </c>
    </row>
    <row r="47">
      <c r="A47" t="inlineStr">
        <is>
          <t>Equipment hire</t>
        </is>
      </c>
      <c r="B47" s="9">
        <f>SUMIFS('QBO GL'!$G$5:$G$3941,'QBO GL'!$F$5:$F$3941,A47,'QBO GL'!$B$5:$B$3941,"&lt;="&amp;DATE(2026,6,30))</f>
        <v>0</v>
      </c>
      <c r="C47" s="9">
        <f>SUMIFS('QBO GL'!$G$5:$G$3941,'QBO GL'!$F$5:$F$3941,A47,'QBO GL'!$B$5:$B$3941,"&gt;"&amp;DATE(2026,6,30))</f>
        <v>7239.08</v>
      </c>
      <c r="D47" s="9">
        <f>B47+C47</f>
        <v>7239.08</v>
      </c>
      <c r="E47" s="9" t="n">
        <v>7239.08</v>
      </c>
      <c r="F47" s="9">
        <f>ROUND(D47-E47,2)</f>
        <v>0</v>
      </c>
    </row>
    <row r="48">
      <c r="A48" t="inlineStr">
        <is>
          <t>Advertising</t>
        </is>
      </c>
      <c r="B48" s="9">
        <f>SUMIFS('QBO GL'!$G$5:$G$3941,'QBO GL'!$F$5:$F$3941,A48,'QBO GL'!$B$5:$B$3941,"&lt;="&amp;DATE(2026,6,30))</f>
        <v>0</v>
      </c>
      <c r="C48" s="9">
        <f>SUMIFS('QBO GL'!$G$5:$G$3941,'QBO GL'!$F$5:$F$3941,A48,'QBO GL'!$B$5:$B$3941,"&gt;"&amp;DATE(2026,6,30))</f>
        <v>6244.18</v>
      </c>
      <c r="D48" s="9">
        <f>B48+C48</f>
        <v>6244.18</v>
      </c>
      <c r="E48" s="9" t="n">
        <v>6244.18</v>
      </c>
      <c r="F48" s="9">
        <f>ROUND(D48-E48,2)</f>
        <v>0</v>
      </c>
    </row>
    <row r="49">
      <c r="A49" t="inlineStr">
        <is>
          <t>Marketing</t>
        </is>
      </c>
      <c r="B49" s="9">
        <f>SUMIFS('QBO GL'!$G$5:$G$3941,'QBO GL'!$F$5:$F$3941,A49,'QBO GL'!$B$5:$B$3941,"&lt;="&amp;DATE(2026,6,30))</f>
        <v>0</v>
      </c>
      <c r="C49" s="9">
        <f>SUMIFS('QBO GL'!$G$5:$G$3941,'QBO GL'!$F$5:$F$3941,A49,'QBO GL'!$B$5:$B$3941,"&gt;"&amp;DATE(2026,6,30))</f>
        <v>2498.36</v>
      </c>
      <c r="D49" s="9">
        <f>B49+C49</f>
        <v>2498.36</v>
      </c>
      <c r="E49" s="9" t="n">
        <v>2498.36</v>
      </c>
      <c r="F49" s="9">
        <f>ROUND(D49-E49,2)</f>
        <v>0</v>
      </c>
    </row>
    <row r="50">
      <c r="A50" t="inlineStr">
        <is>
          <t>Bank fees</t>
        </is>
      </c>
      <c r="B50" s="9">
        <f>SUMIFS('QBO GL'!$G$5:$G$3941,'QBO GL'!$F$5:$F$3941,A50,'QBO GL'!$B$5:$B$3941,"&lt;="&amp;DATE(2026,6,30))</f>
        <v>0</v>
      </c>
      <c r="C50" s="9">
        <f>SUMIFS('QBO GL'!$G$5:$G$3941,'QBO GL'!$F$5:$F$3941,A50,'QBO GL'!$B$5:$B$3941,"&gt;"&amp;DATE(2026,6,30))</f>
        <v>144</v>
      </c>
      <c r="D50" s="9">
        <f>B50+C50</f>
        <v>144</v>
      </c>
      <c r="E50" s="9" t="n">
        <v>144</v>
      </c>
      <c r="F50" s="9">
        <f>ROUND(D50-E50,2)</f>
        <v>0</v>
      </c>
    </row>
    <row r="51">
      <c r="A51" t="inlineStr">
        <is>
          <t>Merchant fees</t>
        </is>
      </c>
      <c r="B51" s="9">
        <f>SUMIFS('QBO GL'!$G$5:$G$3941,'QBO GL'!$F$5:$F$3941,A51,'QBO GL'!$B$5:$B$3941,"&lt;="&amp;DATE(2026,6,30))</f>
        <v>0</v>
      </c>
      <c r="C51" s="9">
        <f>SUMIFS('QBO GL'!$G$5:$G$3941,'QBO GL'!$F$5:$F$3941,A51,'QBO GL'!$B$5:$B$3941,"&gt;"&amp;DATE(2026,6,30))</f>
        <v>0</v>
      </c>
      <c r="D51" s="9">
        <f>B51+C51</f>
        <v>0</v>
      </c>
      <c r="E51" s="9" t="n">
        <v>0</v>
      </c>
      <c r="F51" s="9">
        <f>ROUND(D51-E51,2)</f>
        <v>0</v>
      </c>
    </row>
    <row r="52">
      <c r="A52" t="inlineStr">
        <is>
          <t>Cleaning</t>
        </is>
      </c>
      <c r="B52" s="9">
        <f>SUMIFS('QBO GL'!$G$5:$G$3941,'QBO GL'!$F$5:$F$3941,A52,'QBO GL'!$B$5:$B$3941,"&lt;="&amp;DATE(2026,6,30))</f>
        <v>0</v>
      </c>
      <c r="C52" s="9">
        <f>SUMIFS('QBO GL'!$G$5:$G$3941,'QBO GL'!$F$5:$F$3941,A52,'QBO GL'!$B$5:$B$3941,"&gt;"&amp;DATE(2026,6,30))</f>
        <v>5688.79</v>
      </c>
      <c r="D52" s="9">
        <f>B52+C52</f>
        <v>5688.79</v>
      </c>
      <c r="E52" s="9" t="n">
        <v>5688.79</v>
      </c>
      <c r="F52" s="9">
        <f>ROUND(D52-E52,2)</f>
        <v>0</v>
      </c>
    </row>
    <row r="53">
      <c r="A53" t="inlineStr">
        <is>
          <t>Accounting &amp; bookkeeping</t>
        </is>
      </c>
      <c r="B53" s="9">
        <f>SUMIFS('QBO GL'!$G$5:$G$3941,'QBO GL'!$F$5:$F$3941,A53,'QBO GL'!$B$5:$B$3941,"&lt;="&amp;DATE(2026,6,30))</f>
        <v>0</v>
      </c>
      <c r="C53" s="9">
        <f>SUMIFS('QBO GL'!$G$5:$G$3941,'QBO GL'!$F$5:$F$3941,A53,'QBO GL'!$B$5:$B$3941,"&gt;"&amp;DATE(2026,6,30))</f>
        <v>4378.41</v>
      </c>
      <c r="D53" s="9">
        <f>B53+C53</f>
        <v>4378.41</v>
      </c>
      <c r="E53" s="9" t="n">
        <v>4378.41</v>
      </c>
      <c r="F53" s="9">
        <f>ROUND(D53-E53,2)</f>
        <v>0</v>
      </c>
    </row>
    <row r="54">
      <c r="A54" t="inlineStr">
        <is>
          <t>Depreciation</t>
        </is>
      </c>
      <c r="B54" s="9">
        <f>SUMIFS('QBO GL'!$G$5:$G$3941,'QBO GL'!$F$5:$F$3941,A54,'QBO GL'!$B$5:$B$3941,"&lt;="&amp;DATE(2026,6,30))</f>
        <v>0</v>
      </c>
      <c r="C54" s="9">
        <f>SUMIFS('QBO GL'!$G$5:$G$3941,'QBO GL'!$F$5:$F$3941,A54,'QBO GL'!$B$5:$B$3941,"&gt;"&amp;DATE(2026,6,30))</f>
        <v>14955</v>
      </c>
      <c r="D54" s="9">
        <f>B54+C54</f>
        <v>14955</v>
      </c>
      <c r="E54" s="9" t="n">
        <v>14955</v>
      </c>
      <c r="F54" s="9">
        <f>ROUND(D54-E54,2)</f>
        <v>0</v>
      </c>
    </row>
    <row r="55">
      <c r="A55" t="inlineStr">
        <is>
          <t>Entertainment</t>
        </is>
      </c>
      <c r="B55" s="9">
        <f>SUMIFS('QBO GL'!$G$5:$G$3941,'QBO GL'!$F$5:$F$3941,A55,'QBO GL'!$B$5:$B$3941,"&lt;="&amp;DATE(2026,6,30))</f>
        <v>0</v>
      </c>
      <c r="C55" s="9">
        <f>SUMIFS('QBO GL'!$G$5:$G$3941,'QBO GL'!$F$5:$F$3941,A55,'QBO GL'!$B$5:$B$3941,"&gt;"&amp;DATE(2026,6,30))</f>
        <v>2254.94</v>
      </c>
      <c r="D55" s="9">
        <f>B55+C55</f>
        <v>2254.94</v>
      </c>
      <c r="E55" s="9" t="n">
        <v>2254.94</v>
      </c>
      <c r="F55" s="9">
        <f>ROUND(D55-E55,2)</f>
        <v>0</v>
      </c>
    </row>
    <row r="56">
      <c r="A56" t="inlineStr">
        <is>
          <t>General expenses</t>
        </is>
      </c>
      <c r="B56" s="9">
        <f>SUMIFS('QBO GL'!$G$5:$G$3941,'QBO GL'!$F$5:$F$3941,A56,'QBO GL'!$B$5:$B$3941,"&lt;="&amp;DATE(2026,6,30))</f>
        <v>0</v>
      </c>
      <c r="C56" s="9">
        <f>SUMIFS('QBO GL'!$G$5:$G$3941,'QBO GL'!$F$5:$F$3941,A56,'QBO GL'!$B$5:$B$3941,"&gt;"&amp;DATE(2026,6,30))</f>
        <v>8199.29</v>
      </c>
      <c r="D56" s="9">
        <f>B56+C56</f>
        <v>8199.29</v>
      </c>
      <c r="E56" s="9" t="n">
        <v>8199.290000000001</v>
      </c>
      <c r="F56" s="9">
        <f>ROUND(D56-E56,2)</f>
        <v>0</v>
      </c>
    </row>
    <row r="57">
      <c r="A57" t="inlineStr">
        <is>
          <t>Insurance</t>
        </is>
      </c>
      <c r="B57" s="9">
        <f>SUMIFS('QBO GL'!$G$5:$G$3941,'QBO GL'!$F$5:$F$3941,A57,'QBO GL'!$B$5:$B$3941,"&lt;="&amp;DATE(2026,6,30))</f>
        <v>0</v>
      </c>
      <c r="C57" s="9">
        <f>SUMIFS('QBO GL'!$G$5:$G$3941,'QBO GL'!$F$5:$F$3941,A57,'QBO GL'!$B$5:$B$3941,"&gt;"&amp;DATE(2026,6,30))</f>
        <v>851.52</v>
      </c>
      <c r="D57" s="9">
        <f>B57+C57</f>
        <v>851.52</v>
      </c>
      <c r="E57" s="9" t="n">
        <v>851.52</v>
      </c>
      <c r="F57" s="9">
        <f>ROUND(D57-E57,2)</f>
        <v>0</v>
      </c>
    </row>
    <row r="58">
      <c r="A58" t="inlineStr">
        <is>
          <t>Workcover</t>
        </is>
      </c>
      <c r="B58" s="9">
        <f>SUMIFS('QBO GL'!$G$5:$G$3941,'QBO GL'!$F$5:$F$3941,A58,'QBO GL'!$B$5:$B$3941,"&lt;="&amp;DATE(2026,6,30))</f>
        <v>0</v>
      </c>
      <c r="C58" s="9">
        <f>SUMIFS('QBO GL'!$G$5:$G$3941,'QBO GL'!$F$5:$F$3941,A58,'QBO GL'!$B$5:$B$3941,"&gt;"&amp;DATE(2026,6,30))</f>
        <v>623.48</v>
      </c>
      <c r="D58" s="9">
        <f>B58+C58</f>
        <v>623.48</v>
      </c>
      <c r="E58" s="9" t="n">
        <v>623.48</v>
      </c>
      <c r="F58" s="9">
        <f>ROUND(D58-E58,2)</f>
        <v>0</v>
      </c>
    </row>
    <row r="59">
      <c r="A59" t="inlineStr">
        <is>
          <t>Interest expense</t>
        </is>
      </c>
      <c r="B59" s="9">
        <f>SUMIFS('QBO GL'!$G$5:$G$3941,'QBO GL'!$F$5:$F$3941,A59,'QBO GL'!$B$5:$B$3941,"&lt;="&amp;DATE(2026,6,30))</f>
        <v>0</v>
      </c>
      <c r="C59" s="9">
        <f>SUMIFS('QBO GL'!$G$5:$G$3941,'QBO GL'!$F$5:$F$3941,A59,'QBO GL'!$B$5:$B$3941,"&gt;"&amp;DATE(2026,6,30))</f>
        <v>2666.4</v>
      </c>
      <c r="D59" s="9">
        <f>B59+C59</f>
        <v>2666.4</v>
      </c>
      <c r="E59" s="9" t="n">
        <v>2666.4</v>
      </c>
      <c r="F59" s="9">
        <f>ROUND(D59-E59,2)</f>
        <v>0</v>
      </c>
    </row>
    <row r="60">
      <c r="A60" t="inlineStr">
        <is>
          <t>Legal fees</t>
        </is>
      </c>
      <c r="B60" s="9">
        <f>SUMIFS('QBO GL'!$G$5:$G$3941,'QBO GL'!$F$5:$F$3941,A60,'QBO GL'!$B$5:$B$3941,"&lt;="&amp;DATE(2026,6,30))</f>
        <v>0</v>
      </c>
      <c r="C60" s="9">
        <f>SUMIFS('QBO GL'!$G$5:$G$3941,'QBO GL'!$F$5:$F$3941,A60,'QBO GL'!$B$5:$B$3941,"&gt;"&amp;DATE(2026,6,30))</f>
        <v>6287.43</v>
      </c>
      <c r="D60" s="9">
        <f>B60+C60</f>
        <v>6287.43</v>
      </c>
      <c r="E60" s="9" t="n">
        <v>6287.43</v>
      </c>
      <c r="F60" s="9">
        <f>ROUND(D60-E60,2)</f>
        <v>0</v>
      </c>
    </row>
    <row r="61">
      <c r="A61" t="inlineStr">
        <is>
          <t>Electricity &amp; gas</t>
        </is>
      </c>
      <c r="B61" s="9">
        <f>SUMIFS('QBO GL'!$G$5:$G$3941,'QBO GL'!$F$5:$F$3941,A61,'QBO GL'!$B$5:$B$3941,"&lt;="&amp;DATE(2026,6,30))</f>
        <v>0</v>
      </c>
      <c r="C61" s="9">
        <f>SUMIFS('QBO GL'!$G$5:$G$3941,'QBO GL'!$F$5:$F$3941,A61,'QBO GL'!$B$5:$B$3941,"&gt;"&amp;DATE(2026,6,30))</f>
        <v>4845.06</v>
      </c>
      <c r="D61" s="9">
        <f>B61+C61</f>
        <v>4845.06</v>
      </c>
      <c r="E61" s="9" t="n">
        <v>4845.06</v>
      </c>
      <c r="F61" s="9">
        <f>ROUND(D61-E61,2)</f>
        <v>0</v>
      </c>
    </row>
    <row r="62">
      <c r="A62" t="inlineStr">
        <is>
          <t>Motor Vehicle</t>
        </is>
      </c>
      <c r="B62" s="9">
        <f>SUMIFS('QBO GL'!$G$5:$G$3941,'QBO GL'!$F$5:$F$3941,A62,'QBO GL'!$B$5:$B$3941,"&lt;="&amp;DATE(2026,6,30))</f>
        <v>0</v>
      </c>
      <c r="C62" s="9">
        <f>SUMIFS('QBO GL'!$G$5:$G$3941,'QBO GL'!$F$5:$F$3941,A62,'QBO GL'!$B$5:$B$3941,"&gt;"&amp;DATE(2026,6,30))</f>
        <v>0</v>
      </c>
      <c r="D62" s="9">
        <f>B62+C62</f>
        <v>0</v>
      </c>
      <c r="E62" s="9" t="n">
        <v>0</v>
      </c>
      <c r="F62" s="9">
        <f>ROUND(D62-E62,2)</f>
        <v>0</v>
      </c>
    </row>
    <row r="63">
      <c r="A63" t="inlineStr">
        <is>
          <t>Motor Vehicle:Fuel</t>
        </is>
      </c>
      <c r="B63" s="9">
        <f>SUMIFS('QBO GL'!$G$5:$G$3941,'QBO GL'!$F$5:$F$3941,A63,'QBO GL'!$B$5:$B$3941,"&lt;="&amp;DATE(2026,6,30))</f>
        <v>0</v>
      </c>
      <c r="C63" s="9">
        <f>SUMIFS('QBO GL'!$G$5:$G$3941,'QBO GL'!$F$5:$F$3941,A63,'QBO GL'!$B$5:$B$3941,"&gt;"&amp;DATE(2026,6,30))</f>
        <v>9075.52</v>
      </c>
      <c r="D63" s="9">
        <f>B63+C63</f>
        <v>9075.52</v>
      </c>
      <c r="E63" s="9" t="n">
        <v>9075.52</v>
      </c>
      <c r="F63" s="9">
        <f>ROUND(D63-E63,2)</f>
        <v>0</v>
      </c>
    </row>
    <row r="64">
      <c r="A64" t="inlineStr">
        <is>
          <t>Motor Vehicle:Rego &amp; insurance</t>
        </is>
      </c>
      <c r="B64" s="9">
        <f>SUMIFS('QBO GL'!$G$5:$G$3941,'QBO GL'!$F$5:$F$3941,A64,'QBO GL'!$B$5:$B$3941,"&lt;="&amp;DATE(2026,6,30))</f>
        <v>0</v>
      </c>
      <c r="C64" s="9">
        <f>SUMIFS('QBO GL'!$G$5:$G$3941,'QBO GL'!$F$5:$F$3941,A64,'QBO GL'!$B$5:$B$3941,"&gt;"&amp;DATE(2026,6,30))</f>
        <v>1883.59</v>
      </c>
      <c r="D64" s="9">
        <f>B64+C64</f>
        <v>1883.59</v>
      </c>
      <c r="E64" s="9" t="n">
        <v>1883.59</v>
      </c>
      <c r="F64" s="9">
        <f>ROUND(D64-E64,2)</f>
        <v>0</v>
      </c>
    </row>
    <row r="65">
      <c r="A65" t="inlineStr">
        <is>
          <t>Motor Vehicle:Repairs &amp; tyres</t>
        </is>
      </c>
      <c r="B65" s="9">
        <f>SUMIFS('QBO GL'!$G$5:$G$3941,'QBO GL'!$F$5:$F$3941,A65,'QBO GL'!$B$5:$B$3941,"&lt;="&amp;DATE(2026,6,30))</f>
        <v>0</v>
      </c>
      <c r="C65" s="9">
        <f>SUMIFS('QBO GL'!$G$5:$G$3941,'QBO GL'!$F$5:$F$3941,A65,'QBO GL'!$B$5:$B$3941,"&gt;"&amp;DATE(2026,6,30))</f>
        <v>3435.06</v>
      </c>
      <c r="D65" s="9">
        <f>B65+C65</f>
        <v>3435.06</v>
      </c>
      <c r="E65" s="9" t="n">
        <v>3435.06</v>
      </c>
      <c r="F65" s="9">
        <f>ROUND(D65-E65,2)</f>
        <v>0</v>
      </c>
    </row>
    <row r="66">
      <c r="A66" t="inlineStr">
        <is>
          <t>Office expenses</t>
        </is>
      </c>
      <c r="B66" s="9">
        <f>SUMIFS('QBO GL'!$G$5:$G$3941,'QBO GL'!$F$5:$F$3941,A66,'QBO GL'!$B$5:$B$3941,"&lt;="&amp;DATE(2026,6,30))</f>
        <v>0</v>
      </c>
      <c r="C66" s="9">
        <f>SUMIFS('QBO GL'!$G$5:$G$3941,'QBO GL'!$F$5:$F$3941,A66,'QBO GL'!$B$5:$B$3941,"&gt;"&amp;DATE(2026,6,30))</f>
        <v>7066.98</v>
      </c>
      <c r="D66" s="9">
        <f>B66+C66</f>
        <v>7066.98</v>
      </c>
      <c r="E66" s="9" t="n">
        <v>7066.98</v>
      </c>
      <c r="F66" s="9">
        <f>ROUND(D66-E66,2)</f>
        <v>0</v>
      </c>
    </row>
    <row r="67">
      <c r="A67" t="inlineStr">
        <is>
          <t>Postage</t>
        </is>
      </c>
      <c r="B67" s="9">
        <f>SUMIFS('QBO GL'!$G$5:$G$3941,'QBO GL'!$F$5:$F$3941,A67,'QBO GL'!$B$5:$B$3941,"&lt;="&amp;DATE(2026,6,30))</f>
        <v>0</v>
      </c>
      <c r="C67" s="9">
        <f>SUMIFS('QBO GL'!$G$5:$G$3941,'QBO GL'!$F$5:$F$3941,A67,'QBO GL'!$B$5:$B$3941,"&gt;"&amp;DATE(2026,6,30))</f>
        <v>10347.74</v>
      </c>
      <c r="D67" s="9">
        <f>B67+C67</f>
        <v>10347.74</v>
      </c>
      <c r="E67" s="9" t="n">
        <v>10347.74</v>
      </c>
      <c r="F67" s="9">
        <f>ROUND(D67-E67,2)</f>
        <v>0</v>
      </c>
    </row>
    <row r="68">
      <c r="A68" t="inlineStr">
        <is>
          <t>Printing &amp; stationery</t>
        </is>
      </c>
      <c r="B68" s="9">
        <f>SUMIFS('QBO GL'!$G$5:$G$3941,'QBO GL'!$F$5:$F$3941,A68,'QBO GL'!$B$5:$B$3941,"&lt;="&amp;DATE(2026,6,30))</f>
        <v>0</v>
      </c>
      <c r="C68" s="9">
        <f>SUMIFS('QBO GL'!$G$5:$G$3941,'QBO GL'!$F$5:$F$3941,A68,'QBO GL'!$B$5:$B$3941,"&gt;"&amp;DATE(2026,6,30))</f>
        <v>0</v>
      </c>
      <c r="D68" s="9">
        <f>B68+C68</f>
        <v>0</v>
      </c>
      <c r="E68" s="9" t="n">
        <v>0</v>
      </c>
      <c r="F68" s="9">
        <f>ROUND(D68-E68,2)</f>
        <v>0</v>
      </c>
    </row>
    <row r="69">
      <c r="A69" t="inlineStr">
        <is>
          <t>Rent - factory</t>
        </is>
      </c>
      <c r="B69" s="9">
        <f>SUMIFS('QBO GL'!$G$5:$G$3941,'QBO GL'!$F$5:$F$3941,A69,'QBO GL'!$B$5:$B$3941,"&lt;="&amp;DATE(2026,6,30))</f>
        <v>0</v>
      </c>
      <c r="C69" s="9">
        <f>SUMIFS('QBO GL'!$G$5:$G$3941,'QBO GL'!$F$5:$F$3941,A69,'QBO GL'!$B$5:$B$3941,"&gt;"&amp;DATE(2026,6,30))</f>
        <v>32707.45</v>
      </c>
      <c r="D69" s="9">
        <f>B69+C69</f>
        <v>32707.45</v>
      </c>
      <c r="E69" s="9" t="n">
        <v>32707.45</v>
      </c>
      <c r="F69" s="9">
        <f>ROUND(D69-E69,2)</f>
        <v>0</v>
      </c>
    </row>
    <row r="70">
      <c r="A70" t="inlineStr">
        <is>
          <t>Repairs &amp; maintenance</t>
        </is>
      </c>
      <c r="B70" s="9">
        <f>SUMIFS('QBO GL'!$G$5:$G$3941,'QBO GL'!$F$5:$F$3941,A70,'QBO GL'!$B$5:$B$3941,"&lt;="&amp;DATE(2026,6,30))</f>
        <v>0</v>
      </c>
      <c r="C70" s="9">
        <f>SUMIFS('QBO GL'!$G$5:$G$3941,'QBO GL'!$F$5:$F$3941,A70,'QBO GL'!$B$5:$B$3941,"&gt;"&amp;DATE(2026,6,30))</f>
        <v>44527.23</v>
      </c>
      <c r="D70" s="9">
        <f>B70+C70</f>
        <v>44527.23</v>
      </c>
      <c r="E70" s="9" t="n">
        <v>44527.23</v>
      </c>
      <c r="F70" s="9">
        <f>ROUND(D70-E70,2)</f>
        <v>0</v>
      </c>
    </row>
    <row r="71">
      <c r="A71" t="inlineStr">
        <is>
          <t>Small tools</t>
        </is>
      </c>
      <c r="B71" s="9">
        <f>SUMIFS('QBO GL'!$G$5:$G$3941,'QBO GL'!$F$5:$F$3941,A71,'QBO GL'!$B$5:$B$3941,"&lt;="&amp;DATE(2026,6,30))</f>
        <v>0</v>
      </c>
      <c r="C71" s="9">
        <f>SUMIFS('QBO GL'!$G$5:$G$3941,'QBO GL'!$F$5:$F$3941,A71,'QBO GL'!$B$5:$B$3941,"&gt;"&amp;DATE(2026,6,30))</f>
        <v>36532.59</v>
      </c>
      <c r="D71" s="9">
        <f>B71+C71</f>
        <v>36532.59</v>
      </c>
      <c r="E71" s="9" t="n">
        <v>36532.59</v>
      </c>
      <c r="F71" s="9">
        <f>ROUND(D71-E71,2)</f>
        <v>0</v>
      </c>
    </row>
    <row r="72">
      <c r="A72" t="inlineStr">
        <is>
          <t>Wages &amp; salaries</t>
        </is>
      </c>
      <c r="B72" s="9">
        <f>SUMIFS('QBO GL'!$G$5:$G$3941,'QBO GL'!$F$5:$F$3941,A72,'QBO GL'!$B$5:$B$3941,"&lt;="&amp;DATE(2026,6,30))</f>
        <v>0</v>
      </c>
      <c r="C72" s="9">
        <f>SUMIFS('QBO GL'!$G$5:$G$3941,'QBO GL'!$F$5:$F$3941,A72,'QBO GL'!$B$5:$B$3941,"&gt;"&amp;DATE(2026,6,30))</f>
        <v>194168.85</v>
      </c>
      <c r="D72" s="9">
        <f>B72+C72</f>
        <v>194168.85</v>
      </c>
      <c r="E72" s="9" t="n">
        <v>194168.85</v>
      </c>
      <c r="F72" s="9">
        <f>ROUND(D72-E72,2)</f>
        <v>0</v>
      </c>
    </row>
    <row r="73">
      <c r="A73" t="inlineStr">
        <is>
          <t>Superannuation</t>
        </is>
      </c>
      <c r="B73" s="9">
        <f>SUMIFS('QBO GL'!$G$5:$G$3941,'QBO GL'!$F$5:$F$3941,A73,'QBO GL'!$B$5:$B$3941,"&lt;="&amp;DATE(2026,6,30))</f>
        <v>0</v>
      </c>
      <c r="C73" s="9">
        <f>SUMIFS('QBO GL'!$G$5:$G$3941,'QBO GL'!$F$5:$F$3941,A73,'QBO GL'!$B$5:$B$3941,"&gt;"&amp;DATE(2026,6,30))</f>
        <v>23300.25</v>
      </c>
      <c r="D73" s="9">
        <f>B73+C73</f>
        <v>23300.25</v>
      </c>
      <c r="E73" s="9" t="n">
        <v>23300.25</v>
      </c>
      <c r="F73" s="9">
        <f>ROUND(D73-E73,2)</f>
        <v>0</v>
      </c>
    </row>
    <row r="74">
      <c r="A74" t="inlineStr">
        <is>
          <t>Staff amenities</t>
        </is>
      </c>
      <c r="B74" s="9">
        <f>SUMIFS('QBO GL'!$G$5:$G$3941,'QBO GL'!$F$5:$F$3941,A74,'QBO GL'!$B$5:$B$3941,"&lt;="&amp;DATE(2026,6,30))</f>
        <v>0</v>
      </c>
      <c r="C74" s="9">
        <f>SUMIFS('QBO GL'!$G$5:$G$3941,'QBO GL'!$F$5:$F$3941,A74,'QBO GL'!$B$5:$B$3941,"&gt;"&amp;DATE(2026,6,30))</f>
        <v>5681.63</v>
      </c>
      <c r="D74" s="9">
        <f>B74+C74</f>
        <v>5681.63</v>
      </c>
      <c r="E74" s="9" t="n">
        <v>5681.63</v>
      </c>
      <c r="F74" s="9">
        <f>ROUND(D74-E74,2)</f>
        <v>0</v>
      </c>
    </row>
    <row r="75">
      <c r="A75" t="inlineStr">
        <is>
          <t>Protective clothing</t>
        </is>
      </c>
      <c r="B75" s="9">
        <f>SUMIFS('QBO GL'!$G$5:$G$3941,'QBO GL'!$F$5:$F$3941,A75,'QBO GL'!$B$5:$B$3941,"&lt;="&amp;DATE(2026,6,30))</f>
        <v>0</v>
      </c>
      <c r="C75" s="9">
        <f>SUMIFS('QBO GL'!$G$5:$G$3941,'QBO GL'!$F$5:$F$3941,A75,'QBO GL'!$B$5:$B$3941,"&gt;"&amp;DATE(2026,6,30))</f>
        <v>3376.66</v>
      </c>
      <c r="D75" s="9">
        <f>B75+C75</f>
        <v>3376.66</v>
      </c>
      <c r="E75" s="9" t="n">
        <v>3376.66</v>
      </c>
      <c r="F75" s="9">
        <f>ROUND(D75-E75,2)</f>
        <v>0</v>
      </c>
    </row>
    <row r="76">
      <c r="A76" t="inlineStr">
        <is>
          <t>Training</t>
        </is>
      </c>
      <c r="B76" s="9">
        <f>SUMIFS('QBO GL'!$G$5:$G$3941,'QBO GL'!$F$5:$F$3941,A76,'QBO GL'!$B$5:$B$3941,"&lt;="&amp;DATE(2026,6,30))</f>
        <v>0</v>
      </c>
      <c r="C76" s="9">
        <f>SUMIFS('QBO GL'!$G$5:$G$3941,'QBO GL'!$F$5:$F$3941,A76,'QBO GL'!$B$5:$B$3941,"&gt;"&amp;DATE(2026,6,30))</f>
        <v>4562.77</v>
      </c>
      <c r="D76" s="9">
        <f>B76+C76</f>
        <v>4562.77</v>
      </c>
      <c r="E76" s="9" t="n">
        <v>4562.77</v>
      </c>
      <c r="F76" s="9">
        <f>ROUND(D76-E76,2)</f>
        <v>0</v>
      </c>
    </row>
    <row r="77">
      <c r="A77" t="inlineStr">
        <is>
          <t>Subscriptions</t>
        </is>
      </c>
      <c r="B77" s="9">
        <f>SUMIFS('QBO GL'!$G$5:$G$3941,'QBO GL'!$F$5:$F$3941,A77,'QBO GL'!$B$5:$B$3941,"&lt;="&amp;DATE(2026,6,30))</f>
        <v>0</v>
      </c>
      <c r="C77" s="9">
        <f>SUMIFS('QBO GL'!$G$5:$G$3941,'QBO GL'!$F$5:$F$3941,A77,'QBO GL'!$B$5:$B$3941,"&gt;"&amp;DATE(2026,6,30))</f>
        <v>5718.34</v>
      </c>
      <c r="D77" s="9">
        <f>B77+C77</f>
        <v>5718.34</v>
      </c>
      <c r="E77" s="9" t="n">
        <v>5718.34</v>
      </c>
      <c r="F77" s="9">
        <f>ROUND(D77-E77,2)</f>
        <v>0</v>
      </c>
    </row>
    <row r="78">
      <c r="A78" t="inlineStr">
        <is>
          <t>Software</t>
        </is>
      </c>
      <c r="B78" s="9">
        <f>SUMIFS('QBO GL'!$G$5:$G$3941,'QBO GL'!$F$5:$F$3941,A78,'QBO GL'!$B$5:$B$3941,"&lt;="&amp;DATE(2026,6,30))</f>
        <v>0</v>
      </c>
      <c r="C78" s="9">
        <f>SUMIFS('QBO GL'!$G$5:$G$3941,'QBO GL'!$F$5:$F$3941,A78,'QBO GL'!$B$5:$B$3941,"&gt;"&amp;DATE(2026,6,30))</f>
        <v>10413.14</v>
      </c>
      <c r="D78" s="9">
        <f>B78+C78</f>
        <v>10413.14</v>
      </c>
      <c r="E78" s="9" t="n">
        <v>10413.14</v>
      </c>
      <c r="F78" s="9">
        <f>ROUND(D78-E78,2)</f>
        <v>0</v>
      </c>
    </row>
    <row r="79">
      <c r="A79" t="inlineStr">
        <is>
          <t>Telephone</t>
        </is>
      </c>
      <c r="B79" s="9">
        <f>SUMIFS('QBO GL'!$G$5:$G$3941,'QBO GL'!$F$5:$F$3941,A79,'QBO GL'!$B$5:$B$3941,"&lt;="&amp;DATE(2026,6,30))</f>
        <v>0</v>
      </c>
      <c r="C79" s="9">
        <f>SUMIFS('QBO GL'!$G$5:$G$3941,'QBO GL'!$F$5:$F$3941,A79,'QBO GL'!$B$5:$B$3941,"&gt;"&amp;DATE(2026,6,30))</f>
        <v>3292.15</v>
      </c>
      <c r="D79" s="9">
        <f>B79+C79</f>
        <v>3292.15</v>
      </c>
      <c r="E79" s="9" t="n">
        <v>3292.15</v>
      </c>
      <c r="F79" s="9">
        <f>ROUND(D79-E79,2)</f>
        <v>0</v>
      </c>
    </row>
    <row r="80">
      <c r="A80" t="inlineStr">
        <is>
          <t>Mobile phones</t>
        </is>
      </c>
      <c r="B80" s="9">
        <f>SUMIFS('QBO GL'!$G$5:$G$3941,'QBO GL'!$F$5:$F$3941,A80,'QBO GL'!$B$5:$B$3941,"&lt;="&amp;DATE(2026,6,30))</f>
        <v>0</v>
      </c>
      <c r="C80" s="9">
        <f>SUMIFS('QBO GL'!$G$5:$G$3941,'QBO GL'!$F$5:$F$3941,A80,'QBO GL'!$B$5:$B$3941,"&gt;"&amp;DATE(2026,6,30))</f>
        <v>2419.09</v>
      </c>
      <c r="D80" s="9">
        <f>B80+C80</f>
        <v>2419.09</v>
      </c>
      <c r="E80" s="9" t="n">
        <v>2419.09</v>
      </c>
      <c r="F80" s="9">
        <f>ROUND(D80-E80,2)</f>
        <v>0</v>
      </c>
    </row>
    <row r="81">
      <c r="A81" t="inlineStr">
        <is>
          <t>Internet</t>
        </is>
      </c>
      <c r="B81" s="9">
        <f>SUMIFS('QBO GL'!$G$5:$G$3941,'QBO GL'!$F$5:$F$3941,A81,'QBO GL'!$B$5:$B$3941,"&lt;="&amp;DATE(2026,6,30))</f>
        <v>0</v>
      </c>
      <c r="C81" s="9">
        <f>SUMIFS('QBO GL'!$G$5:$G$3941,'QBO GL'!$F$5:$F$3941,A81,'QBO GL'!$B$5:$B$3941,"&gt;"&amp;DATE(2026,6,30))</f>
        <v>6354.19</v>
      </c>
      <c r="D81" s="9">
        <f>B81+C81</f>
        <v>6354.19</v>
      </c>
      <c r="E81" s="9" t="n">
        <v>6354.19</v>
      </c>
      <c r="F81" s="9">
        <f>ROUND(D81-E81,2)</f>
        <v>0</v>
      </c>
    </row>
    <row r="82">
      <c r="A82" t="inlineStr">
        <is>
          <t>Travel</t>
        </is>
      </c>
      <c r="B82" s="9">
        <f>SUMIFS('QBO GL'!$G$5:$G$3941,'QBO GL'!$F$5:$F$3941,A82,'QBO GL'!$B$5:$B$3941,"&lt;="&amp;DATE(2026,6,30))</f>
        <v>0</v>
      </c>
      <c r="C82" s="9">
        <f>SUMIFS('QBO GL'!$G$5:$G$3941,'QBO GL'!$F$5:$F$3941,A82,'QBO GL'!$B$5:$B$3941,"&gt;"&amp;DATE(2026,6,30))</f>
        <v>10261.02</v>
      </c>
      <c r="D82" s="9">
        <f>B82+C82</f>
        <v>10261.02</v>
      </c>
      <c r="E82" s="9" t="n">
        <v>10261.02</v>
      </c>
      <c r="F82" s="9">
        <f>ROUND(D82-E82,2)</f>
        <v>0</v>
      </c>
    </row>
    <row r="83">
      <c r="A83" t="inlineStr">
        <is>
          <t>Waste removal</t>
        </is>
      </c>
      <c r="B83" s="9">
        <f>SUMIFS('QBO GL'!$G$5:$G$3941,'QBO GL'!$F$5:$F$3941,A83,'QBO GL'!$B$5:$B$3941,"&lt;="&amp;DATE(2026,6,30))</f>
        <v>0</v>
      </c>
      <c r="C83" s="9">
        <f>SUMIFS('QBO GL'!$G$5:$G$3941,'QBO GL'!$F$5:$F$3941,A83,'QBO GL'!$B$5:$B$3941,"&gt;"&amp;DATE(2026,6,30))</f>
        <v>1796.53</v>
      </c>
      <c r="D83" s="9">
        <f>B83+C83</f>
        <v>1796.53</v>
      </c>
      <c r="E83" s="9" t="n">
        <v>1796.53</v>
      </c>
      <c r="F83" s="9">
        <f>ROUND(D83-E83,2)</f>
        <v>0</v>
      </c>
    </row>
    <row r="84">
      <c r="A84" t="inlineStr">
        <is>
          <t>Licences &amp; permits</t>
        </is>
      </c>
      <c r="B84" s="9">
        <f>SUMIFS('QBO GL'!$G$5:$G$3941,'QBO GL'!$F$5:$F$3941,A84,'QBO GL'!$B$5:$B$3941,"&lt;="&amp;DATE(2026,6,30))</f>
        <v>0</v>
      </c>
      <c r="C84" s="9">
        <f>SUMIFS('QBO GL'!$G$5:$G$3941,'QBO GL'!$F$5:$F$3941,A84,'QBO GL'!$B$5:$B$3941,"&gt;"&amp;DATE(2026,6,30))</f>
        <v>2438.85</v>
      </c>
      <c r="D84" s="9">
        <f>B84+C84</f>
        <v>2438.85</v>
      </c>
      <c r="E84" s="9" t="n">
        <v>2438.85</v>
      </c>
      <c r="F84" s="9">
        <f>ROUND(D84-E84,2)</f>
        <v>0</v>
      </c>
    </row>
    <row r="85">
      <c r="A85" t="inlineStr">
        <is>
          <t>Donations</t>
        </is>
      </c>
      <c r="B85" s="9">
        <f>SUMIFS('QBO GL'!$G$5:$G$3941,'QBO GL'!$F$5:$F$3941,A85,'QBO GL'!$B$5:$B$3941,"&lt;="&amp;DATE(2026,6,30))</f>
        <v>0</v>
      </c>
      <c r="C85" s="9">
        <f>SUMIFS('QBO GL'!$G$5:$G$3941,'QBO GL'!$F$5:$F$3941,A85,'QBO GL'!$B$5:$B$3941,"&gt;"&amp;DATE(2026,6,30))</f>
        <v>0</v>
      </c>
      <c r="D85" s="9">
        <f>B85+C85</f>
        <v>0</v>
      </c>
      <c r="E85" s="9" t="n">
        <v>0</v>
      </c>
      <c r="F85" s="9">
        <f>ROUND(D85-E85,2)</f>
        <v>0</v>
      </c>
    </row>
    <row r="86">
      <c r="A86" t="inlineStr">
        <is>
          <t>Fines &amp; penalties</t>
        </is>
      </c>
      <c r="B86" s="9">
        <f>SUMIFS('QBO GL'!$G$5:$G$3941,'QBO GL'!$F$5:$F$3941,A86,'QBO GL'!$B$5:$B$3941,"&lt;="&amp;DATE(2026,6,30))</f>
        <v>0</v>
      </c>
      <c r="C86" s="9">
        <f>SUMIFS('QBO GL'!$G$5:$G$3941,'QBO GL'!$F$5:$F$3941,A86,'QBO GL'!$B$5:$B$3941,"&gt;"&amp;DATE(2026,6,30))</f>
        <v>0</v>
      </c>
      <c r="D86" s="9">
        <f>B86+C86</f>
        <v>0</v>
      </c>
      <c r="E86" s="9" t="n">
        <v>0</v>
      </c>
      <c r="F86" s="9">
        <f>ROUND(D86-E86,2)</f>
        <v>0</v>
      </c>
    </row>
    <row r="87">
      <c r="A87" t="inlineStr">
        <is>
          <t>Rounding</t>
        </is>
      </c>
      <c r="B87" s="9">
        <f>SUMIFS('QBO GL'!$G$5:$G$3941,'QBO GL'!$F$5:$F$3941,A87,'QBO GL'!$B$5:$B$3941,"&lt;="&amp;DATE(2026,6,30))</f>
        <v>0</v>
      </c>
      <c r="C87" s="9">
        <f>SUMIFS('QBO GL'!$G$5:$G$3941,'QBO GL'!$F$5:$F$3941,A87,'QBO GL'!$B$5:$B$3941,"&gt;"&amp;DATE(2026,6,30))</f>
        <v>0</v>
      </c>
      <c r="D87" s="9">
        <f>B87+C87</f>
        <v>0</v>
      </c>
      <c r="E87" s="9" t="n">
        <v>0</v>
      </c>
      <c r="F87" s="9">
        <f>ROUND(D87-E87,2)</f>
        <v>0</v>
      </c>
    </row>
    <row r="88">
      <c r="A88" t="inlineStr">
        <is>
          <t>Uncategorised Expense</t>
        </is>
      </c>
      <c r="B88" s="9">
        <f>SUMIFS('QBO GL'!$G$5:$G$3941,'QBO GL'!$F$5:$F$3941,A88,'QBO GL'!$B$5:$B$3941,"&lt;="&amp;DATE(2026,6,30))</f>
        <v>0</v>
      </c>
      <c r="C88" s="9">
        <f>SUMIFS('QBO GL'!$G$5:$G$3941,'QBO GL'!$F$5:$F$3941,A88,'QBO GL'!$B$5:$B$3941,"&gt;"&amp;DATE(2026,6,30))</f>
        <v>5310.06</v>
      </c>
      <c r="D88" s="9">
        <f>B88+C88</f>
        <v>5310.06</v>
      </c>
      <c r="E88" s="9" t="n">
        <v>5310.06</v>
      </c>
      <c r="F88" s="9">
        <f>ROUND(D88-E88,2)</f>
        <v>0</v>
      </c>
    </row>
    <row r="89">
      <c r="A89" t="inlineStr">
        <is>
          <t>Uncategorised Income</t>
        </is>
      </c>
      <c r="B89" s="9">
        <f>SUMIFS('QBO GL'!$G$5:$G$3941,'QBO GL'!$F$5:$F$3941,A89,'QBO GL'!$B$5:$B$3941,"&lt;="&amp;DATE(2026,6,30))</f>
        <v>0</v>
      </c>
      <c r="C89" s="9">
        <f>SUMIFS('QBO GL'!$G$5:$G$3941,'QBO GL'!$F$5:$F$3941,A89,'QBO GL'!$B$5:$B$3941,"&gt;"&amp;DATE(2026,6,30))</f>
        <v>0</v>
      </c>
      <c r="D89" s="9">
        <f>B89+C89</f>
        <v>0</v>
      </c>
      <c r="E89" s="9" t="n">
        <v>0</v>
      </c>
      <c r="F89" s="9">
        <f>ROUND(D89-E89,2)</f>
        <v>0</v>
      </c>
    </row>
    <row r="90">
      <c r="A90" t="inlineStr">
        <is>
          <t>Ask My Accountant</t>
        </is>
      </c>
      <c r="B90" s="9">
        <f>SUMIFS('QBO GL'!$G$5:$G$3941,'QBO GL'!$F$5:$F$3941,A90,'QBO GL'!$B$5:$B$3941,"&lt;="&amp;DATE(2026,6,30))</f>
        <v>0</v>
      </c>
      <c r="C90" s="9">
        <f>SUMIFS('QBO GL'!$G$5:$G$3941,'QBO GL'!$F$5:$F$3941,A90,'QBO GL'!$B$5:$B$3941,"&gt;"&amp;DATE(2026,6,30))</f>
        <v>0</v>
      </c>
      <c r="D90" s="9">
        <f>B90+C90</f>
        <v>0</v>
      </c>
      <c r="E90" s="9" t="n">
        <v>0</v>
      </c>
      <c r="F90" s="9">
        <f>ROUND(D90-E90,2)</f>
        <v>0</v>
      </c>
    </row>
  </sheetData>
  <autoFilter ref="A4:F90"/>
  <conditionalFormatting sqref="F5:F90">
    <cfRule type="expression" priority="1" dxfId="1">
      <formula>F5&lt;&gt;0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8" customWidth="1" min="3" max="3"/>
    <col width="10" customWidth="1" min="4" max="4"/>
    <col width="12" customWidth="1" min="5" max="5"/>
    <col width="100" customWidth="1" min="6" max="6"/>
  </cols>
  <sheetData>
    <row r="1">
      <c r="A1" s="6" t="inlineStr">
        <is>
          <t>Default tax codes that change (for your BAS agent or accountant to confirm)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QBO account</t>
        </is>
      </c>
      <c r="B4" s="7" t="inlineStr">
        <is>
          <t>QBO default</t>
        </is>
      </c>
      <c r="C4" s="7" t="inlineStr">
        <is>
          <t>Xero default</t>
        </is>
      </c>
      <c r="D4" s="7" t="inlineStr">
        <is>
          <t>Jul-Sep lines</t>
        </is>
      </c>
      <c r="E4" s="7" t="inlineStr">
        <is>
          <t>GST on those lines</t>
        </is>
      </c>
      <c r="F4" s="7" t="inlineStr">
        <is>
          <t>Action</t>
        </is>
      </c>
    </row>
    <row r="5">
      <c r="A5" t="inlineStr">
        <is>
          <t>Interest income</t>
        </is>
      </c>
      <c r="B5" t="inlineStr">
        <is>
          <t>GST</t>
        </is>
      </c>
      <c r="C5" t="inlineStr">
        <is>
          <t>Input Taxed</t>
        </is>
      </c>
      <c r="D5">
        <f>COUNTIFS('QBO GL'!$F$5:$F$3941,A5,'QBO GL'!$B$5:$B$3941,"&gt;"&amp;DATE(2026,6,30))</f>
        <v>3</v>
      </c>
      <c r="E5" s="9" t="n">
        <v>0</v>
      </c>
      <c r="F5" t="inlineStr">
        <is>
          <t>Set the Xero default; GST on past lines is nil, so figures already reported do not change; confirm with your BAS agent or accountant</t>
        </is>
      </c>
    </row>
    <row r="6">
      <c r="A6" t="inlineStr">
        <is>
          <t>Bank fees</t>
        </is>
      </c>
      <c r="B6" t="inlineStr">
        <is>
          <t>GST</t>
        </is>
      </c>
      <c r="C6" t="inlineStr">
        <is>
          <t>GST Free Expenses</t>
        </is>
      </c>
      <c r="D6">
        <f>COUNTIFS('QBO GL'!$F$5:$F$3941,A6,'QBO GL'!$B$5:$B$3941,"&gt;"&amp;DATE(2026,6,30))</f>
        <v>3</v>
      </c>
      <c r="E6" s="9" t="n">
        <v>0</v>
      </c>
      <c r="F6" t="inlineStr">
        <is>
          <t>Set the Xero default; GST on past lines is nil, so figures already reported do not change; confirm with your BAS agent or accountant</t>
        </is>
      </c>
    </row>
    <row r="7">
      <c r="A7" t="inlineStr">
        <is>
          <t>Workcover</t>
        </is>
      </c>
      <c r="B7" t="inlineStr">
        <is>
          <t>GST</t>
        </is>
      </c>
      <c r="C7" t="inlineStr">
        <is>
          <t>GST Free Expenses</t>
        </is>
      </c>
      <c r="D7">
        <f>COUNTIFS('QBO GL'!$F$5:$F$3941,A7,'QBO GL'!$B$5:$B$3941,"&gt;"&amp;DATE(2026,6,30))</f>
        <v>2</v>
      </c>
      <c r="E7" s="9" t="n">
        <v>0</v>
      </c>
      <c r="F7" t="inlineStr">
        <is>
          <t>Set the Xero default; GST on past lines is nil, so figures already reported do not change; confirm with your BAS agent or accountant</t>
        </is>
      </c>
    </row>
    <row r="8">
      <c r="A8" t="inlineStr">
        <is>
          <t>Interest expense</t>
        </is>
      </c>
      <c r="B8" t="inlineStr">
        <is>
          <t>GST</t>
        </is>
      </c>
      <c r="C8" t="inlineStr">
        <is>
          <t>GST Free Expenses</t>
        </is>
      </c>
      <c r="D8">
        <f>COUNTIFS('QBO GL'!$F$5:$F$3941,A8,'QBO GL'!$B$5:$B$3941,"&gt;"&amp;DATE(2026,6,30))</f>
        <v>6</v>
      </c>
      <c r="E8" s="9" t="n">
        <v>0</v>
      </c>
      <c r="F8" t="inlineStr">
        <is>
          <t>Set the Xero default; GST on past lines is nil, so figures already reported do not change; confirm with your BAS agent or accountant</t>
        </is>
      </c>
    </row>
    <row r="9">
      <c r="A9" t="inlineStr">
        <is>
          <t>Motor Vehicle:Rego &amp; insurance</t>
        </is>
      </c>
      <c r="B9" t="inlineStr">
        <is>
          <t>GST</t>
        </is>
      </c>
      <c r="C9" t="inlineStr">
        <is>
          <t>GST Free Expenses</t>
        </is>
      </c>
      <c r="D9">
        <f>COUNTIFS('QBO GL'!$F$5:$F$3941,A9,'QBO GL'!$B$5:$B$3941,"&gt;"&amp;DATE(2026,6,30))</f>
        <v>3</v>
      </c>
      <c r="E9" s="9" t="n">
        <v>0</v>
      </c>
      <c r="F9" t="inlineStr">
        <is>
          <t>Set the Xero default; GST on past lines is nil, so figures already reported do not change; confirm with your BAS agent or accountant</t>
        </is>
      </c>
    </row>
    <row r="10">
      <c r="A10" t="inlineStr">
        <is>
          <t>Licences &amp; permits</t>
        </is>
      </c>
      <c r="B10" t="inlineStr">
        <is>
          <t>GST</t>
        </is>
      </c>
      <c r="C10" t="inlineStr">
        <is>
          <t>GST Free Expenses</t>
        </is>
      </c>
      <c r="D10">
        <f>COUNTIFS('QBO GL'!$F$5:$F$3941,A10,'QBO GL'!$B$5:$B$3941,"&gt;"&amp;DATE(2026,6,30))</f>
        <v>4</v>
      </c>
      <c r="E10" s="9" t="n">
        <v>0</v>
      </c>
      <c r="F10" t="inlineStr">
        <is>
          <t>Set the Xero default; GST on past lines is nil, so figures already reported do not change; confirm with your BAS agent or accountant</t>
        </is>
      </c>
    </row>
    <row r="11">
      <c r="A11" t="inlineStr">
        <is>
          <t>Donations</t>
        </is>
      </c>
      <c r="B11" t="inlineStr">
        <is>
          <t>GST</t>
        </is>
      </c>
      <c r="C11" t="inlineStr">
        <is>
          <t>GST Free Expenses</t>
        </is>
      </c>
      <c r="D11">
        <f>COUNTIFS('QBO GL'!$F$5:$F$3941,A11,'QBO GL'!$B$5:$B$3941,"&gt;"&amp;DATE(2026,6,30))</f>
        <v>0</v>
      </c>
      <c r="E11" s="9" t="n">
        <v>0</v>
      </c>
      <c r="F11" t="inlineStr">
        <is>
          <t>Set the Xero default; GST on past lines is nil, so figures already reported do not change; confirm with your BAS agent or accountant</t>
        </is>
      </c>
    </row>
    <row r="12">
      <c r="A12" t="inlineStr">
        <is>
          <t>Fines &amp; penalties</t>
        </is>
      </c>
      <c r="B12" t="inlineStr">
        <is>
          <t>GST</t>
        </is>
      </c>
      <c r="C12" t="inlineStr">
        <is>
          <t>BAS Excluded</t>
        </is>
      </c>
      <c r="D12">
        <f>COUNTIFS('QBO GL'!$F$5:$F$3941,A12,'QBO GL'!$B$5:$B$3941,"&gt;"&amp;DATE(2026,6,30))</f>
        <v>0</v>
      </c>
      <c r="E12" s="9" t="n">
        <v>0</v>
      </c>
      <c r="F12" t="inlineStr">
        <is>
          <t>Set the Xero default; GST on past lines is nil, so figures already reported do not change; confirm with your BAS agent or accountant</t>
        </is>
      </c>
    </row>
  </sheetData>
  <autoFilter ref="A4:F1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48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9" customWidth="1" min="2" max="2"/>
    <col width="38" customWidth="1" min="3" max="3"/>
    <col width="13" customWidth="1" min="4" max="4"/>
    <col width="38" customWidth="1" min="5" max="5"/>
    <col width="8" customWidth="1" min="6" max="6"/>
    <col width="16" customWidth="1" min="7" max="7"/>
    <col width="22" customWidth="1" min="8" max="8"/>
    <col width="8" customWidth="1" min="9" max="9"/>
    <col width="8" customWidth="1" min="10" max="10"/>
  </cols>
  <sheetData>
    <row r="1">
      <c r="A1" s="6" t="inlineStr">
        <is>
          <t>QBO customer and supplier records and the Xero contact each becomes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QBO ID</t>
        </is>
      </c>
      <c r="B4" s="7" t="inlineStr">
        <is>
          <t>Role</t>
        </is>
      </c>
      <c r="C4" s="7" t="inlineStr">
        <is>
          <t>QBO name</t>
        </is>
      </c>
      <c r="D4" s="7" t="inlineStr">
        <is>
          <t>ABN</t>
        </is>
      </c>
      <c r="E4" s="7" t="inlineStr">
        <is>
          <t>Xero contact</t>
        </is>
      </c>
      <c r="F4" s="7" t="inlineStr">
        <is>
          <t>Xero key</t>
        </is>
      </c>
      <c r="G4" s="7" t="inlineStr">
        <is>
          <t>Action</t>
        </is>
      </c>
      <c r="H4" s="7" t="inlineStr">
        <is>
          <t>Rule</t>
        </is>
      </c>
      <c r="I4" s="7" t="inlineStr">
        <is>
          <t>Open items</t>
        </is>
      </c>
      <c r="J4" s="7" t="inlineStr">
        <is>
          <t>Key exists</t>
        </is>
      </c>
    </row>
    <row r="5">
      <c r="A5" t="inlineStr">
        <is>
          <t>C001</t>
        </is>
      </c>
      <c r="B5" t="inlineStr">
        <is>
          <t>Customer</t>
        </is>
      </c>
      <c r="C5" t="inlineStr">
        <is>
          <t>Lygon Constructions Pty Ltd</t>
        </is>
      </c>
      <c r="D5" t="inlineStr"/>
      <c r="E5" t="inlineStr">
        <is>
          <t>Lygon Constructions Pty Ltd</t>
        </is>
      </c>
      <c r="F5" t="inlineStr">
        <is>
          <t>C001</t>
        </is>
      </c>
      <c r="G5" t="inlineStr">
        <is>
          <t>Keep</t>
        </is>
      </c>
      <c r="H5" t="inlineStr"/>
      <c r="I5">
        <f>COUNTIF('Open AR'!$I$5:$I$139,A5)+COUNTIF('Open AP'!$I$5:$I$194,A5)</f>
        <v>1</v>
      </c>
      <c r="J5">
        <f>COUNTIF('Xero Contacts'!$B$5:$B$453,F5)</f>
        <v>1</v>
      </c>
    </row>
    <row r="6">
      <c r="A6" t="inlineStr">
        <is>
          <t>C002</t>
        </is>
      </c>
      <c r="B6" t="inlineStr">
        <is>
          <t>Customer</t>
        </is>
      </c>
      <c r="C6" t="inlineStr">
        <is>
          <t>Southern Architects Pty Ltd</t>
        </is>
      </c>
      <c r="D6" t="inlineStr">
        <is>
          <t>12027635394</t>
        </is>
      </c>
      <c r="E6" t="inlineStr">
        <is>
          <t>Southern Architects Pty Ltd</t>
        </is>
      </c>
      <c r="F6" t="inlineStr">
        <is>
          <t>C002</t>
        </is>
      </c>
      <c r="G6" t="inlineStr">
        <is>
          <t>Keep</t>
        </is>
      </c>
      <c r="H6" t="inlineStr"/>
      <c r="I6">
        <f>COUNTIF('Open AR'!$I$5:$I$139,A6)+COUNTIF('Open AP'!$I$5:$I$194,A6)</f>
        <v>1</v>
      </c>
      <c r="J6">
        <f>COUNTIF('Xero Contacts'!$B$5:$B$453,F6)</f>
        <v>1</v>
      </c>
    </row>
    <row r="7">
      <c r="A7" t="inlineStr">
        <is>
          <t>C003</t>
        </is>
      </c>
      <c r="B7" t="inlineStr">
        <is>
          <t>Customer</t>
        </is>
      </c>
      <c r="C7" t="inlineStr">
        <is>
          <t>Yarra Constructions Pty Ltd</t>
        </is>
      </c>
      <c r="D7" t="inlineStr"/>
      <c r="E7" t="inlineStr">
        <is>
          <t>Yarra Constructions Pty Ltd</t>
        </is>
      </c>
      <c r="F7" t="inlineStr">
        <is>
          <t>C003</t>
        </is>
      </c>
      <c r="G7" t="inlineStr">
        <is>
          <t>Keep</t>
        </is>
      </c>
      <c r="H7" t="inlineStr"/>
      <c r="I7">
        <f>COUNTIF('Open AR'!$I$5:$I$139,A7)+COUNTIF('Open AP'!$I$5:$I$194,A7)</f>
        <v>0</v>
      </c>
      <c r="J7">
        <f>COUNTIF('Xero Contacts'!$B$5:$B$453,F7)</f>
        <v>1</v>
      </c>
    </row>
    <row r="8">
      <c r="A8" t="inlineStr">
        <is>
          <t>C004</t>
        </is>
      </c>
      <c r="B8" t="inlineStr">
        <is>
          <t>Customer</t>
        </is>
      </c>
      <c r="C8" t="inlineStr">
        <is>
          <t>Lygon Salon Pty Ltd</t>
        </is>
      </c>
      <c r="D8" t="inlineStr">
        <is>
          <t>25680769711</t>
        </is>
      </c>
      <c r="E8" t="inlineStr">
        <is>
          <t>Lygon Salon Pty Ltd</t>
        </is>
      </c>
      <c r="F8" t="inlineStr">
        <is>
          <t>C004</t>
        </is>
      </c>
      <c r="G8" t="inlineStr">
        <is>
          <t>Keep</t>
        </is>
      </c>
      <c r="H8" t="inlineStr"/>
      <c r="I8">
        <f>COUNTIF('Open AR'!$I$5:$I$139,A8)+COUNTIF('Open AP'!$I$5:$I$194,A8)</f>
        <v>0</v>
      </c>
      <c r="J8">
        <f>COUNTIF('Xero Contacts'!$B$5:$B$453,F8)</f>
        <v>1</v>
      </c>
    </row>
    <row r="9">
      <c r="A9" t="inlineStr">
        <is>
          <t>C005</t>
        </is>
      </c>
      <c r="B9" t="inlineStr">
        <is>
          <t>Customer</t>
        </is>
      </c>
      <c r="C9" t="inlineStr">
        <is>
          <t>Clifton Optometrists</t>
        </is>
      </c>
      <c r="D9" t="inlineStr">
        <is>
          <t>84077093798</t>
        </is>
      </c>
      <c r="E9" t="inlineStr">
        <is>
          <t>Clifton Optometrists</t>
        </is>
      </c>
      <c r="F9" t="inlineStr">
        <is>
          <t>C005</t>
        </is>
      </c>
      <c r="G9" t="inlineStr">
        <is>
          <t>Keep</t>
        </is>
      </c>
      <c r="H9" t="inlineStr"/>
      <c r="I9">
        <f>COUNTIF('Open AR'!$I$5:$I$139,A9)+COUNTIF('Open AP'!$I$5:$I$194,A9)</f>
        <v>1</v>
      </c>
      <c r="J9">
        <f>COUNTIF('Xero Contacts'!$B$5:$B$453,F9)</f>
        <v>1</v>
      </c>
    </row>
    <row r="10">
      <c r="A10" t="inlineStr">
        <is>
          <t>C006</t>
        </is>
      </c>
      <c r="B10" t="inlineStr">
        <is>
          <t>Customer</t>
        </is>
      </c>
      <c r="C10" t="inlineStr">
        <is>
          <t>Glenferrie Salon Pty Ltd</t>
        </is>
      </c>
      <c r="D10" t="inlineStr">
        <is>
          <t>31333095371</t>
        </is>
      </c>
      <c r="E10" t="inlineStr">
        <is>
          <t>Glenferrie Salon Pty Ltd</t>
        </is>
      </c>
      <c r="F10" t="inlineStr">
        <is>
          <t>C006</t>
        </is>
      </c>
      <c r="G10" t="inlineStr">
        <is>
          <t>Keep</t>
        </is>
      </c>
      <c r="H10" t="inlineStr"/>
      <c r="I10">
        <f>COUNTIF('Open AR'!$I$5:$I$139,A10)+COUNTIF('Open AP'!$I$5:$I$194,A10)</f>
        <v>0</v>
      </c>
      <c r="J10">
        <f>COUNTIF('Xero Contacts'!$B$5:$B$453,F10)</f>
        <v>1</v>
      </c>
    </row>
    <row r="11">
      <c r="A11" t="inlineStr">
        <is>
          <t>C007</t>
        </is>
      </c>
      <c r="B11" t="inlineStr">
        <is>
          <t>Customer</t>
        </is>
      </c>
      <c r="C11" t="inlineStr">
        <is>
          <t>Ironbark Pharmacy</t>
        </is>
      </c>
      <c r="D11" t="inlineStr"/>
      <c r="E11" t="inlineStr">
        <is>
          <t>Ironbark Pharmacy</t>
        </is>
      </c>
      <c r="F11" t="inlineStr">
        <is>
          <t>C007</t>
        </is>
      </c>
      <c r="G11" t="inlineStr">
        <is>
          <t>Keep</t>
        </is>
      </c>
      <c r="H11" t="inlineStr"/>
      <c r="I11">
        <f>COUNTIF('Open AR'!$I$5:$I$139,A11)+COUNTIF('Open AP'!$I$5:$I$194,A11)</f>
        <v>0</v>
      </c>
      <c r="J11">
        <f>COUNTIF('Xero Contacts'!$B$5:$B$453,F11)</f>
        <v>1</v>
      </c>
    </row>
    <row r="12">
      <c r="A12" t="inlineStr">
        <is>
          <t>C305</t>
        </is>
      </c>
      <c r="B12" t="inlineStr">
        <is>
          <t>Customer</t>
        </is>
      </c>
      <c r="C12" t="inlineStr">
        <is>
          <t>Ironbark  Pharmacy</t>
        </is>
      </c>
      <c r="D12" t="inlineStr"/>
      <c r="E12" t="inlineStr">
        <is>
          <t>Ironbark Pharmacy</t>
        </is>
      </c>
      <c r="F12" t="inlineStr">
        <is>
          <t>C007</t>
        </is>
      </c>
      <c r="G12" t="inlineStr">
        <is>
          <t>Merge into C007</t>
        </is>
      </c>
      <c r="H12" t="inlineStr">
        <is>
          <t>Same name (normalised)</t>
        </is>
      </c>
      <c r="I12">
        <f>COUNTIF('Open AR'!$I$5:$I$139,A12)+COUNTIF('Open AP'!$I$5:$I$194,A12)</f>
        <v>0</v>
      </c>
      <c r="J12">
        <f>COUNTIF('Xero Contacts'!$B$5:$B$453,F12)</f>
        <v>1</v>
      </c>
    </row>
    <row r="13">
      <c r="A13" t="inlineStr">
        <is>
          <t>C008</t>
        </is>
      </c>
      <c r="B13" t="inlineStr">
        <is>
          <t>Customer</t>
        </is>
      </c>
      <c r="C13" t="inlineStr">
        <is>
          <t>Hawthorn Homewares Pty Ltd</t>
        </is>
      </c>
      <c r="D13" t="inlineStr">
        <is>
          <t>82357073380</t>
        </is>
      </c>
      <c r="E13" t="inlineStr">
        <is>
          <t>Hawthorn Homewares Pty Ltd</t>
        </is>
      </c>
      <c r="F13" t="inlineStr">
        <is>
          <t>C008</t>
        </is>
      </c>
      <c r="G13" t="inlineStr">
        <is>
          <t>Keep</t>
        </is>
      </c>
      <c r="H13" t="inlineStr"/>
      <c r="I13">
        <f>COUNTIF('Open AR'!$I$5:$I$139,A13)+COUNTIF('Open AP'!$I$5:$I$194,A13)</f>
        <v>0</v>
      </c>
      <c r="J13">
        <f>COUNTIF('Xero Contacts'!$B$5:$B$453,F13)</f>
        <v>1</v>
      </c>
    </row>
    <row r="14">
      <c r="A14" t="inlineStr">
        <is>
          <t>C009</t>
        </is>
      </c>
      <c r="B14" t="inlineStr">
        <is>
          <t>Customer</t>
        </is>
      </c>
      <c r="C14" t="inlineStr">
        <is>
          <t>Smith St Pharmacy Pty Ltd</t>
        </is>
      </c>
      <c r="D14" t="inlineStr">
        <is>
          <t>27843238559</t>
        </is>
      </c>
      <c r="E14" t="inlineStr">
        <is>
          <t>Smith St Pharmacy Pty Ltd</t>
        </is>
      </c>
      <c r="F14" t="inlineStr">
        <is>
          <t>C009</t>
        </is>
      </c>
      <c r="G14" t="inlineStr">
        <is>
          <t>Keep</t>
        </is>
      </c>
      <c r="H14" t="inlineStr"/>
      <c r="I14">
        <f>COUNTIF('Open AR'!$I$5:$I$139,A14)+COUNTIF('Open AP'!$I$5:$I$194,A14)</f>
        <v>1</v>
      </c>
      <c r="J14">
        <f>COUNTIF('Xero Contacts'!$B$5:$B$453,F14)</f>
        <v>1</v>
      </c>
    </row>
    <row r="15">
      <c r="A15" t="inlineStr">
        <is>
          <t>C010</t>
        </is>
      </c>
      <c r="B15" t="inlineStr">
        <is>
          <t>Customer</t>
        </is>
      </c>
      <c r="C15" t="inlineStr">
        <is>
          <t>Yarra Kitchen &amp; Bath Pty Ltd</t>
        </is>
      </c>
      <c r="D15" t="inlineStr">
        <is>
          <t>21772229285</t>
        </is>
      </c>
      <c r="E15" t="inlineStr">
        <is>
          <t>Yarra Kitchen &amp; Bath Pty Ltd</t>
        </is>
      </c>
      <c r="F15" t="inlineStr">
        <is>
          <t>C010</t>
        </is>
      </c>
      <c r="G15" t="inlineStr">
        <is>
          <t>Keep</t>
        </is>
      </c>
      <c r="H15" t="inlineStr"/>
      <c r="I15">
        <f>COUNTIF('Open AR'!$I$5:$I$139,A15)+COUNTIF('Open AP'!$I$5:$I$194,A15)</f>
        <v>1</v>
      </c>
      <c r="J15">
        <f>COUNTIF('Xero Contacts'!$B$5:$B$453,F15)</f>
        <v>1</v>
      </c>
    </row>
    <row r="16">
      <c r="A16" t="inlineStr">
        <is>
          <t>C011</t>
        </is>
      </c>
      <c r="B16" t="inlineStr">
        <is>
          <t>Customer</t>
        </is>
      </c>
      <c r="C16" t="inlineStr">
        <is>
          <t>Brunswick Bookshop Pty Ltd</t>
        </is>
      </c>
      <c r="D16" t="inlineStr">
        <is>
          <t>33096039827</t>
        </is>
      </c>
      <c r="E16" t="inlineStr">
        <is>
          <t>Brunswick Bookshop Pty Ltd</t>
        </is>
      </c>
      <c r="F16" t="inlineStr">
        <is>
          <t>C011</t>
        </is>
      </c>
      <c r="G16" t="inlineStr">
        <is>
          <t>Keep</t>
        </is>
      </c>
      <c r="H16" t="inlineStr"/>
      <c r="I16">
        <f>COUNTIF('Open AR'!$I$5:$I$139,A16)+COUNTIF('Open AP'!$I$5:$I$194,A16)</f>
        <v>1</v>
      </c>
      <c r="J16">
        <f>COUNTIF('Xero Contacts'!$B$5:$B$453,F16)</f>
        <v>1</v>
      </c>
    </row>
    <row r="17">
      <c r="A17" t="inlineStr">
        <is>
          <t>C012</t>
        </is>
      </c>
      <c r="B17" t="inlineStr">
        <is>
          <t>Customer</t>
        </is>
      </c>
      <c r="C17" t="inlineStr">
        <is>
          <t>High St Bakery Group</t>
        </is>
      </c>
      <c r="D17" t="inlineStr">
        <is>
          <t>57448635350</t>
        </is>
      </c>
      <c r="E17" t="inlineStr">
        <is>
          <t>High St Bakery Group</t>
        </is>
      </c>
      <c r="F17" t="inlineStr">
        <is>
          <t>C012</t>
        </is>
      </c>
      <c r="G17" t="inlineStr">
        <is>
          <t>Keep</t>
        </is>
      </c>
      <c r="H17" t="inlineStr"/>
      <c r="I17">
        <f>COUNTIF('Open AR'!$I$5:$I$139,A17)+COUNTIF('Open AP'!$I$5:$I$194,A17)</f>
        <v>0</v>
      </c>
      <c r="J17">
        <f>COUNTIF('Xero Contacts'!$B$5:$B$453,F17)</f>
        <v>1</v>
      </c>
    </row>
    <row r="18">
      <c r="A18" t="inlineStr">
        <is>
          <t>S164</t>
        </is>
      </c>
      <c r="B18" t="inlineStr">
        <is>
          <t>Supplier</t>
        </is>
      </c>
      <c r="C18" t="inlineStr">
        <is>
          <t>High St Bakery Group</t>
        </is>
      </c>
      <c r="D18" t="inlineStr">
        <is>
          <t>57448635350</t>
        </is>
      </c>
      <c r="E18" t="inlineStr">
        <is>
          <t>High St Bakery Group</t>
        </is>
      </c>
      <c r="F18" t="inlineStr">
        <is>
          <t>C012</t>
        </is>
      </c>
      <c r="G18" t="inlineStr">
        <is>
          <t>Merge into C012</t>
        </is>
      </c>
      <c r="H18" t="inlineStr">
        <is>
          <t>Same ABN</t>
        </is>
      </c>
      <c r="I18">
        <f>COUNTIF('Open AR'!$I$5:$I$139,A18)+COUNTIF('Open AP'!$I$5:$I$194,A18)</f>
        <v>0</v>
      </c>
      <c r="J18">
        <f>COUNTIF('Xero Contacts'!$B$5:$B$453,F18)</f>
        <v>1</v>
      </c>
    </row>
    <row r="19">
      <c r="A19" t="inlineStr">
        <is>
          <t>C013</t>
        </is>
      </c>
      <c r="B19" t="inlineStr">
        <is>
          <t>Customer</t>
        </is>
      </c>
      <c r="C19" t="inlineStr">
        <is>
          <t>Fitzroy Bookshop</t>
        </is>
      </c>
      <c r="D19" t="inlineStr">
        <is>
          <t>16972855922</t>
        </is>
      </c>
      <c r="E19" t="inlineStr">
        <is>
          <t>Fitzroy Bookshop</t>
        </is>
      </c>
      <c r="F19" t="inlineStr">
        <is>
          <t>C013</t>
        </is>
      </c>
      <c r="G19" t="inlineStr">
        <is>
          <t>Keep</t>
        </is>
      </c>
      <c r="H19" t="inlineStr"/>
      <c r="I19">
        <f>COUNTIF('Open AR'!$I$5:$I$139,A19)+COUNTIF('Open AP'!$I$5:$I$194,A19)</f>
        <v>0</v>
      </c>
      <c r="J19">
        <f>COUNTIF('Xero Contacts'!$B$5:$B$453,F19)</f>
        <v>1</v>
      </c>
    </row>
    <row r="20">
      <c r="A20" t="inlineStr">
        <is>
          <t>C014</t>
        </is>
      </c>
      <c r="B20" t="inlineStr">
        <is>
          <t>Customer</t>
        </is>
      </c>
      <c r="C20" t="inlineStr">
        <is>
          <t>Laneway Florist Pty Ltd</t>
        </is>
      </c>
      <c r="D20" t="inlineStr">
        <is>
          <t>92192547321</t>
        </is>
      </c>
      <c r="E20" t="inlineStr">
        <is>
          <t>Laneway Florist Pty Ltd</t>
        </is>
      </c>
      <c r="F20" t="inlineStr">
        <is>
          <t>C014</t>
        </is>
      </c>
      <c r="G20" t="inlineStr">
        <is>
          <t>Keep</t>
        </is>
      </c>
      <c r="H20" t="inlineStr"/>
      <c r="I20">
        <f>COUNTIF('Open AR'!$I$5:$I$139,A20)+COUNTIF('Open AP'!$I$5:$I$194,A20)</f>
        <v>1</v>
      </c>
      <c r="J20">
        <f>COUNTIF('Xero Contacts'!$B$5:$B$453,F20)</f>
        <v>1</v>
      </c>
    </row>
    <row r="21">
      <c r="A21" t="inlineStr">
        <is>
          <t>C015</t>
        </is>
      </c>
      <c r="B21" t="inlineStr">
        <is>
          <t>Customer</t>
        </is>
      </c>
      <c r="C21" t="inlineStr">
        <is>
          <t>Wattle Gallery Pty Ltd</t>
        </is>
      </c>
      <c r="D21" t="inlineStr">
        <is>
          <t>54608424603</t>
        </is>
      </c>
      <c r="E21" t="inlineStr">
        <is>
          <t>Wattle Gallery Pty Ltd</t>
        </is>
      </c>
      <c r="F21" t="inlineStr">
        <is>
          <t>C015</t>
        </is>
      </c>
      <c r="G21" t="inlineStr">
        <is>
          <t>Keep</t>
        </is>
      </c>
      <c r="H21" t="inlineStr"/>
      <c r="I21">
        <f>COUNTIF('Open AR'!$I$5:$I$139,A21)+COUNTIF('Open AP'!$I$5:$I$194,A21)</f>
        <v>1</v>
      </c>
      <c r="J21">
        <f>COUNTIF('Xero Contacts'!$B$5:$B$453,F21)</f>
        <v>1</v>
      </c>
    </row>
    <row r="22">
      <c r="A22" t="inlineStr">
        <is>
          <t>C016</t>
        </is>
      </c>
      <c r="B22" t="inlineStr">
        <is>
          <t>Customer</t>
        </is>
      </c>
      <c r="C22" t="inlineStr">
        <is>
          <t>Camberwell Eyewear Pty Ltd</t>
        </is>
      </c>
      <c r="D22" t="inlineStr">
        <is>
          <t>20792192190</t>
        </is>
      </c>
      <c r="E22" t="inlineStr">
        <is>
          <t>Camberwell Eyewear Pty Ltd</t>
        </is>
      </c>
      <c r="F22" t="inlineStr">
        <is>
          <t>C016</t>
        </is>
      </c>
      <c r="G22" t="inlineStr">
        <is>
          <t>Keep</t>
        </is>
      </c>
      <c r="H22" t="inlineStr"/>
      <c r="I22">
        <f>COUNTIF('Open AR'!$I$5:$I$139,A22)+COUNTIF('Open AP'!$I$5:$I$194,A22)</f>
        <v>0</v>
      </c>
      <c r="J22">
        <f>COUNTIF('Xero Contacts'!$B$5:$B$453,F22)</f>
        <v>1</v>
      </c>
    </row>
    <row r="23">
      <c r="A23" t="inlineStr">
        <is>
          <t>C017</t>
        </is>
      </c>
      <c r="B23" t="inlineStr">
        <is>
          <t>Customer</t>
        </is>
      </c>
      <c r="C23" t="inlineStr">
        <is>
          <t>Smith St Medical Centre Group</t>
        </is>
      </c>
      <c r="D23" t="inlineStr">
        <is>
          <t>39588330517</t>
        </is>
      </c>
      <c r="E23" t="inlineStr">
        <is>
          <t>Smith St Medical Centre Group</t>
        </is>
      </c>
      <c r="F23" t="inlineStr">
        <is>
          <t>C017</t>
        </is>
      </c>
      <c r="G23" t="inlineStr">
        <is>
          <t>Keep</t>
        </is>
      </c>
      <c r="H23" t="inlineStr"/>
      <c r="I23">
        <f>COUNTIF('Open AR'!$I$5:$I$139,A23)+COUNTIF('Open AP'!$I$5:$I$194,A23)</f>
        <v>1</v>
      </c>
      <c r="J23">
        <f>COUNTIF('Xero Contacts'!$B$5:$B$453,F23)</f>
        <v>1</v>
      </c>
    </row>
    <row r="24">
      <c r="A24" t="inlineStr">
        <is>
          <t>C018</t>
        </is>
      </c>
      <c r="B24" t="inlineStr">
        <is>
          <t>Customer</t>
        </is>
      </c>
      <c r="C24" t="inlineStr">
        <is>
          <t>Bluestone Kitchen &amp; Bath Pty Ltd</t>
        </is>
      </c>
      <c r="D24" t="inlineStr">
        <is>
          <t>52676345774</t>
        </is>
      </c>
      <c r="E24" t="inlineStr">
        <is>
          <t>Bluestone Kitchen &amp; Bath Pty Ltd</t>
        </is>
      </c>
      <c r="F24" t="inlineStr">
        <is>
          <t>C018</t>
        </is>
      </c>
      <c r="G24" t="inlineStr">
        <is>
          <t>Keep</t>
        </is>
      </c>
      <c r="H24" t="inlineStr"/>
      <c r="I24">
        <f>COUNTIF('Open AR'!$I$5:$I$139,A24)+COUNTIF('Open AP'!$I$5:$I$194,A24)</f>
        <v>1</v>
      </c>
      <c r="J24">
        <f>COUNTIF('Xero Contacts'!$B$5:$B$453,F24)</f>
        <v>1</v>
      </c>
    </row>
    <row r="25">
      <c r="A25" t="inlineStr">
        <is>
          <t>C298</t>
        </is>
      </c>
      <c r="B25" t="inlineStr">
        <is>
          <t>Customer</t>
        </is>
      </c>
      <c r="C25" t="inlineStr">
        <is>
          <t>BLUESTONE KITCHEN &amp; BATH PTY LTD</t>
        </is>
      </c>
      <c r="D25" t="inlineStr">
        <is>
          <t>52676345774</t>
        </is>
      </c>
      <c r="E25" t="inlineStr">
        <is>
          <t>Bluestone Kitchen &amp; Bath Pty Ltd</t>
        </is>
      </c>
      <c r="F25" t="inlineStr">
        <is>
          <t>C018</t>
        </is>
      </c>
      <c r="G25" t="inlineStr">
        <is>
          <t>Merge into C018</t>
        </is>
      </c>
      <c r="H25" t="inlineStr">
        <is>
          <t>Same ABN</t>
        </is>
      </c>
      <c r="I25">
        <f>COUNTIF('Open AR'!$I$5:$I$139,A25)+COUNTIF('Open AP'!$I$5:$I$194,A25)</f>
        <v>1</v>
      </c>
      <c r="J25">
        <f>COUNTIF('Xero Contacts'!$B$5:$B$453,F25)</f>
        <v>1</v>
      </c>
    </row>
    <row r="26">
      <c r="A26" t="inlineStr">
        <is>
          <t>C019</t>
        </is>
      </c>
      <c r="B26" t="inlineStr">
        <is>
          <t>Customer</t>
        </is>
      </c>
      <c r="C26" t="inlineStr">
        <is>
          <t>Southern Kitchen &amp; Bath Pty Ltd</t>
        </is>
      </c>
      <c r="D26" t="inlineStr">
        <is>
          <t>15621441710</t>
        </is>
      </c>
      <c r="E26" t="inlineStr">
        <is>
          <t>Southern Kitchen &amp; Bath Pty Ltd</t>
        </is>
      </c>
      <c r="F26" t="inlineStr">
        <is>
          <t>C019</t>
        </is>
      </c>
      <c r="G26" t="inlineStr">
        <is>
          <t>Keep</t>
        </is>
      </c>
      <c r="H26" t="inlineStr"/>
      <c r="I26">
        <f>COUNTIF('Open AR'!$I$5:$I$139,A26)+COUNTIF('Open AP'!$I$5:$I$194,A26)</f>
        <v>1</v>
      </c>
      <c r="J26">
        <f>COUNTIF('Xero Contacts'!$B$5:$B$453,F26)</f>
        <v>1</v>
      </c>
    </row>
    <row r="27">
      <c r="A27" t="inlineStr">
        <is>
          <t>C020</t>
        </is>
      </c>
      <c r="B27" t="inlineStr">
        <is>
          <t>Customer</t>
        </is>
      </c>
      <c r="C27" t="inlineStr">
        <is>
          <t>Glenferrie Interiors Group</t>
        </is>
      </c>
      <c r="D27" t="inlineStr"/>
      <c r="E27" t="inlineStr">
        <is>
          <t>Glenferrie Interiors Group</t>
        </is>
      </c>
      <c r="F27" t="inlineStr">
        <is>
          <t>C020</t>
        </is>
      </c>
      <c r="G27" t="inlineStr">
        <is>
          <t>Keep</t>
        </is>
      </c>
      <c r="H27" t="inlineStr"/>
      <c r="I27">
        <f>COUNTIF('Open AR'!$I$5:$I$139,A27)+COUNTIF('Open AP'!$I$5:$I$194,A27)</f>
        <v>3</v>
      </c>
      <c r="J27">
        <f>COUNTIF('Xero Contacts'!$B$5:$B$453,F27)</f>
        <v>1</v>
      </c>
    </row>
    <row r="28">
      <c r="A28" t="inlineStr">
        <is>
          <t>C021</t>
        </is>
      </c>
      <c r="B28" t="inlineStr">
        <is>
          <t>Customer</t>
        </is>
      </c>
      <c r="C28" t="inlineStr">
        <is>
          <t>Ironbark Interiors Group</t>
        </is>
      </c>
      <c r="D28" t="inlineStr">
        <is>
          <t>54271148152</t>
        </is>
      </c>
      <c r="E28" t="inlineStr">
        <is>
          <t>Ironbark Interiors Group</t>
        </is>
      </c>
      <c r="F28" t="inlineStr">
        <is>
          <t>C021</t>
        </is>
      </c>
      <c r="G28" t="inlineStr">
        <is>
          <t>Keep</t>
        </is>
      </c>
      <c r="H28" t="inlineStr"/>
      <c r="I28">
        <f>COUNTIF('Open AR'!$I$5:$I$139,A28)+COUNTIF('Open AP'!$I$5:$I$194,A28)</f>
        <v>1</v>
      </c>
      <c r="J28">
        <f>COUNTIF('Xero Contacts'!$B$5:$B$453,F28)</f>
        <v>1</v>
      </c>
    </row>
    <row r="29">
      <c r="A29" t="inlineStr">
        <is>
          <t>C022</t>
        </is>
      </c>
      <c r="B29" t="inlineStr">
        <is>
          <t>Customer</t>
        </is>
      </c>
      <c r="C29" t="inlineStr">
        <is>
          <t>Prahran Vet Clinic Pty Ltd</t>
        </is>
      </c>
      <c r="D29" t="inlineStr">
        <is>
          <t>97824206537</t>
        </is>
      </c>
      <c r="E29" t="inlineStr">
        <is>
          <t>Prahran Vet Clinic Pty Ltd</t>
        </is>
      </c>
      <c r="F29" t="inlineStr">
        <is>
          <t>C022</t>
        </is>
      </c>
      <c r="G29" t="inlineStr">
        <is>
          <t>Keep</t>
        </is>
      </c>
      <c r="H29" t="inlineStr"/>
      <c r="I29">
        <f>COUNTIF('Open AR'!$I$5:$I$139,A29)+COUNTIF('Open AP'!$I$5:$I$194,A29)</f>
        <v>1</v>
      </c>
      <c r="J29">
        <f>COUNTIF('Xero Contacts'!$B$5:$B$453,F29)</f>
        <v>1</v>
      </c>
    </row>
    <row r="30">
      <c r="A30" t="inlineStr">
        <is>
          <t>C023</t>
        </is>
      </c>
      <c r="B30" t="inlineStr">
        <is>
          <t>Customer</t>
        </is>
      </c>
      <c r="C30" t="inlineStr">
        <is>
          <t>Ironbark Real Estate Group</t>
        </is>
      </c>
      <c r="D30" t="inlineStr">
        <is>
          <t>85995059198</t>
        </is>
      </c>
      <c r="E30" t="inlineStr">
        <is>
          <t>Ironbark Real Estate Group</t>
        </is>
      </c>
      <c r="F30" t="inlineStr">
        <is>
          <t>C023</t>
        </is>
      </c>
      <c r="G30" t="inlineStr">
        <is>
          <t>Keep</t>
        </is>
      </c>
      <c r="H30" t="inlineStr"/>
      <c r="I30">
        <f>COUNTIF('Open AR'!$I$5:$I$139,A30)+COUNTIF('Open AP'!$I$5:$I$194,A30)</f>
        <v>0</v>
      </c>
      <c r="J30">
        <f>COUNTIF('Xero Contacts'!$B$5:$B$453,F30)</f>
        <v>1</v>
      </c>
    </row>
    <row r="31">
      <c r="A31" t="inlineStr">
        <is>
          <t>C024</t>
        </is>
      </c>
      <c r="B31" t="inlineStr">
        <is>
          <t>Customer</t>
        </is>
      </c>
      <c r="C31" t="inlineStr">
        <is>
          <t>Malvern Homewares Pty Ltd</t>
        </is>
      </c>
      <c r="D31" t="inlineStr"/>
      <c r="E31" t="inlineStr">
        <is>
          <t>Malvern Homewares Pty Ltd</t>
        </is>
      </c>
      <c r="F31" t="inlineStr">
        <is>
          <t>C024</t>
        </is>
      </c>
      <c r="G31" t="inlineStr">
        <is>
          <t>Keep</t>
        </is>
      </c>
      <c r="H31" t="inlineStr"/>
      <c r="I31">
        <f>COUNTIF('Open AR'!$I$5:$I$139,A31)+COUNTIF('Open AP'!$I$5:$I$194,A31)</f>
        <v>1</v>
      </c>
      <c r="J31">
        <f>COUNTIF('Xero Contacts'!$B$5:$B$453,F31)</f>
        <v>1</v>
      </c>
    </row>
    <row r="32">
      <c r="A32" t="inlineStr">
        <is>
          <t>C025</t>
        </is>
      </c>
      <c r="B32" t="inlineStr">
        <is>
          <t>Customer</t>
        </is>
      </c>
      <c r="C32" t="inlineStr">
        <is>
          <t>Collins Bookshop Pty Ltd</t>
        </is>
      </c>
      <c r="D32" t="inlineStr"/>
      <c r="E32" t="inlineStr">
        <is>
          <t>Collins Bookshop Pty Ltd</t>
        </is>
      </c>
      <c r="F32" t="inlineStr">
        <is>
          <t>C025</t>
        </is>
      </c>
      <c r="G32" t="inlineStr">
        <is>
          <t>Keep</t>
        </is>
      </c>
      <c r="H32" t="inlineStr"/>
      <c r="I32">
        <f>COUNTIF('Open AR'!$I$5:$I$139,A32)+COUNTIF('Open AP'!$I$5:$I$194,A32)</f>
        <v>0</v>
      </c>
      <c r="J32">
        <f>COUNTIF('Xero Contacts'!$B$5:$B$453,F32)</f>
        <v>1</v>
      </c>
    </row>
    <row r="33">
      <c r="A33" t="inlineStr">
        <is>
          <t>C026</t>
        </is>
      </c>
      <c r="B33" t="inlineStr">
        <is>
          <t>Customer</t>
        </is>
      </c>
      <c r="C33" t="inlineStr">
        <is>
          <t>Laneway Cafe Pty Ltd</t>
        </is>
      </c>
      <c r="D33" t="inlineStr">
        <is>
          <t>71418685340</t>
        </is>
      </c>
      <c r="E33" t="inlineStr">
        <is>
          <t>Laneway Cafe Pty Ltd</t>
        </is>
      </c>
      <c r="F33" t="inlineStr">
        <is>
          <t>C026</t>
        </is>
      </c>
      <c r="G33" t="inlineStr">
        <is>
          <t>Keep</t>
        </is>
      </c>
      <c r="H33" t="inlineStr"/>
      <c r="I33">
        <f>COUNTIF('Open AR'!$I$5:$I$139,A33)+COUNTIF('Open AP'!$I$5:$I$194,A33)</f>
        <v>1</v>
      </c>
      <c r="J33">
        <f>COUNTIF('Xero Contacts'!$B$5:$B$453,F33)</f>
        <v>1</v>
      </c>
    </row>
    <row r="34">
      <c r="A34" t="inlineStr">
        <is>
          <t>C027</t>
        </is>
      </c>
      <c r="B34" t="inlineStr">
        <is>
          <t>Customer</t>
        </is>
      </c>
      <c r="C34" t="inlineStr">
        <is>
          <t>Docklands Physio Group</t>
        </is>
      </c>
      <c r="D34" t="inlineStr">
        <is>
          <t>98326001173</t>
        </is>
      </c>
      <c r="E34" t="inlineStr">
        <is>
          <t>Docklands Physio Group</t>
        </is>
      </c>
      <c r="F34" t="inlineStr">
        <is>
          <t>C027</t>
        </is>
      </c>
      <c r="G34" t="inlineStr">
        <is>
          <t>Keep</t>
        </is>
      </c>
      <c r="H34" t="inlineStr"/>
      <c r="I34">
        <f>COUNTIF('Open AR'!$I$5:$I$139,A34)+COUNTIF('Open AP'!$I$5:$I$194,A34)</f>
        <v>0</v>
      </c>
      <c r="J34">
        <f>COUNTIF('Xero Contacts'!$B$5:$B$453,F34)</f>
        <v>1</v>
      </c>
    </row>
    <row r="35">
      <c r="A35" t="inlineStr">
        <is>
          <t>C028</t>
        </is>
      </c>
      <c r="B35" t="inlineStr">
        <is>
          <t>Customer</t>
        </is>
      </c>
      <c r="C35" t="inlineStr">
        <is>
          <t>Bluestone Legal Pty Ltd</t>
        </is>
      </c>
      <c r="D35" t="inlineStr"/>
      <c r="E35" t="inlineStr">
        <is>
          <t>Bluestone Legal Pty Ltd</t>
        </is>
      </c>
      <c r="F35" t="inlineStr">
        <is>
          <t>C028</t>
        </is>
      </c>
      <c r="G35" t="inlineStr">
        <is>
          <t>Keep</t>
        </is>
      </c>
      <c r="H35" t="inlineStr"/>
      <c r="I35">
        <f>COUNTIF('Open AR'!$I$5:$I$139,A35)+COUNTIF('Open AP'!$I$5:$I$194,A35)</f>
        <v>3</v>
      </c>
      <c r="J35">
        <f>COUNTIF('Xero Contacts'!$B$5:$B$453,F35)</f>
        <v>1</v>
      </c>
    </row>
    <row r="36">
      <c r="A36" t="inlineStr">
        <is>
          <t>C029</t>
        </is>
      </c>
      <c r="B36" t="inlineStr">
        <is>
          <t>Customer</t>
        </is>
      </c>
      <c r="C36" t="inlineStr">
        <is>
          <t>Docklands Fashion Pty Ltd</t>
        </is>
      </c>
      <c r="D36" t="inlineStr">
        <is>
          <t>75905936987</t>
        </is>
      </c>
      <c r="E36" t="inlineStr">
        <is>
          <t>Docklands Fashion Pty Ltd</t>
        </is>
      </c>
      <c r="F36" t="inlineStr">
        <is>
          <t>C029</t>
        </is>
      </c>
      <c r="G36" t="inlineStr">
        <is>
          <t>Keep</t>
        </is>
      </c>
      <c r="H36" t="inlineStr"/>
      <c r="I36">
        <f>COUNTIF('Open AR'!$I$5:$I$139,A36)+COUNTIF('Open AP'!$I$5:$I$194,A36)</f>
        <v>3</v>
      </c>
      <c r="J36">
        <f>COUNTIF('Xero Contacts'!$B$5:$B$453,F36)</f>
        <v>1</v>
      </c>
    </row>
    <row r="37">
      <c r="A37" t="inlineStr">
        <is>
          <t>S167</t>
        </is>
      </c>
      <c r="B37" t="inlineStr">
        <is>
          <t>Supplier</t>
        </is>
      </c>
      <c r="C37" t="inlineStr">
        <is>
          <t>Docklands Fashion Pty Ltd</t>
        </is>
      </c>
      <c r="D37" t="inlineStr">
        <is>
          <t>75905936987</t>
        </is>
      </c>
      <c r="E37" t="inlineStr">
        <is>
          <t>Docklands Fashion Pty Ltd</t>
        </is>
      </c>
      <c r="F37" t="inlineStr">
        <is>
          <t>C029</t>
        </is>
      </c>
      <c r="G37" t="inlineStr">
        <is>
          <t>Merge into C029</t>
        </is>
      </c>
      <c r="H37" t="inlineStr">
        <is>
          <t>Same ABN</t>
        </is>
      </c>
      <c r="I37">
        <f>COUNTIF('Open AR'!$I$5:$I$139,A37)+COUNTIF('Open AP'!$I$5:$I$194,A37)</f>
        <v>0</v>
      </c>
      <c r="J37">
        <f>COUNTIF('Xero Contacts'!$B$5:$B$453,F37)</f>
        <v>1</v>
      </c>
    </row>
    <row r="38">
      <c r="A38" t="inlineStr">
        <is>
          <t>C030</t>
        </is>
      </c>
      <c r="B38" t="inlineStr">
        <is>
          <t>Customer</t>
        </is>
      </c>
      <c r="C38" t="inlineStr">
        <is>
          <t>Wattle Builders Pty Ltd</t>
        </is>
      </c>
      <c r="D38" t="inlineStr">
        <is>
          <t>50982680996</t>
        </is>
      </c>
      <c r="E38" t="inlineStr">
        <is>
          <t>Wattle Builders Pty Ltd</t>
        </is>
      </c>
      <c r="F38" t="inlineStr">
        <is>
          <t>C030</t>
        </is>
      </c>
      <c r="G38" t="inlineStr">
        <is>
          <t>Keep</t>
        </is>
      </c>
      <c r="H38" t="inlineStr"/>
      <c r="I38">
        <f>COUNTIF('Open AR'!$I$5:$I$139,A38)+COUNTIF('Open AP'!$I$5:$I$194,A38)</f>
        <v>0</v>
      </c>
      <c r="J38">
        <f>COUNTIF('Xero Contacts'!$B$5:$B$453,F38)</f>
        <v>1</v>
      </c>
    </row>
    <row r="39">
      <c r="A39" t="inlineStr">
        <is>
          <t>C031</t>
        </is>
      </c>
      <c r="B39" t="inlineStr">
        <is>
          <t>Customer</t>
        </is>
      </c>
      <c r="C39" t="inlineStr">
        <is>
          <t>Collins Constructions Pty Ltd</t>
        </is>
      </c>
      <c r="D39" t="inlineStr">
        <is>
          <t>30292442564</t>
        </is>
      </c>
      <c r="E39" t="inlineStr">
        <is>
          <t>Collins Constructions Pty Ltd</t>
        </is>
      </c>
      <c r="F39" t="inlineStr">
        <is>
          <t>C031</t>
        </is>
      </c>
      <c r="G39" t="inlineStr">
        <is>
          <t>Keep</t>
        </is>
      </c>
      <c r="H39" t="inlineStr"/>
      <c r="I39">
        <f>COUNTIF('Open AR'!$I$5:$I$139,A39)+COUNTIF('Open AP'!$I$5:$I$194,A39)</f>
        <v>0</v>
      </c>
      <c r="J39">
        <f>COUNTIF('Xero Contacts'!$B$5:$B$453,F39)</f>
        <v>1</v>
      </c>
    </row>
    <row r="40">
      <c r="A40" t="inlineStr">
        <is>
          <t>C032</t>
        </is>
      </c>
      <c r="B40" t="inlineStr">
        <is>
          <t>Customer</t>
        </is>
      </c>
      <c r="C40" t="inlineStr">
        <is>
          <t>Malvern Accountants</t>
        </is>
      </c>
      <c r="D40" t="inlineStr">
        <is>
          <t>17593989127</t>
        </is>
      </c>
      <c r="E40" t="inlineStr">
        <is>
          <t>Malvern Accountants</t>
        </is>
      </c>
      <c r="F40" t="inlineStr">
        <is>
          <t>C032</t>
        </is>
      </c>
      <c r="G40" t="inlineStr">
        <is>
          <t>Keep</t>
        </is>
      </c>
      <c r="H40" t="inlineStr"/>
      <c r="I40">
        <f>COUNTIF('Open AR'!$I$5:$I$139,A40)+COUNTIF('Open AP'!$I$5:$I$194,A40)</f>
        <v>0</v>
      </c>
      <c r="J40">
        <f>COUNTIF('Xero Contacts'!$B$5:$B$453,F40)</f>
        <v>1</v>
      </c>
    </row>
    <row r="41">
      <c r="A41" t="inlineStr">
        <is>
          <t>C033</t>
        </is>
      </c>
      <c r="B41" t="inlineStr">
        <is>
          <t>Customer</t>
        </is>
      </c>
      <c r="C41" t="inlineStr">
        <is>
          <t>Docklands Architects Pty Ltd</t>
        </is>
      </c>
      <c r="D41" t="inlineStr">
        <is>
          <t>55156940504</t>
        </is>
      </c>
      <c r="E41" t="inlineStr">
        <is>
          <t>Docklands Architects Pty Ltd</t>
        </is>
      </c>
      <c r="F41" t="inlineStr">
        <is>
          <t>C033</t>
        </is>
      </c>
      <c r="G41" t="inlineStr">
        <is>
          <t>Keep</t>
        </is>
      </c>
      <c r="H41" t="inlineStr"/>
      <c r="I41">
        <f>COUNTIF('Open AR'!$I$5:$I$139,A41)+COUNTIF('Open AP'!$I$5:$I$194,A41)</f>
        <v>2</v>
      </c>
      <c r="J41">
        <f>COUNTIF('Xero Contacts'!$B$5:$B$453,F41)</f>
        <v>1</v>
      </c>
    </row>
    <row r="42">
      <c r="A42" t="inlineStr">
        <is>
          <t>S161</t>
        </is>
      </c>
      <c r="B42" t="inlineStr">
        <is>
          <t>Supplier</t>
        </is>
      </c>
      <c r="C42" t="inlineStr">
        <is>
          <t>Docklands Architects Pty Ltd</t>
        </is>
      </c>
      <c r="D42" t="inlineStr">
        <is>
          <t>55156940504</t>
        </is>
      </c>
      <c r="E42" t="inlineStr">
        <is>
          <t>Docklands Architects Pty Ltd</t>
        </is>
      </c>
      <c r="F42" t="inlineStr">
        <is>
          <t>C033</t>
        </is>
      </c>
      <c r="G42" t="inlineStr">
        <is>
          <t>Merge into C033</t>
        </is>
      </c>
      <c r="H42" t="inlineStr">
        <is>
          <t>Same ABN</t>
        </is>
      </c>
      <c r="I42">
        <f>COUNTIF('Open AR'!$I$5:$I$139,A42)+COUNTIF('Open AP'!$I$5:$I$194,A42)</f>
        <v>0</v>
      </c>
      <c r="J42">
        <f>COUNTIF('Xero Contacts'!$B$5:$B$453,F42)</f>
        <v>1</v>
      </c>
    </row>
    <row r="43">
      <c r="A43" t="inlineStr">
        <is>
          <t>C034</t>
        </is>
      </c>
      <c r="B43" t="inlineStr">
        <is>
          <t>Customer</t>
        </is>
      </c>
      <c r="C43" t="inlineStr">
        <is>
          <t>Brunswick Wine Bar Pty Ltd</t>
        </is>
      </c>
      <c r="D43" t="inlineStr">
        <is>
          <t>90138298055</t>
        </is>
      </c>
      <c r="E43" t="inlineStr">
        <is>
          <t>Brunswick Wine Bar Pty Ltd</t>
        </is>
      </c>
      <c r="F43" t="inlineStr">
        <is>
          <t>C034</t>
        </is>
      </c>
      <c r="G43" t="inlineStr">
        <is>
          <t>Keep</t>
        </is>
      </c>
      <c r="H43" t="inlineStr"/>
      <c r="I43">
        <f>COUNTIF('Open AR'!$I$5:$I$139,A43)+COUNTIF('Open AP'!$I$5:$I$194,A43)</f>
        <v>0</v>
      </c>
      <c r="J43">
        <f>COUNTIF('Xero Contacts'!$B$5:$B$453,F43)</f>
        <v>1</v>
      </c>
    </row>
    <row r="44">
      <c r="A44" t="inlineStr">
        <is>
          <t>C035</t>
        </is>
      </c>
      <c r="B44" t="inlineStr">
        <is>
          <t>Customer</t>
        </is>
      </c>
      <c r="C44" t="inlineStr">
        <is>
          <t>Brunswick Architects Pty Ltd</t>
        </is>
      </c>
      <c r="D44" t="inlineStr"/>
      <c r="E44" t="inlineStr">
        <is>
          <t>Brunswick Architects Pty Ltd</t>
        </is>
      </c>
      <c r="F44" t="inlineStr">
        <is>
          <t>C035</t>
        </is>
      </c>
      <c r="G44" t="inlineStr">
        <is>
          <t>Keep</t>
        </is>
      </c>
      <c r="H44" t="inlineStr"/>
      <c r="I44">
        <f>COUNTIF('Open AR'!$I$5:$I$139,A44)+COUNTIF('Open AP'!$I$5:$I$194,A44)</f>
        <v>2</v>
      </c>
      <c r="J44">
        <f>COUNTIF('Xero Contacts'!$B$5:$B$453,F44)</f>
        <v>1</v>
      </c>
    </row>
    <row r="45">
      <c r="A45" t="inlineStr">
        <is>
          <t>C036</t>
        </is>
      </c>
      <c r="B45" t="inlineStr">
        <is>
          <t>Customer</t>
        </is>
      </c>
      <c r="C45" t="inlineStr">
        <is>
          <t>Bluestone Dental Group</t>
        </is>
      </c>
      <c r="D45" t="inlineStr">
        <is>
          <t>86549319304</t>
        </is>
      </c>
      <c r="E45" t="inlineStr">
        <is>
          <t>Bluestone Dental Group</t>
        </is>
      </c>
      <c r="F45" t="inlineStr">
        <is>
          <t>C036</t>
        </is>
      </c>
      <c r="G45" t="inlineStr">
        <is>
          <t>Keep</t>
        </is>
      </c>
      <c r="H45" t="inlineStr"/>
      <c r="I45">
        <f>COUNTIF('Open AR'!$I$5:$I$139,A45)+COUNTIF('Open AP'!$I$5:$I$194,A45)</f>
        <v>0</v>
      </c>
      <c r="J45">
        <f>COUNTIF('Xero Contacts'!$B$5:$B$453,F45)</f>
        <v>1</v>
      </c>
    </row>
    <row r="46">
      <c r="A46" t="inlineStr">
        <is>
          <t>C037</t>
        </is>
      </c>
      <c r="B46" t="inlineStr">
        <is>
          <t>Customer</t>
        </is>
      </c>
      <c r="C46" t="inlineStr">
        <is>
          <t>Chapel Constructions Pty Ltd</t>
        </is>
      </c>
      <c r="D46" t="inlineStr"/>
      <c r="E46" t="inlineStr">
        <is>
          <t>Chapel Constructions Pty Ltd</t>
        </is>
      </c>
      <c r="F46" t="inlineStr">
        <is>
          <t>C037</t>
        </is>
      </c>
      <c r="G46" t="inlineStr">
        <is>
          <t>Keep</t>
        </is>
      </c>
      <c r="H46" t="inlineStr"/>
      <c r="I46">
        <f>COUNTIF('Open AR'!$I$5:$I$139,A46)+COUNTIF('Open AP'!$I$5:$I$194,A46)</f>
        <v>1</v>
      </c>
      <c r="J46">
        <f>COUNTIF('Xero Contacts'!$B$5:$B$453,F46)</f>
        <v>1</v>
      </c>
    </row>
    <row r="47">
      <c r="A47" t="inlineStr">
        <is>
          <t>C038</t>
        </is>
      </c>
      <c r="B47" t="inlineStr">
        <is>
          <t>Customer</t>
        </is>
      </c>
      <c r="C47" t="inlineStr">
        <is>
          <t>Fitzroy Builders Pty Ltd</t>
        </is>
      </c>
      <c r="D47" t="inlineStr">
        <is>
          <t>88243749644</t>
        </is>
      </c>
      <c r="E47" t="inlineStr">
        <is>
          <t>Fitzroy Builders Pty Ltd</t>
        </is>
      </c>
      <c r="F47" t="inlineStr">
        <is>
          <t>C038</t>
        </is>
      </c>
      <c r="G47" t="inlineStr">
        <is>
          <t>Keep</t>
        </is>
      </c>
      <c r="H47" t="inlineStr"/>
      <c r="I47">
        <f>COUNTIF('Open AR'!$I$5:$I$139,A47)+COUNTIF('Open AP'!$I$5:$I$194,A47)</f>
        <v>1</v>
      </c>
      <c r="J47">
        <f>COUNTIF('Xero Contacts'!$B$5:$B$453,F47)</f>
        <v>1</v>
      </c>
    </row>
    <row r="48">
      <c r="A48" t="inlineStr">
        <is>
          <t>C039</t>
        </is>
      </c>
      <c r="B48" t="inlineStr">
        <is>
          <t>Customer</t>
        </is>
      </c>
      <c r="C48" t="inlineStr">
        <is>
          <t>Albert Bakery</t>
        </is>
      </c>
      <c r="D48" t="inlineStr">
        <is>
          <t>92503549710</t>
        </is>
      </c>
      <c r="E48" t="inlineStr">
        <is>
          <t>Albert Bakery</t>
        </is>
      </c>
      <c r="F48" t="inlineStr">
        <is>
          <t>C039</t>
        </is>
      </c>
      <c r="G48" t="inlineStr">
        <is>
          <t>Keep</t>
        </is>
      </c>
      <c r="H48" t="inlineStr"/>
      <c r="I48">
        <f>COUNTIF('Open AR'!$I$5:$I$139,A48)+COUNTIF('Open AP'!$I$5:$I$194,A48)</f>
        <v>1</v>
      </c>
      <c r="J48">
        <f>COUNTIF('Xero Contacts'!$B$5:$B$453,F48)</f>
        <v>1</v>
      </c>
    </row>
    <row r="49">
      <c r="A49" t="inlineStr">
        <is>
          <t>C040</t>
        </is>
      </c>
      <c r="B49" t="inlineStr">
        <is>
          <t>Customer</t>
        </is>
      </c>
      <c r="C49" t="inlineStr">
        <is>
          <t>Docklands Eyewear Pty Ltd</t>
        </is>
      </c>
      <c r="D49" t="inlineStr">
        <is>
          <t>88059607450</t>
        </is>
      </c>
      <c r="E49" t="inlineStr">
        <is>
          <t>Docklands Eyewear Pty Ltd</t>
        </is>
      </c>
      <c r="F49" t="inlineStr">
        <is>
          <t>C040</t>
        </is>
      </c>
      <c r="G49" t="inlineStr">
        <is>
          <t>Keep</t>
        </is>
      </c>
      <c r="H49" t="inlineStr"/>
      <c r="I49">
        <f>COUNTIF('Open AR'!$I$5:$I$139,A49)+COUNTIF('Open AP'!$I$5:$I$194,A49)</f>
        <v>0</v>
      </c>
      <c r="J49">
        <f>COUNTIF('Xero Contacts'!$B$5:$B$453,F49)</f>
        <v>1</v>
      </c>
    </row>
    <row r="50">
      <c r="A50" t="inlineStr">
        <is>
          <t>C041</t>
        </is>
      </c>
      <c r="B50" t="inlineStr">
        <is>
          <t>Customer</t>
        </is>
      </c>
      <c r="C50" t="inlineStr">
        <is>
          <t>Sydney Road Developments Pty Ltd</t>
        </is>
      </c>
      <c r="D50" t="inlineStr">
        <is>
          <t>13375117098</t>
        </is>
      </c>
      <c r="E50" t="inlineStr">
        <is>
          <t>Sydney Road Developments Pty Ltd</t>
        </is>
      </c>
      <c r="F50" t="inlineStr">
        <is>
          <t>C041</t>
        </is>
      </c>
      <c r="G50" t="inlineStr">
        <is>
          <t>Keep</t>
        </is>
      </c>
      <c r="H50" t="inlineStr"/>
      <c r="I50">
        <f>COUNTIF('Open AR'!$I$5:$I$139,A50)+COUNTIF('Open AP'!$I$5:$I$194,A50)</f>
        <v>0</v>
      </c>
      <c r="J50">
        <f>COUNTIF('Xero Contacts'!$B$5:$B$453,F50)</f>
        <v>1</v>
      </c>
    </row>
    <row r="51">
      <c r="A51" t="inlineStr">
        <is>
          <t>C042</t>
        </is>
      </c>
      <c r="B51" t="inlineStr">
        <is>
          <t>Customer</t>
        </is>
      </c>
      <c r="C51" t="inlineStr">
        <is>
          <t>Docklands Interiors</t>
        </is>
      </c>
      <c r="D51" t="inlineStr">
        <is>
          <t>71959193651</t>
        </is>
      </c>
      <c r="E51" t="inlineStr">
        <is>
          <t>Docklands Interiors</t>
        </is>
      </c>
      <c r="F51" t="inlineStr">
        <is>
          <t>C042</t>
        </is>
      </c>
      <c r="G51" t="inlineStr">
        <is>
          <t>Keep</t>
        </is>
      </c>
      <c r="H51" t="inlineStr"/>
      <c r="I51">
        <f>COUNTIF('Open AR'!$I$5:$I$139,A51)+COUNTIF('Open AP'!$I$5:$I$194,A51)</f>
        <v>2</v>
      </c>
      <c r="J51">
        <f>COUNTIF('Xero Contacts'!$B$5:$B$453,F51)</f>
        <v>1</v>
      </c>
    </row>
    <row r="52">
      <c r="A52" t="inlineStr">
        <is>
          <t>C043</t>
        </is>
      </c>
      <c r="B52" t="inlineStr">
        <is>
          <t>Customer</t>
        </is>
      </c>
      <c r="C52" t="inlineStr">
        <is>
          <t>Sydney Road Dental Pty Ltd</t>
        </is>
      </c>
      <c r="D52" t="inlineStr">
        <is>
          <t>19571280788</t>
        </is>
      </c>
      <c r="E52" t="inlineStr">
        <is>
          <t>Sydney Road Dental Pty Ltd</t>
        </is>
      </c>
      <c r="F52" t="inlineStr">
        <is>
          <t>C043</t>
        </is>
      </c>
      <c r="G52" t="inlineStr">
        <is>
          <t>Keep</t>
        </is>
      </c>
      <c r="H52" t="inlineStr"/>
      <c r="I52">
        <f>COUNTIF('Open AR'!$I$5:$I$139,A52)+COUNTIF('Open AP'!$I$5:$I$194,A52)</f>
        <v>1</v>
      </c>
      <c r="J52">
        <f>COUNTIF('Xero Contacts'!$B$5:$B$453,F52)</f>
        <v>1</v>
      </c>
    </row>
    <row r="53">
      <c r="A53" t="inlineStr">
        <is>
          <t>C044</t>
        </is>
      </c>
      <c r="B53" t="inlineStr">
        <is>
          <t>Customer</t>
        </is>
      </c>
      <c r="C53" t="inlineStr">
        <is>
          <t>Richmond Vet Clinic Pty Ltd</t>
        </is>
      </c>
      <c r="D53" t="inlineStr"/>
      <c r="E53" t="inlineStr">
        <is>
          <t>Richmond Vet Clinic Pty Ltd</t>
        </is>
      </c>
      <c r="F53" t="inlineStr">
        <is>
          <t>C044</t>
        </is>
      </c>
      <c r="G53" t="inlineStr">
        <is>
          <t>Keep</t>
        </is>
      </c>
      <c r="H53" t="inlineStr"/>
      <c r="I53">
        <f>COUNTIF('Open AR'!$I$5:$I$139,A53)+COUNTIF('Open AP'!$I$5:$I$194,A53)</f>
        <v>3</v>
      </c>
      <c r="J53">
        <f>COUNTIF('Xero Contacts'!$B$5:$B$453,F53)</f>
        <v>1</v>
      </c>
    </row>
    <row r="54">
      <c r="A54" t="inlineStr">
        <is>
          <t>C045</t>
        </is>
      </c>
      <c r="B54" t="inlineStr">
        <is>
          <t>Customer</t>
        </is>
      </c>
      <c r="C54" t="inlineStr">
        <is>
          <t>Laneway Salon Group</t>
        </is>
      </c>
      <c r="D54" t="inlineStr">
        <is>
          <t>71669567740</t>
        </is>
      </c>
      <c r="E54" t="inlineStr">
        <is>
          <t>Laneway Salon Group</t>
        </is>
      </c>
      <c r="F54" t="inlineStr">
        <is>
          <t>C045</t>
        </is>
      </c>
      <c r="G54" t="inlineStr">
        <is>
          <t>Keep</t>
        </is>
      </c>
      <c r="H54" t="inlineStr"/>
      <c r="I54">
        <f>COUNTIF('Open AR'!$I$5:$I$139,A54)+COUNTIF('Open AP'!$I$5:$I$194,A54)</f>
        <v>0</v>
      </c>
      <c r="J54">
        <f>COUNTIF('Xero Contacts'!$B$5:$B$453,F54)</f>
        <v>1</v>
      </c>
    </row>
    <row r="55">
      <c r="A55" t="inlineStr">
        <is>
          <t>C046</t>
        </is>
      </c>
      <c r="B55" t="inlineStr">
        <is>
          <t>Customer</t>
        </is>
      </c>
      <c r="C55" t="inlineStr">
        <is>
          <t>Ironbark Cafe Group</t>
        </is>
      </c>
      <c r="D55" t="inlineStr">
        <is>
          <t>40571159326</t>
        </is>
      </c>
      <c r="E55" t="inlineStr">
        <is>
          <t>Ironbark Cafe Group</t>
        </is>
      </c>
      <c r="F55" t="inlineStr">
        <is>
          <t>C046</t>
        </is>
      </c>
      <c r="G55" t="inlineStr">
        <is>
          <t>Keep</t>
        </is>
      </c>
      <c r="H55" t="inlineStr"/>
      <c r="I55">
        <f>COUNTIF('Open AR'!$I$5:$I$139,A55)+COUNTIF('Open AP'!$I$5:$I$194,A55)</f>
        <v>0</v>
      </c>
      <c r="J55">
        <f>COUNTIF('Xero Contacts'!$B$5:$B$453,F55)</f>
        <v>1</v>
      </c>
    </row>
    <row r="56">
      <c r="A56" t="inlineStr">
        <is>
          <t>C047</t>
        </is>
      </c>
      <c r="B56" t="inlineStr">
        <is>
          <t>Customer</t>
        </is>
      </c>
      <c r="C56" t="inlineStr">
        <is>
          <t>Kestrel Homewares Group</t>
        </is>
      </c>
      <c r="D56" t="inlineStr">
        <is>
          <t>56245871476</t>
        </is>
      </c>
      <c r="E56" t="inlineStr">
        <is>
          <t>Kestrel Homewares Group</t>
        </is>
      </c>
      <c r="F56" t="inlineStr">
        <is>
          <t>C047</t>
        </is>
      </c>
      <c r="G56" t="inlineStr">
        <is>
          <t>Keep</t>
        </is>
      </c>
      <c r="H56" t="inlineStr"/>
      <c r="I56">
        <f>COUNTIF('Open AR'!$I$5:$I$139,A56)+COUNTIF('Open AP'!$I$5:$I$194,A56)</f>
        <v>0</v>
      </c>
      <c r="J56">
        <f>COUNTIF('Xero Contacts'!$B$5:$B$453,F56)</f>
        <v>1</v>
      </c>
    </row>
    <row r="57">
      <c r="A57" t="inlineStr">
        <is>
          <t>C048</t>
        </is>
      </c>
      <c r="B57" t="inlineStr">
        <is>
          <t>Customer</t>
        </is>
      </c>
      <c r="C57" t="inlineStr">
        <is>
          <t>Smith St Fashion Pty Ltd</t>
        </is>
      </c>
      <c r="D57" t="inlineStr">
        <is>
          <t>56341472690</t>
        </is>
      </c>
      <c r="E57" t="inlineStr">
        <is>
          <t>Smith St Fashion Pty Ltd</t>
        </is>
      </c>
      <c r="F57" t="inlineStr">
        <is>
          <t>C048</t>
        </is>
      </c>
      <c r="G57" t="inlineStr">
        <is>
          <t>Keep</t>
        </is>
      </c>
      <c r="H57" t="inlineStr"/>
      <c r="I57">
        <f>COUNTIF('Open AR'!$I$5:$I$139,A57)+COUNTIF('Open AP'!$I$5:$I$194,A57)</f>
        <v>1</v>
      </c>
      <c r="J57">
        <f>COUNTIF('Xero Contacts'!$B$5:$B$453,F57)</f>
        <v>1</v>
      </c>
    </row>
    <row r="58">
      <c r="A58" t="inlineStr">
        <is>
          <t>C049</t>
        </is>
      </c>
      <c r="B58" t="inlineStr">
        <is>
          <t>Customer</t>
        </is>
      </c>
      <c r="C58" t="inlineStr">
        <is>
          <t>Kew Property Group Pty Ltd</t>
        </is>
      </c>
      <c r="D58" t="inlineStr">
        <is>
          <t>11215967465</t>
        </is>
      </c>
      <c r="E58" t="inlineStr">
        <is>
          <t>Kew Property Group Pty Ltd</t>
        </is>
      </c>
      <c r="F58" t="inlineStr">
        <is>
          <t>C049</t>
        </is>
      </c>
      <c r="G58" t="inlineStr">
        <is>
          <t>Keep</t>
        </is>
      </c>
      <c r="H58" t="inlineStr"/>
      <c r="I58">
        <f>COUNTIF('Open AR'!$I$5:$I$139,A58)+COUNTIF('Open AP'!$I$5:$I$194,A58)</f>
        <v>0</v>
      </c>
      <c r="J58">
        <f>COUNTIF('Xero Contacts'!$B$5:$B$453,F58)</f>
        <v>1</v>
      </c>
    </row>
    <row r="59">
      <c r="A59" t="inlineStr">
        <is>
          <t>C050</t>
        </is>
      </c>
      <c r="B59" t="inlineStr">
        <is>
          <t>Customer</t>
        </is>
      </c>
      <c r="C59" t="inlineStr">
        <is>
          <t>Camberwell Florist Pty Ltd</t>
        </is>
      </c>
      <c r="D59" t="inlineStr">
        <is>
          <t>97290302411</t>
        </is>
      </c>
      <c r="E59" t="inlineStr">
        <is>
          <t>Camberwell Florist Pty Ltd</t>
        </is>
      </c>
      <c r="F59" t="inlineStr">
        <is>
          <t>C050</t>
        </is>
      </c>
      <c r="G59" t="inlineStr">
        <is>
          <t>Keep</t>
        </is>
      </c>
      <c r="H59" t="inlineStr"/>
      <c r="I59">
        <f>COUNTIF('Open AR'!$I$5:$I$139,A59)+COUNTIF('Open AP'!$I$5:$I$194,A59)</f>
        <v>1</v>
      </c>
      <c r="J59">
        <f>COUNTIF('Xero Contacts'!$B$5:$B$453,F59)</f>
        <v>1</v>
      </c>
    </row>
    <row r="60">
      <c r="A60" t="inlineStr">
        <is>
          <t>C051</t>
        </is>
      </c>
      <c r="B60" t="inlineStr">
        <is>
          <t>Customer</t>
        </is>
      </c>
      <c r="C60" t="inlineStr">
        <is>
          <t>Sydney Road Homewares Group</t>
        </is>
      </c>
      <c r="D60" t="inlineStr">
        <is>
          <t>10172700588</t>
        </is>
      </c>
      <c r="E60" t="inlineStr">
        <is>
          <t>Sydney Road Homewares Group</t>
        </is>
      </c>
      <c r="F60" t="inlineStr">
        <is>
          <t>C051</t>
        </is>
      </c>
      <c r="G60" t="inlineStr">
        <is>
          <t>Keep</t>
        </is>
      </c>
      <c r="H60" t="inlineStr"/>
      <c r="I60">
        <f>COUNTIF('Open AR'!$I$5:$I$139,A60)+COUNTIF('Open AP'!$I$5:$I$194,A60)</f>
        <v>0</v>
      </c>
      <c r="J60">
        <f>COUNTIF('Xero Contacts'!$B$5:$B$453,F60)</f>
        <v>1</v>
      </c>
    </row>
    <row r="61">
      <c r="A61" t="inlineStr">
        <is>
          <t>C052</t>
        </is>
      </c>
      <c r="B61" t="inlineStr">
        <is>
          <t>Customer</t>
        </is>
      </c>
      <c r="C61" t="inlineStr">
        <is>
          <t>Chapel Medical Centre Pty Ltd</t>
        </is>
      </c>
      <c r="D61" t="inlineStr">
        <is>
          <t>67303470980</t>
        </is>
      </c>
      <c r="E61" t="inlineStr">
        <is>
          <t>Chapel Medical Centre Pty Ltd</t>
        </is>
      </c>
      <c r="F61" t="inlineStr">
        <is>
          <t>C052</t>
        </is>
      </c>
      <c r="G61" t="inlineStr">
        <is>
          <t>Keep</t>
        </is>
      </c>
      <c r="H61" t="inlineStr"/>
      <c r="I61">
        <f>COUNTIF('Open AR'!$I$5:$I$139,A61)+COUNTIF('Open AP'!$I$5:$I$194,A61)</f>
        <v>1</v>
      </c>
      <c r="J61">
        <f>COUNTIF('Xero Contacts'!$B$5:$B$453,F61)</f>
        <v>1</v>
      </c>
    </row>
    <row r="62">
      <c r="A62" t="inlineStr">
        <is>
          <t>C309</t>
        </is>
      </c>
      <c r="B62" t="inlineStr">
        <is>
          <t>Customer</t>
        </is>
      </c>
      <c r="C62" t="inlineStr">
        <is>
          <t>CHAPEL MEDICAL CENTRE PTY LTD</t>
        </is>
      </c>
      <c r="D62" t="inlineStr"/>
      <c r="E62" t="inlineStr">
        <is>
          <t>Chapel Medical Centre Pty Ltd</t>
        </is>
      </c>
      <c r="F62" t="inlineStr">
        <is>
          <t>C052</t>
        </is>
      </c>
      <c r="G62" t="inlineStr">
        <is>
          <t>Merge into C052</t>
        </is>
      </c>
      <c r="H62" t="inlineStr">
        <is>
          <t>Same name (normalised)</t>
        </is>
      </c>
      <c r="I62">
        <f>COUNTIF('Open AR'!$I$5:$I$139,A62)+COUNTIF('Open AP'!$I$5:$I$194,A62)</f>
        <v>0</v>
      </c>
      <c r="J62">
        <f>COUNTIF('Xero Contacts'!$B$5:$B$453,F62)</f>
        <v>1</v>
      </c>
    </row>
    <row r="63">
      <c r="A63" t="inlineStr">
        <is>
          <t>C053</t>
        </is>
      </c>
      <c r="B63" t="inlineStr">
        <is>
          <t>Customer</t>
        </is>
      </c>
      <c r="C63" t="inlineStr">
        <is>
          <t>Northside Kitchen &amp; Bath Pty Ltd</t>
        </is>
      </c>
      <c r="D63" t="inlineStr">
        <is>
          <t>09482755176</t>
        </is>
      </c>
      <c r="E63" t="inlineStr">
        <is>
          <t>Northside Kitchen &amp; Bath Pty Ltd</t>
        </is>
      </c>
      <c r="F63" t="inlineStr">
        <is>
          <t>C053</t>
        </is>
      </c>
      <c r="G63" t="inlineStr">
        <is>
          <t>Keep</t>
        </is>
      </c>
      <c r="H63" t="inlineStr"/>
      <c r="I63">
        <f>COUNTIF('Open AR'!$I$5:$I$139,A63)+COUNTIF('Open AP'!$I$5:$I$194,A63)</f>
        <v>0</v>
      </c>
      <c r="J63">
        <f>COUNTIF('Xero Contacts'!$B$5:$B$453,F63)</f>
        <v>1</v>
      </c>
    </row>
    <row r="64">
      <c r="A64" t="inlineStr">
        <is>
          <t>C054</t>
        </is>
      </c>
      <c r="B64" t="inlineStr">
        <is>
          <t>Customer</t>
        </is>
      </c>
      <c r="C64" t="inlineStr">
        <is>
          <t>Albert Fashion Pty Ltd</t>
        </is>
      </c>
      <c r="D64" t="inlineStr"/>
      <c r="E64" t="inlineStr">
        <is>
          <t>Albert Fashion Pty Ltd</t>
        </is>
      </c>
      <c r="F64" t="inlineStr">
        <is>
          <t>C054</t>
        </is>
      </c>
      <c r="G64" t="inlineStr">
        <is>
          <t>Keep</t>
        </is>
      </c>
      <c r="H64" t="inlineStr"/>
      <c r="I64">
        <f>COUNTIF('Open AR'!$I$5:$I$139,A64)+COUNTIF('Open AP'!$I$5:$I$194,A64)</f>
        <v>0</v>
      </c>
      <c r="J64">
        <f>COUNTIF('Xero Contacts'!$B$5:$B$453,F64)</f>
        <v>1</v>
      </c>
    </row>
    <row r="65">
      <c r="A65" t="inlineStr">
        <is>
          <t>C055</t>
        </is>
      </c>
      <c r="B65" t="inlineStr">
        <is>
          <t>Customer</t>
        </is>
      </c>
      <c r="C65" t="inlineStr">
        <is>
          <t>Hawthorn Cafe Pty Ltd</t>
        </is>
      </c>
      <c r="D65" t="inlineStr">
        <is>
          <t>53649032657</t>
        </is>
      </c>
      <c r="E65" t="inlineStr">
        <is>
          <t>Hawthorn Cafe Pty Ltd</t>
        </is>
      </c>
      <c r="F65" t="inlineStr">
        <is>
          <t>C055</t>
        </is>
      </c>
      <c r="G65" t="inlineStr">
        <is>
          <t>Keep</t>
        </is>
      </c>
      <c r="H65" t="inlineStr"/>
      <c r="I65">
        <f>COUNTIF('Open AR'!$I$5:$I$139,A65)+COUNTIF('Open AP'!$I$5:$I$194,A65)</f>
        <v>3</v>
      </c>
      <c r="J65">
        <f>COUNTIF('Xero Contacts'!$B$5:$B$453,F65)</f>
        <v>1</v>
      </c>
    </row>
    <row r="66">
      <c r="A66" t="inlineStr">
        <is>
          <t>C056</t>
        </is>
      </c>
      <c r="B66" t="inlineStr">
        <is>
          <t>Customer</t>
        </is>
      </c>
      <c r="C66" t="inlineStr">
        <is>
          <t>Malvern Kitchen &amp; Bath Pty Ltd</t>
        </is>
      </c>
      <c r="D66" t="inlineStr">
        <is>
          <t>60827374914</t>
        </is>
      </c>
      <c r="E66" t="inlineStr">
        <is>
          <t>Malvern Kitchen &amp; Bath Pty Ltd</t>
        </is>
      </c>
      <c r="F66" t="inlineStr">
        <is>
          <t>C056</t>
        </is>
      </c>
      <c r="G66" t="inlineStr">
        <is>
          <t>Keep</t>
        </is>
      </c>
      <c r="H66" t="inlineStr"/>
      <c r="I66">
        <f>COUNTIF('Open AR'!$I$5:$I$139,A66)+COUNTIF('Open AP'!$I$5:$I$194,A66)</f>
        <v>1</v>
      </c>
      <c r="J66">
        <f>COUNTIF('Xero Contacts'!$B$5:$B$453,F66)</f>
        <v>1</v>
      </c>
    </row>
    <row r="67">
      <c r="A67" t="inlineStr">
        <is>
          <t>C057</t>
        </is>
      </c>
      <c r="B67" t="inlineStr">
        <is>
          <t>Customer</t>
        </is>
      </c>
      <c r="C67" t="inlineStr">
        <is>
          <t>Bluestone Wine Bar Pty Ltd</t>
        </is>
      </c>
      <c r="D67" t="inlineStr">
        <is>
          <t>15088452965</t>
        </is>
      </c>
      <c r="E67" t="inlineStr">
        <is>
          <t>Bluestone Wine Bar Pty Ltd</t>
        </is>
      </c>
      <c r="F67" t="inlineStr">
        <is>
          <t>C057</t>
        </is>
      </c>
      <c r="G67" t="inlineStr">
        <is>
          <t>Keep</t>
        </is>
      </c>
      <c r="H67" t="inlineStr"/>
      <c r="I67">
        <f>COUNTIF('Open AR'!$I$5:$I$139,A67)+COUNTIF('Open AP'!$I$5:$I$194,A67)</f>
        <v>0</v>
      </c>
      <c r="J67">
        <f>COUNTIF('Xero Contacts'!$B$5:$B$453,F67)</f>
        <v>1</v>
      </c>
    </row>
    <row r="68">
      <c r="A68" t="inlineStr">
        <is>
          <t>C058</t>
        </is>
      </c>
      <c r="B68" t="inlineStr">
        <is>
          <t>Customer</t>
        </is>
      </c>
      <c r="C68" t="inlineStr">
        <is>
          <t>Hawthorn Eyewear Pty Ltd</t>
        </is>
      </c>
      <c r="D68" t="inlineStr">
        <is>
          <t>76243942900</t>
        </is>
      </c>
      <c r="E68" t="inlineStr">
        <is>
          <t>Hawthorn Eyewear Pty Ltd</t>
        </is>
      </c>
      <c r="F68" t="inlineStr">
        <is>
          <t>C058</t>
        </is>
      </c>
      <c r="G68" t="inlineStr">
        <is>
          <t>Keep</t>
        </is>
      </c>
      <c r="H68" t="inlineStr"/>
      <c r="I68">
        <f>COUNTIF('Open AR'!$I$5:$I$139,A68)+COUNTIF('Open AP'!$I$5:$I$194,A68)</f>
        <v>0</v>
      </c>
      <c r="J68">
        <f>COUNTIF('Xero Contacts'!$B$5:$B$453,F68)</f>
        <v>1</v>
      </c>
    </row>
    <row r="69">
      <c r="A69" t="inlineStr">
        <is>
          <t>C301</t>
        </is>
      </c>
      <c r="B69" t="inlineStr">
        <is>
          <t>Customer</t>
        </is>
      </c>
      <c r="C69" t="inlineStr">
        <is>
          <t>Hawthorn  Eyewear Pty Ltd</t>
        </is>
      </c>
      <c r="D69" t="inlineStr"/>
      <c r="E69" t="inlineStr">
        <is>
          <t>Hawthorn Eyewear Pty Ltd</t>
        </is>
      </c>
      <c r="F69" t="inlineStr">
        <is>
          <t>C058</t>
        </is>
      </c>
      <c r="G69" t="inlineStr">
        <is>
          <t>Merge into C058</t>
        </is>
      </c>
      <c r="H69" t="inlineStr">
        <is>
          <t>Same name (normalised)</t>
        </is>
      </c>
      <c r="I69">
        <f>COUNTIF('Open AR'!$I$5:$I$139,A69)+COUNTIF('Open AP'!$I$5:$I$194,A69)</f>
        <v>0</v>
      </c>
      <c r="J69">
        <f>COUNTIF('Xero Contacts'!$B$5:$B$453,F69)</f>
        <v>1</v>
      </c>
    </row>
    <row r="70">
      <c r="A70" t="inlineStr">
        <is>
          <t>C059</t>
        </is>
      </c>
      <c r="B70" t="inlineStr">
        <is>
          <t>Customer</t>
        </is>
      </c>
      <c r="C70" t="inlineStr">
        <is>
          <t>Albert Optometrists Pty Ltd</t>
        </is>
      </c>
      <c r="D70" t="inlineStr">
        <is>
          <t>83262938498</t>
        </is>
      </c>
      <c r="E70" t="inlineStr">
        <is>
          <t>Albert Optometrists Pty Ltd</t>
        </is>
      </c>
      <c r="F70" t="inlineStr">
        <is>
          <t>C059</t>
        </is>
      </c>
      <c r="G70" t="inlineStr">
        <is>
          <t>Keep</t>
        </is>
      </c>
      <c r="H70" t="inlineStr"/>
      <c r="I70">
        <f>COUNTIF('Open AR'!$I$5:$I$139,A70)+COUNTIF('Open AP'!$I$5:$I$194,A70)</f>
        <v>0</v>
      </c>
      <c r="J70">
        <f>COUNTIF('Xero Contacts'!$B$5:$B$453,F70)</f>
        <v>1</v>
      </c>
    </row>
    <row r="71">
      <c r="A71" t="inlineStr">
        <is>
          <t>C060</t>
        </is>
      </c>
      <c r="B71" t="inlineStr">
        <is>
          <t>Customer</t>
        </is>
      </c>
      <c r="C71" t="inlineStr">
        <is>
          <t>High St Fitness Pty Ltd</t>
        </is>
      </c>
      <c r="D71" t="inlineStr"/>
      <c r="E71" t="inlineStr">
        <is>
          <t>High St Fitness Pty Ltd</t>
        </is>
      </c>
      <c r="F71" t="inlineStr">
        <is>
          <t>C060</t>
        </is>
      </c>
      <c r="G71" t="inlineStr">
        <is>
          <t>Keep</t>
        </is>
      </c>
      <c r="H71" t="inlineStr"/>
      <c r="I71">
        <f>COUNTIF('Open AR'!$I$5:$I$139,A71)+COUNTIF('Open AP'!$I$5:$I$194,A71)</f>
        <v>0</v>
      </c>
      <c r="J71">
        <f>COUNTIF('Xero Contacts'!$B$5:$B$453,F71)</f>
        <v>1</v>
      </c>
    </row>
    <row r="72">
      <c r="A72" t="inlineStr">
        <is>
          <t>C061</t>
        </is>
      </c>
      <c r="B72" t="inlineStr">
        <is>
          <t>Customer</t>
        </is>
      </c>
      <c r="C72" t="inlineStr">
        <is>
          <t>Bluestone Eyewear</t>
        </is>
      </c>
      <c r="D72" t="inlineStr"/>
      <c r="E72" t="inlineStr">
        <is>
          <t>Bluestone Eyewear</t>
        </is>
      </c>
      <c r="F72" t="inlineStr">
        <is>
          <t>C061</t>
        </is>
      </c>
      <c r="G72" t="inlineStr">
        <is>
          <t>Keep</t>
        </is>
      </c>
      <c r="H72" t="inlineStr"/>
      <c r="I72">
        <f>COUNTIF('Open AR'!$I$5:$I$139,A72)+COUNTIF('Open AP'!$I$5:$I$194,A72)</f>
        <v>0</v>
      </c>
      <c r="J72">
        <f>COUNTIF('Xero Contacts'!$B$5:$B$453,F72)</f>
        <v>1</v>
      </c>
    </row>
    <row r="73">
      <c r="A73" t="inlineStr">
        <is>
          <t>C062</t>
        </is>
      </c>
      <c r="B73" t="inlineStr">
        <is>
          <t>Customer</t>
        </is>
      </c>
      <c r="C73" t="inlineStr">
        <is>
          <t>Glenferrie Bakery Pty Ltd</t>
        </is>
      </c>
      <c r="D73" t="inlineStr">
        <is>
          <t>72349655611</t>
        </is>
      </c>
      <c r="E73" t="inlineStr">
        <is>
          <t>Glenferrie Bakery Pty Ltd</t>
        </is>
      </c>
      <c r="F73" t="inlineStr">
        <is>
          <t>C062</t>
        </is>
      </c>
      <c r="G73" t="inlineStr">
        <is>
          <t>Keep</t>
        </is>
      </c>
      <c r="H73" t="inlineStr"/>
      <c r="I73">
        <f>COUNTIF('Open AR'!$I$5:$I$139,A73)+COUNTIF('Open AP'!$I$5:$I$194,A73)</f>
        <v>0</v>
      </c>
      <c r="J73">
        <f>COUNTIF('Xero Contacts'!$B$5:$B$453,F73)</f>
        <v>1</v>
      </c>
    </row>
    <row r="74">
      <c r="A74" t="inlineStr">
        <is>
          <t>C063</t>
        </is>
      </c>
      <c r="B74" t="inlineStr">
        <is>
          <t>Customer</t>
        </is>
      </c>
      <c r="C74" t="inlineStr">
        <is>
          <t>Lygon Kitchen &amp; Bath Pty Ltd</t>
        </is>
      </c>
      <c r="D74" t="inlineStr"/>
      <c r="E74" t="inlineStr">
        <is>
          <t>Lygon Kitchen &amp; Bath Pty Ltd</t>
        </is>
      </c>
      <c r="F74" t="inlineStr">
        <is>
          <t>C063</t>
        </is>
      </c>
      <c r="G74" t="inlineStr">
        <is>
          <t>Keep</t>
        </is>
      </c>
      <c r="H74" t="inlineStr"/>
      <c r="I74">
        <f>COUNTIF('Open AR'!$I$5:$I$139,A74)+COUNTIF('Open AP'!$I$5:$I$194,A74)</f>
        <v>2</v>
      </c>
      <c r="J74">
        <f>COUNTIF('Xero Contacts'!$B$5:$B$453,F74)</f>
        <v>1</v>
      </c>
    </row>
    <row r="75">
      <c r="A75" t="inlineStr">
        <is>
          <t>C064</t>
        </is>
      </c>
      <c r="B75" t="inlineStr">
        <is>
          <t>Customer</t>
        </is>
      </c>
      <c r="C75" t="inlineStr">
        <is>
          <t>Ironbark Physio Pty Ltd</t>
        </is>
      </c>
      <c r="D75" t="inlineStr">
        <is>
          <t>96998834204</t>
        </is>
      </c>
      <c r="E75" t="inlineStr">
        <is>
          <t>Ironbark Physio Pty Ltd</t>
        </is>
      </c>
      <c r="F75" t="inlineStr">
        <is>
          <t>C064</t>
        </is>
      </c>
      <c r="G75" t="inlineStr">
        <is>
          <t>Keep</t>
        </is>
      </c>
      <c r="H75" t="inlineStr"/>
      <c r="I75">
        <f>COUNTIF('Open AR'!$I$5:$I$139,A75)+COUNTIF('Open AP'!$I$5:$I$194,A75)</f>
        <v>0</v>
      </c>
      <c r="J75">
        <f>COUNTIF('Xero Contacts'!$B$5:$B$453,F75)</f>
        <v>1</v>
      </c>
    </row>
    <row r="76">
      <c r="A76" t="inlineStr">
        <is>
          <t>C065</t>
        </is>
      </c>
      <c r="B76" t="inlineStr">
        <is>
          <t>Customer</t>
        </is>
      </c>
      <c r="C76" t="inlineStr">
        <is>
          <t>Kestrel Fitness Group</t>
        </is>
      </c>
      <c r="D76" t="inlineStr">
        <is>
          <t>57158631031</t>
        </is>
      </c>
      <c r="E76" t="inlineStr">
        <is>
          <t>Kestrel Fitness Group</t>
        </is>
      </c>
      <c r="F76" t="inlineStr">
        <is>
          <t>C065</t>
        </is>
      </c>
      <c r="G76" t="inlineStr">
        <is>
          <t>Keep</t>
        </is>
      </c>
      <c r="H76" t="inlineStr"/>
      <c r="I76">
        <f>COUNTIF('Open AR'!$I$5:$I$139,A76)+COUNTIF('Open AP'!$I$5:$I$194,A76)</f>
        <v>0</v>
      </c>
      <c r="J76">
        <f>COUNTIF('Xero Contacts'!$B$5:$B$453,F76)</f>
        <v>1</v>
      </c>
    </row>
    <row r="77">
      <c r="A77" t="inlineStr">
        <is>
          <t>C066</t>
        </is>
      </c>
      <c r="B77" t="inlineStr">
        <is>
          <t>Customer</t>
        </is>
      </c>
      <c r="C77" t="inlineStr">
        <is>
          <t>Hawthorn Dental Pty Ltd</t>
        </is>
      </c>
      <c r="D77" t="inlineStr"/>
      <c r="E77" t="inlineStr">
        <is>
          <t>Hawthorn Dental Pty Ltd</t>
        </is>
      </c>
      <c r="F77" t="inlineStr">
        <is>
          <t>C066</t>
        </is>
      </c>
      <c r="G77" t="inlineStr">
        <is>
          <t>Keep</t>
        </is>
      </c>
      <c r="H77" t="inlineStr"/>
      <c r="I77">
        <f>COUNTIF('Open AR'!$I$5:$I$139,A77)+COUNTIF('Open AP'!$I$5:$I$194,A77)</f>
        <v>0</v>
      </c>
      <c r="J77">
        <f>COUNTIF('Xero Contacts'!$B$5:$B$453,F77)</f>
        <v>1</v>
      </c>
    </row>
    <row r="78">
      <c r="A78" t="inlineStr">
        <is>
          <t>C303</t>
        </is>
      </c>
      <c r="B78" t="inlineStr">
        <is>
          <t>Customer</t>
        </is>
      </c>
      <c r="C78" t="inlineStr">
        <is>
          <t>Hawthorn Dental Pty. Ltd.</t>
        </is>
      </c>
      <c r="D78" t="inlineStr"/>
      <c r="E78" t="inlineStr">
        <is>
          <t>Hawthorn Dental Pty Ltd</t>
        </is>
      </c>
      <c r="F78" t="inlineStr">
        <is>
          <t>C066</t>
        </is>
      </c>
      <c r="G78" t="inlineStr">
        <is>
          <t>Merge into C066</t>
        </is>
      </c>
      <c r="H78" t="inlineStr">
        <is>
          <t>Same name (normalised)</t>
        </is>
      </c>
      <c r="I78">
        <f>COUNTIF('Open AR'!$I$5:$I$139,A78)+COUNTIF('Open AP'!$I$5:$I$194,A78)</f>
        <v>1</v>
      </c>
      <c r="J78">
        <f>COUNTIF('Xero Contacts'!$B$5:$B$453,F78)</f>
        <v>1</v>
      </c>
    </row>
    <row r="79">
      <c r="A79" t="inlineStr">
        <is>
          <t>C067</t>
        </is>
      </c>
      <c r="B79" t="inlineStr">
        <is>
          <t>Customer</t>
        </is>
      </c>
      <c r="C79" t="inlineStr">
        <is>
          <t>Docklands Salon Pty Ltd</t>
        </is>
      </c>
      <c r="D79" t="inlineStr"/>
      <c r="E79" t="inlineStr">
        <is>
          <t>Docklands Salon Pty Ltd</t>
        </is>
      </c>
      <c r="F79" t="inlineStr">
        <is>
          <t>C067</t>
        </is>
      </c>
      <c r="G79" t="inlineStr">
        <is>
          <t>Keep</t>
        </is>
      </c>
      <c r="H79" t="inlineStr"/>
      <c r="I79">
        <f>COUNTIF('Open AR'!$I$5:$I$139,A79)+COUNTIF('Open AP'!$I$5:$I$194,A79)</f>
        <v>1</v>
      </c>
      <c r="J79">
        <f>COUNTIF('Xero Contacts'!$B$5:$B$453,F79)</f>
        <v>1</v>
      </c>
    </row>
    <row r="80">
      <c r="A80" t="inlineStr">
        <is>
          <t>C068</t>
        </is>
      </c>
      <c r="B80" t="inlineStr">
        <is>
          <t>Customer</t>
        </is>
      </c>
      <c r="C80" t="inlineStr">
        <is>
          <t>Smith St Legal Group</t>
        </is>
      </c>
      <c r="D80" t="inlineStr"/>
      <c r="E80" t="inlineStr">
        <is>
          <t>Smith St Legal Group</t>
        </is>
      </c>
      <c r="F80" t="inlineStr">
        <is>
          <t>C068</t>
        </is>
      </c>
      <c r="G80" t="inlineStr">
        <is>
          <t>Keep</t>
        </is>
      </c>
      <c r="H80" t="inlineStr"/>
      <c r="I80">
        <f>COUNTIF('Open AR'!$I$5:$I$139,A80)+COUNTIF('Open AP'!$I$5:$I$194,A80)</f>
        <v>1</v>
      </c>
      <c r="J80">
        <f>COUNTIF('Xero Contacts'!$B$5:$B$453,F80)</f>
        <v>1</v>
      </c>
    </row>
    <row r="81">
      <c r="A81" t="inlineStr">
        <is>
          <t>C069</t>
        </is>
      </c>
      <c r="B81" t="inlineStr">
        <is>
          <t>Customer</t>
        </is>
      </c>
      <c r="C81" t="inlineStr">
        <is>
          <t>Prahran Design Studio Group</t>
        </is>
      </c>
      <c r="D81" t="inlineStr">
        <is>
          <t>77938032663</t>
        </is>
      </c>
      <c r="E81" t="inlineStr">
        <is>
          <t>Prahran Design Studio Group</t>
        </is>
      </c>
      <c r="F81" t="inlineStr">
        <is>
          <t>C069</t>
        </is>
      </c>
      <c r="G81" t="inlineStr">
        <is>
          <t>Keep</t>
        </is>
      </c>
      <c r="H81" t="inlineStr"/>
      <c r="I81">
        <f>COUNTIF('Open AR'!$I$5:$I$139,A81)+COUNTIF('Open AP'!$I$5:$I$194,A81)</f>
        <v>1</v>
      </c>
      <c r="J81">
        <f>COUNTIF('Xero Contacts'!$B$5:$B$453,F81)</f>
        <v>1</v>
      </c>
    </row>
    <row r="82">
      <c r="A82" t="inlineStr">
        <is>
          <t>C070</t>
        </is>
      </c>
      <c r="B82" t="inlineStr">
        <is>
          <t>Customer</t>
        </is>
      </c>
      <c r="C82" t="inlineStr">
        <is>
          <t>Laneway Constructions Pty Ltd</t>
        </is>
      </c>
      <c r="D82" t="inlineStr">
        <is>
          <t>49437752780</t>
        </is>
      </c>
      <c r="E82" t="inlineStr">
        <is>
          <t>Laneway Constructions Pty Ltd</t>
        </is>
      </c>
      <c r="F82" t="inlineStr">
        <is>
          <t>C070</t>
        </is>
      </c>
      <c r="G82" t="inlineStr">
        <is>
          <t>Keep</t>
        </is>
      </c>
      <c r="H82" t="inlineStr"/>
      <c r="I82">
        <f>COUNTIF('Open AR'!$I$5:$I$139,A82)+COUNTIF('Open AP'!$I$5:$I$194,A82)</f>
        <v>0</v>
      </c>
      <c r="J82">
        <f>COUNTIF('Xero Contacts'!$B$5:$B$453,F82)</f>
        <v>1</v>
      </c>
    </row>
    <row r="83">
      <c r="A83" t="inlineStr">
        <is>
          <t>C071</t>
        </is>
      </c>
      <c r="B83" t="inlineStr">
        <is>
          <t>Customer</t>
        </is>
      </c>
      <c r="C83" t="inlineStr">
        <is>
          <t>Smith St Design Studio Pty Ltd</t>
        </is>
      </c>
      <c r="D83" t="inlineStr">
        <is>
          <t>68870845878</t>
        </is>
      </c>
      <c r="E83" t="inlineStr">
        <is>
          <t>Smith St Design Studio Pty Ltd</t>
        </is>
      </c>
      <c r="F83" t="inlineStr">
        <is>
          <t>C071</t>
        </is>
      </c>
      <c r="G83" t="inlineStr">
        <is>
          <t>Keep</t>
        </is>
      </c>
      <c r="H83" t="inlineStr"/>
      <c r="I83">
        <f>COUNTIF('Open AR'!$I$5:$I$139,A83)+COUNTIF('Open AP'!$I$5:$I$194,A83)</f>
        <v>0</v>
      </c>
      <c r="J83">
        <f>COUNTIF('Xero Contacts'!$B$5:$B$453,F83)</f>
        <v>1</v>
      </c>
    </row>
    <row r="84">
      <c r="A84" t="inlineStr">
        <is>
          <t>C072</t>
        </is>
      </c>
      <c r="B84" t="inlineStr">
        <is>
          <t>Customer</t>
        </is>
      </c>
      <c r="C84" t="inlineStr">
        <is>
          <t>Northside Dental Pty Ltd</t>
        </is>
      </c>
      <c r="D84" t="inlineStr"/>
      <c r="E84" t="inlineStr">
        <is>
          <t>Northside Dental Pty Ltd</t>
        </is>
      </c>
      <c r="F84" t="inlineStr">
        <is>
          <t>C072</t>
        </is>
      </c>
      <c r="G84" t="inlineStr">
        <is>
          <t>Keep</t>
        </is>
      </c>
      <c r="H84" t="inlineStr"/>
      <c r="I84">
        <f>COUNTIF('Open AR'!$I$5:$I$139,A84)+COUNTIF('Open AP'!$I$5:$I$194,A84)</f>
        <v>0</v>
      </c>
      <c r="J84">
        <f>COUNTIF('Xero Contacts'!$B$5:$B$453,F84)</f>
        <v>1</v>
      </c>
    </row>
    <row r="85">
      <c r="A85" t="inlineStr">
        <is>
          <t>C073</t>
        </is>
      </c>
      <c r="B85" t="inlineStr">
        <is>
          <t>Customer</t>
        </is>
      </c>
      <c r="C85" t="inlineStr">
        <is>
          <t>Clifton Eyewear Group</t>
        </is>
      </c>
      <c r="D85" t="inlineStr">
        <is>
          <t>65565434209</t>
        </is>
      </c>
      <c r="E85" t="inlineStr">
        <is>
          <t>Clifton Eyewear Group</t>
        </is>
      </c>
      <c r="F85" t="inlineStr">
        <is>
          <t>C073</t>
        </is>
      </c>
      <c r="G85" t="inlineStr">
        <is>
          <t>Keep</t>
        </is>
      </c>
      <c r="H85" t="inlineStr"/>
      <c r="I85">
        <f>COUNTIF('Open AR'!$I$5:$I$139,A85)+COUNTIF('Open AP'!$I$5:$I$194,A85)</f>
        <v>0</v>
      </c>
      <c r="J85">
        <f>COUNTIF('Xero Contacts'!$B$5:$B$453,F85)</f>
        <v>1</v>
      </c>
    </row>
    <row r="86">
      <c r="A86" t="inlineStr">
        <is>
          <t>C074</t>
        </is>
      </c>
      <c r="B86" t="inlineStr">
        <is>
          <t>Customer</t>
        </is>
      </c>
      <c r="C86" t="inlineStr">
        <is>
          <t>Sydney Road Builders Pty Ltd</t>
        </is>
      </c>
      <c r="D86" t="inlineStr">
        <is>
          <t>62173926401</t>
        </is>
      </c>
      <c r="E86" t="inlineStr">
        <is>
          <t>Sydney Road Builders Pty Ltd</t>
        </is>
      </c>
      <c r="F86" t="inlineStr">
        <is>
          <t>C074</t>
        </is>
      </c>
      <c r="G86" t="inlineStr">
        <is>
          <t>Keep</t>
        </is>
      </c>
      <c r="H86" t="inlineStr"/>
      <c r="I86">
        <f>COUNTIF('Open AR'!$I$5:$I$139,A86)+COUNTIF('Open AP'!$I$5:$I$194,A86)</f>
        <v>0</v>
      </c>
      <c r="J86">
        <f>COUNTIF('Xero Contacts'!$B$5:$B$453,F86)</f>
        <v>1</v>
      </c>
    </row>
    <row r="87">
      <c r="A87" t="inlineStr">
        <is>
          <t>C075</t>
        </is>
      </c>
      <c r="B87" t="inlineStr">
        <is>
          <t>Customer</t>
        </is>
      </c>
      <c r="C87" t="inlineStr">
        <is>
          <t>Fitzroy Salon Group</t>
        </is>
      </c>
      <c r="D87" t="inlineStr"/>
      <c r="E87" t="inlineStr">
        <is>
          <t>Fitzroy Salon Group</t>
        </is>
      </c>
      <c r="F87" t="inlineStr">
        <is>
          <t>C075</t>
        </is>
      </c>
      <c r="G87" t="inlineStr">
        <is>
          <t>Keep</t>
        </is>
      </c>
      <c r="H87" t="inlineStr"/>
      <c r="I87">
        <f>COUNTIF('Open AR'!$I$5:$I$139,A87)+COUNTIF('Open AP'!$I$5:$I$194,A87)</f>
        <v>1</v>
      </c>
      <c r="J87">
        <f>COUNTIF('Xero Contacts'!$B$5:$B$453,F87)</f>
        <v>1</v>
      </c>
    </row>
    <row r="88">
      <c r="A88" t="inlineStr">
        <is>
          <t>C076</t>
        </is>
      </c>
      <c r="B88" t="inlineStr">
        <is>
          <t>Customer</t>
        </is>
      </c>
      <c r="C88" t="inlineStr">
        <is>
          <t>Laneway Pharmacy</t>
        </is>
      </c>
      <c r="D88" t="inlineStr">
        <is>
          <t>95216938265</t>
        </is>
      </c>
      <c r="E88" t="inlineStr">
        <is>
          <t>Laneway Pharmacy</t>
        </is>
      </c>
      <c r="F88" t="inlineStr">
        <is>
          <t>C076</t>
        </is>
      </c>
      <c r="G88" t="inlineStr">
        <is>
          <t>Keep</t>
        </is>
      </c>
      <c r="H88" t="inlineStr"/>
      <c r="I88">
        <f>COUNTIF('Open AR'!$I$5:$I$139,A88)+COUNTIF('Open AP'!$I$5:$I$194,A88)</f>
        <v>1</v>
      </c>
      <c r="J88">
        <f>COUNTIF('Xero Contacts'!$B$5:$B$453,F88)</f>
        <v>1</v>
      </c>
    </row>
    <row r="89">
      <c r="A89" t="inlineStr">
        <is>
          <t>C077</t>
        </is>
      </c>
      <c r="B89" t="inlineStr">
        <is>
          <t>Customer</t>
        </is>
      </c>
      <c r="C89" t="inlineStr">
        <is>
          <t>Malvern Gallery Group</t>
        </is>
      </c>
      <c r="D89" t="inlineStr">
        <is>
          <t>02886071067</t>
        </is>
      </c>
      <c r="E89" t="inlineStr">
        <is>
          <t>Malvern Gallery Group</t>
        </is>
      </c>
      <c r="F89" t="inlineStr">
        <is>
          <t>C077</t>
        </is>
      </c>
      <c r="G89" t="inlineStr">
        <is>
          <t>Keep</t>
        </is>
      </c>
      <c r="H89" t="inlineStr"/>
      <c r="I89">
        <f>COUNTIF('Open AR'!$I$5:$I$139,A89)+COUNTIF('Open AP'!$I$5:$I$194,A89)</f>
        <v>0</v>
      </c>
      <c r="J89">
        <f>COUNTIF('Xero Contacts'!$B$5:$B$453,F89)</f>
        <v>1</v>
      </c>
    </row>
    <row r="90">
      <c r="A90" t="inlineStr">
        <is>
          <t>C078</t>
        </is>
      </c>
      <c r="B90" t="inlineStr">
        <is>
          <t>Customer</t>
        </is>
      </c>
      <c r="C90" t="inlineStr">
        <is>
          <t>Chapel Salon Pty Ltd</t>
        </is>
      </c>
      <c r="D90" t="inlineStr">
        <is>
          <t>76979119938</t>
        </is>
      </c>
      <c r="E90" t="inlineStr">
        <is>
          <t>Chapel Salon Pty Ltd</t>
        </is>
      </c>
      <c r="F90" t="inlineStr">
        <is>
          <t>C078</t>
        </is>
      </c>
      <c r="G90" t="inlineStr">
        <is>
          <t>Keep</t>
        </is>
      </c>
      <c r="H90" t="inlineStr"/>
      <c r="I90">
        <f>COUNTIF('Open AR'!$I$5:$I$139,A90)+COUNTIF('Open AP'!$I$5:$I$194,A90)</f>
        <v>0</v>
      </c>
      <c r="J90">
        <f>COUNTIF('Xero Contacts'!$B$5:$B$453,F90)</f>
        <v>1</v>
      </c>
    </row>
    <row r="91">
      <c r="A91" t="inlineStr">
        <is>
          <t>C079</t>
        </is>
      </c>
      <c r="B91" t="inlineStr">
        <is>
          <t>Customer</t>
        </is>
      </c>
      <c r="C91" t="inlineStr">
        <is>
          <t>Yarra Accountants Pty Ltd</t>
        </is>
      </c>
      <c r="D91" t="inlineStr">
        <is>
          <t>96092957810</t>
        </is>
      </c>
      <c r="E91" t="inlineStr">
        <is>
          <t>Yarra Accountants Pty Ltd</t>
        </is>
      </c>
      <c r="F91" t="inlineStr">
        <is>
          <t>C079</t>
        </is>
      </c>
      <c r="G91" t="inlineStr">
        <is>
          <t>Keep</t>
        </is>
      </c>
      <c r="H91" t="inlineStr"/>
      <c r="I91">
        <f>COUNTIF('Open AR'!$I$5:$I$139,A91)+COUNTIF('Open AP'!$I$5:$I$194,A91)</f>
        <v>0</v>
      </c>
      <c r="J91">
        <f>COUNTIF('Xero Contacts'!$B$5:$B$453,F91)</f>
        <v>1</v>
      </c>
    </row>
    <row r="92">
      <c r="A92" t="inlineStr">
        <is>
          <t>C080</t>
        </is>
      </c>
      <c r="B92" t="inlineStr">
        <is>
          <t>Customer</t>
        </is>
      </c>
      <c r="C92" t="inlineStr">
        <is>
          <t>Brunswick Florist Pty Ltd</t>
        </is>
      </c>
      <c r="D92" t="inlineStr">
        <is>
          <t>22309340285</t>
        </is>
      </c>
      <c r="E92" t="inlineStr">
        <is>
          <t>Brunswick Florist Pty Ltd</t>
        </is>
      </c>
      <c r="F92" t="inlineStr">
        <is>
          <t>C080</t>
        </is>
      </c>
      <c r="G92" t="inlineStr">
        <is>
          <t>Keep</t>
        </is>
      </c>
      <c r="H92" t="inlineStr"/>
      <c r="I92">
        <f>COUNTIF('Open AR'!$I$5:$I$139,A92)+COUNTIF('Open AP'!$I$5:$I$194,A92)</f>
        <v>0</v>
      </c>
      <c r="J92">
        <f>COUNTIF('Xero Contacts'!$B$5:$B$453,F92)</f>
        <v>1</v>
      </c>
    </row>
    <row r="93">
      <c r="A93" t="inlineStr">
        <is>
          <t>C081</t>
        </is>
      </c>
      <c r="B93" t="inlineStr">
        <is>
          <t>Customer</t>
        </is>
      </c>
      <c r="C93" t="inlineStr">
        <is>
          <t>High St Constructions Pty Ltd</t>
        </is>
      </c>
      <c r="D93" t="inlineStr">
        <is>
          <t>53601642975</t>
        </is>
      </c>
      <c r="E93" t="inlineStr">
        <is>
          <t>High St Constructions Pty Ltd</t>
        </is>
      </c>
      <c r="F93" t="inlineStr">
        <is>
          <t>C081</t>
        </is>
      </c>
      <c r="G93" t="inlineStr">
        <is>
          <t>Keep</t>
        </is>
      </c>
      <c r="H93" t="inlineStr"/>
      <c r="I93">
        <f>COUNTIF('Open AR'!$I$5:$I$139,A93)+COUNTIF('Open AP'!$I$5:$I$194,A93)</f>
        <v>0</v>
      </c>
      <c r="J93">
        <f>COUNTIF('Xero Contacts'!$B$5:$B$453,F93)</f>
        <v>1</v>
      </c>
    </row>
    <row r="94">
      <c r="A94" t="inlineStr">
        <is>
          <t>C082</t>
        </is>
      </c>
      <c r="B94" t="inlineStr">
        <is>
          <t>Customer</t>
        </is>
      </c>
      <c r="C94" t="inlineStr">
        <is>
          <t>Bridge Rd Dental</t>
        </is>
      </c>
      <c r="D94" t="inlineStr">
        <is>
          <t>47945129370</t>
        </is>
      </c>
      <c r="E94" t="inlineStr">
        <is>
          <t>Bridge Rd Dental</t>
        </is>
      </c>
      <c r="F94" t="inlineStr">
        <is>
          <t>C082</t>
        </is>
      </c>
      <c r="G94" t="inlineStr">
        <is>
          <t>Keep</t>
        </is>
      </c>
      <c r="H94" t="inlineStr"/>
      <c r="I94">
        <f>COUNTIF('Open AR'!$I$5:$I$139,A94)+COUNTIF('Open AP'!$I$5:$I$194,A94)</f>
        <v>0</v>
      </c>
      <c r="J94">
        <f>COUNTIF('Xero Contacts'!$B$5:$B$453,F94)</f>
        <v>1</v>
      </c>
    </row>
    <row r="95">
      <c r="A95" t="inlineStr">
        <is>
          <t>C083</t>
        </is>
      </c>
      <c r="B95" t="inlineStr">
        <is>
          <t>Customer</t>
        </is>
      </c>
      <c r="C95" t="inlineStr">
        <is>
          <t>Malvern Cafe</t>
        </is>
      </c>
      <c r="D95" t="inlineStr"/>
      <c r="E95" t="inlineStr">
        <is>
          <t>Malvern Cafe</t>
        </is>
      </c>
      <c r="F95" t="inlineStr">
        <is>
          <t>C083</t>
        </is>
      </c>
      <c r="G95" t="inlineStr">
        <is>
          <t>Keep</t>
        </is>
      </c>
      <c r="H95" t="inlineStr"/>
      <c r="I95">
        <f>COUNTIF('Open AR'!$I$5:$I$139,A95)+COUNTIF('Open AP'!$I$5:$I$194,A95)</f>
        <v>0</v>
      </c>
      <c r="J95">
        <f>COUNTIF('Xero Contacts'!$B$5:$B$453,F95)</f>
        <v>1</v>
      </c>
    </row>
    <row r="96">
      <c r="A96" t="inlineStr">
        <is>
          <t>C084</t>
        </is>
      </c>
      <c r="B96" t="inlineStr">
        <is>
          <t>Customer</t>
        </is>
      </c>
      <c r="C96" t="inlineStr">
        <is>
          <t>Kew Dental</t>
        </is>
      </c>
      <c r="D96" t="inlineStr">
        <is>
          <t>00298213474</t>
        </is>
      </c>
      <c r="E96" t="inlineStr">
        <is>
          <t>Kew Dental</t>
        </is>
      </c>
      <c r="F96" t="inlineStr">
        <is>
          <t>C084</t>
        </is>
      </c>
      <c r="G96" t="inlineStr">
        <is>
          <t>Keep</t>
        </is>
      </c>
      <c r="H96" t="inlineStr"/>
      <c r="I96">
        <f>COUNTIF('Open AR'!$I$5:$I$139,A96)+COUNTIF('Open AP'!$I$5:$I$194,A96)</f>
        <v>1</v>
      </c>
      <c r="J96">
        <f>COUNTIF('Xero Contacts'!$B$5:$B$453,F96)</f>
        <v>1</v>
      </c>
    </row>
    <row r="97">
      <c r="A97" t="inlineStr">
        <is>
          <t>C085</t>
        </is>
      </c>
      <c r="B97" t="inlineStr">
        <is>
          <t>Customer</t>
        </is>
      </c>
      <c r="C97" t="inlineStr">
        <is>
          <t>Brunswick Fashion Group</t>
        </is>
      </c>
      <c r="D97" t="inlineStr">
        <is>
          <t>29673220292</t>
        </is>
      </c>
      <c r="E97" t="inlineStr">
        <is>
          <t>Brunswick Fashion Group</t>
        </is>
      </c>
      <c r="F97" t="inlineStr">
        <is>
          <t>C085</t>
        </is>
      </c>
      <c r="G97" t="inlineStr">
        <is>
          <t>Keep</t>
        </is>
      </c>
      <c r="H97" t="inlineStr"/>
      <c r="I97">
        <f>COUNTIF('Open AR'!$I$5:$I$139,A97)+COUNTIF('Open AP'!$I$5:$I$194,A97)</f>
        <v>1</v>
      </c>
      <c r="J97">
        <f>COUNTIF('Xero Contacts'!$B$5:$B$453,F97)</f>
        <v>1</v>
      </c>
    </row>
    <row r="98">
      <c r="A98" t="inlineStr">
        <is>
          <t>C086</t>
        </is>
      </c>
      <c r="B98" t="inlineStr">
        <is>
          <t>Customer</t>
        </is>
      </c>
      <c r="C98" t="inlineStr">
        <is>
          <t>Albert Wine Bar Group</t>
        </is>
      </c>
      <c r="D98" t="inlineStr">
        <is>
          <t>32042814100</t>
        </is>
      </c>
      <c r="E98" t="inlineStr">
        <is>
          <t>Albert Wine Bar Group</t>
        </is>
      </c>
      <c r="F98" t="inlineStr">
        <is>
          <t>C086</t>
        </is>
      </c>
      <c r="G98" t="inlineStr">
        <is>
          <t>Keep</t>
        </is>
      </c>
      <c r="H98" t="inlineStr"/>
      <c r="I98">
        <f>COUNTIF('Open AR'!$I$5:$I$139,A98)+COUNTIF('Open AP'!$I$5:$I$194,A98)</f>
        <v>0</v>
      </c>
      <c r="J98">
        <f>COUNTIF('Xero Contacts'!$B$5:$B$453,F98)</f>
        <v>1</v>
      </c>
    </row>
    <row r="99">
      <c r="A99" t="inlineStr">
        <is>
          <t>C087</t>
        </is>
      </c>
      <c r="B99" t="inlineStr">
        <is>
          <t>Customer</t>
        </is>
      </c>
      <c r="C99" t="inlineStr">
        <is>
          <t>Redgum Florist Pty Ltd</t>
        </is>
      </c>
      <c r="D99" t="inlineStr">
        <is>
          <t>53869304735</t>
        </is>
      </c>
      <c r="E99" t="inlineStr">
        <is>
          <t>Redgum Florist Pty Ltd</t>
        </is>
      </c>
      <c r="F99" t="inlineStr">
        <is>
          <t>C087</t>
        </is>
      </c>
      <c r="G99" t="inlineStr">
        <is>
          <t>Keep</t>
        </is>
      </c>
      <c r="H99" t="inlineStr"/>
      <c r="I99">
        <f>COUNTIF('Open AR'!$I$5:$I$139,A99)+COUNTIF('Open AP'!$I$5:$I$194,A99)</f>
        <v>0</v>
      </c>
      <c r="J99">
        <f>COUNTIF('Xero Contacts'!$B$5:$B$453,F99)</f>
        <v>1</v>
      </c>
    </row>
    <row r="100">
      <c r="A100" t="inlineStr">
        <is>
          <t>C088</t>
        </is>
      </c>
      <c r="B100" t="inlineStr">
        <is>
          <t>Customer</t>
        </is>
      </c>
      <c r="C100" t="inlineStr">
        <is>
          <t>Kew Architects Group</t>
        </is>
      </c>
      <c r="D100" t="inlineStr"/>
      <c r="E100" t="inlineStr">
        <is>
          <t>Kew Architects Group</t>
        </is>
      </c>
      <c r="F100" t="inlineStr">
        <is>
          <t>C088</t>
        </is>
      </c>
      <c r="G100" t="inlineStr">
        <is>
          <t>Keep</t>
        </is>
      </c>
      <c r="H100" t="inlineStr"/>
      <c r="I100">
        <f>COUNTIF('Open AR'!$I$5:$I$139,A100)+COUNTIF('Open AP'!$I$5:$I$194,A100)</f>
        <v>0</v>
      </c>
      <c r="J100">
        <f>COUNTIF('Xero Contacts'!$B$5:$B$453,F100)</f>
        <v>1</v>
      </c>
    </row>
    <row r="101">
      <c r="A101" t="inlineStr">
        <is>
          <t>C089</t>
        </is>
      </c>
      <c r="B101" t="inlineStr">
        <is>
          <t>Customer</t>
        </is>
      </c>
      <c r="C101" t="inlineStr">
        <is>
          <t>Smith St Real Estate Pty Ltd</t>
        </is>
      </c>
      <c r="D101" t="inlineStr"/>
      <c r="E101" t="inlineStr">
        <is>
          <t>Smith St Real Estate Pty Ltd</t>
        </is>
      </c>
      <c r="F101" t="inlineStr">
        <is>
          <t>C089</t>
        </is>
      </c>
      <c r="G101" t="inlineStr">
        <is>
          <t>Keep</t>
        </is>
      </c>
      <c r="H101" t="inlineStr"/>
      <c r="I101">
        <f>COUNTIF('Open AR'!$I$5:$I$139,A101)+COUNTIF('Open AP'!$I$5:$I$194,A101)</f>
        <v>0</v>
      </c>
      <c r="J101">
        <f>COUNTIF('Xero Contacts'!$B$5:$B$453,F101)</f>
        <v>1</v>
      </c>
    </row>
    <row r="102">
      <c r="A102" t="inlineStr">
        <is>
          <t>C090</t>
        </is>
      </c>
      <c r="B102" t="inlineStr">
        <is>
          <t>Customer</t>
        </is>
      </c>
      <c r="C102" t="inlineStr">
        <is>
          <t>Camberwell Property Group Pty Ltd</t>
        </is>
      </c>
      <c r="D102" t="inlineStr"/>
      <c r="E102" t="inlineStr">
        <is>
          <t>Camberwell Property Group Pty Ltd</t>
        </is>
      </c>
      <c r="F102" t="inlineStr">
        <is>
          <t>C090</t>
        </is>
      </c>
      <c r="G102" t="inlineStr">
        <is>
          <t>Keep</t>
        </is>
      </c>
      <c r="H102" t="inlineStr"/>
      <c r="I102">
        <f>COUNTIF('Open AR'!$I$5:$I$139,A102)+COUNTIF('Open AP'!$I$5:$I$194,A102)</f>
        <v>0</v>
      </c>
      <c r="J102">
        <f>COUNTIF('Xero Contacts'!$B$5:$B$453,F102)</f>
        <v>1</v>
      </c>
    </row>
    <row r="103">
      <c r="A103" t="inlineStr">
        <is>
          <t>C091</t>
        </is>
      </c>
      <c r="B103" t="inlineStr">
        <is>
          <t>Customer</t>
        </is>
      </c>
      <c r="C103" t="inlineStr">
        <is>
          <t>Glenferrie Pharmacy Pty Ltd</t>
        </is>
      </c>
      <c r="D103" t="inlineStr">
        <is>
          <t>08539225146</t>
        </is>
      </c>
      <c r="E103" t="inlineStr">
        <is>
          <t>Glenferrie Pharmacy Pty Ltd</t>
        </is>
      </c>
      <c r="F103" t="inlineStr">
        <is>
          <t>C091</t>
        </is>
      </c>
      <c r="G103" t="inlineStr">
        <is>
          <t>Keep</t>
        </is>
      </c>
      <c r="H103" t="inlineStr"/>
      <c r="I103">
        <f>COUNTIF('Open AR'!$I$5:$I$139,A103)+COUNTIF('Open AP'!$I$5:$I$194,A103)</f>
        <v>0</v>
      </c>
      <c r="J103">
        <f>COUNTIF('Xero Contacts'!$B$5:$B$453,F103)</f>
        <v>1</v>
      </c>
    </row>
    <row r="104">
      <c r="A104" t="inlineStr">
        <is>
          <t>C092</t>
        </is>
      </c>
      <c r="B104" t="inlineStr">
        <is>
          <t>Customer</t>
        </is>
      </c>
      <c r="C104" t="inlineStr">
        <is>
          <t>Docklands Pharmacy Group</t>
        </is>
      </c>
      <c r="D104" t="inlineStr">
        <is>
          <t>59248114535</t>
        </is>
      </c>
      <c r="E104" t="inlineStr">
        <is>
          <t>Docklands Pharmacy Group</t>
        </is>
      </c>
      <c r="F104" t="inlineStr">
        <is>
          <t>C092</t>
        </is>
      </c>
      <c r="G104" t="inlineStr">
        <is>
          <t>Keep</t>
        </is>
      </c>
      <c r="H104" t="inlineStr"/>
      <c r="I104">
        <f>COUNTIF('Open AR'!$I$5:$I$139,A104)+COUNTIF('Open AP'!$I$5:$I$194,A104)</f>
        <v>0</v>
      </c>
      <c r="J104">
        <f>COUNTIF('Xero Contacts'!$B$5:$B$453,F104)</f>
        <v>1</v>
      </c>
    </row>
    <row r="105">
      <c r="A105" t="inlineStr">
        <is>
          <t>C093</t>
        </is>
      </c>
      <c r="B105" t="inlineStr">
        <is>
          <t>Customer</t>
        </is>
      </c>
      <c r="C105" t="inlineStr">
        <is>
          <t>Albert Developments Pty Ltd</t>
        </is>
      </c>
      <c r="D105" t="inlineStr"/>
      <c r="E105" t="inlineStr">
        <is>
          <t>Albert Developments Pty Ltd</t>
        </is>
      </c>
      <c r="F105" t="inlineStr">
        <is>
          <t>C093</t>
        </is>
      </c>
      <c r="G105" t="inlineStr">
        <is>
          <t>Keep</t>
        </is>
      </c>
      <c r="H105" t="inlineStr"/>
      <c r="I105">
        <f>COUNTIF('Open AR'!$I$5:$I$139,A105)+COUNTIF('Open AP'!$I$5:$I$194,A105)</f>
        <v>2</v>
      </c>
      <c r="J105">
        <f>COUNTIF('Xero Contacts'!$B$5:$B$453,F105)</f>
        <v>1</v>
      </c>
    </row>
    <row r="106">
      <c r="A106" t="inlineStr">
        <is>
          <t>C094</t>
        </is>
      </c>
      <c r="B106" t="inlineStr">
        <is>
          <t>Customer</t>
        </is>
      </c>
      <c r="C106" t="inlineStr">
        <is>
          <t>Kestrel Cafe Pty Ltd</t>
        </is>
      </c>
      <c r="D106" t="inlineStr">
        <is>
          <t>15873241289</t>
        </is>
      </c>
      <c r="E106" t="inlineStr">
        <is>
          <t>Kestrel Cafe Pty Ltd</t>
        </is>
      </c>
      <c r="F106" t="inlineStr">
        <is>
          <t>C094</t>
        </is>
      </c>
      <c r="G106" t="inlineStr">
        <is>
          <t>Keep</t>
        </is>
      </c>
      <c r="H106" t="inlineStr"/>
      <c r="I106">
        <f>COUNTIF('Open AR'!$I$5:$I$139,A106)+COUNTIF('Open AP'!$I$5:$I$194,A106)</f>
        <v>0</v>
      </c>
      <c r="J106">
        <f>COUNTIF('Xero Contacts'!$B$5:$B$453,F106)</f>
        <v>1</v>
      </c>
    </row>
    <row r="107">
      <c r="A107" t="inlineStr">
        <is>
          <t>C095</t>
        </is>
      </c>
      <c r="B107" t="inlineStr">
        <is>
          <t>Customer</t>
        </is>
      </c>
      <c r="C107" t="inlineStr">
        <is>
          <t>Glenferrie Gallery</t>
        </is>
      </c>
      <c r="D107" t="inlineStr">
        <is>
          <t>71319457946</t>
        </is>
      </c>
      <c r="E107" t="inlineStr">
        <is>
          <t>Glenferrie Gallery</t>
        </is>
      </c>
      <c r="F107" t="inlineStr">
        <is>
          <t>C095</t>
        </is>
      </c>
      <c r="G107" t="inlineStr">
        <is>
          <t>Keep</t>
        </is>
      </c>
      <c r="H107" t="inlineStr"/>
      <c r="I107">
        <f>COUNTIF('Open AR'!$I$5:$I$139,A107)+COUNTIF('Open AP'!$I$5:$I$194,A107)</f>
        <v>0</v>
      </c>
      <c r="J107">
        <f>COUNTIF('Xero Contacts'!$B$5:$B$453,F107)</f>
        <v>1</v>
      </c>
    </row>
    <row r="108">
      <c r="A108" t="inlineStr">
        <is>
          <t>C096</t>
        </is>
      </c>
      <c r="B108" t="inlineStr">
        <is>
          <t>Customer</t>
        </is>
      </c>
      <c r="C108" t="inlineStr">
        <is>
          <t>Bridge Rd Physio Pty Ltd</t>
        </is>
      </c>
      <c r="D108" t="inlineStr"/>
      <c r="E108" t="inlineStr">
        <is>
          <t>Bridge Rd Physio Pty Ltd</t>
        </is>
      </c>
      <c r="F108" t="inlineStr">
        <is>
          <t>C096</t>
        </is>
      </c>
      <c r="G108" t="inlineStr">
        <is>
          <t>Keep</t>
        </is>
      </c>
      <c r="H108" t="inlineStr"/>
      <c r="I108">
        <f>COUNTIF('Open AR'!$I$5:$I$139,A108)+COUNTIF('Open AP'!$I$5:$I$194,A108)</f>
        <v>1</v>
      </c>
      <c r="J108">
        <f>COUNTIF('Xero Contacts'!$B$5:$B$453,F108)</f>
        <v>1</v>
      </c>
    </row>
    <row r="109">
      <c r="A109" t="inlineStr">
        <is>
          <t>C097</t>
        </is>
      </c>
      <c r="B109" t="inlineStr">
        <is>
          <t>Customer</t>
        </is>
      </c>
      <c r="C109" t="inlineStr">
        <is>
          <t>Redgum Accountants Pty Ltd</t>
        </is>
      </c>
      <c r="D109" t="inlineStr">
        <is>
          <t>14345792014</t>
        </is>
      </c>
      <c r="E109" t="inlineStr">
        <is>
          <t>Redgum Accountants Pty Ltd</t>
        </is>
      </c>
      <c r="F109" t="inlineStr">
        <is>
          <t>C097</t>
        </is>
      </c>
      <c r="G109" t="inlineStr">
        <is>
          <t>Keep</t>
        </is>
      </c>
      <c r="H109" t="inlineStr"/>
      <c r="I109">
        <f>COUNTIF('Open AR'!$I$5:$I$139,A109)+COUNTIF('Open AP'!$I$5:$I$194,A109)</f>
        <v>0</v>
      </c>
      <c r="J109">
        <f>COUNTIF('Xero Contacts'!$B$5:$B$453,F109)</f>
        <v>1</v>
      </c>
    </row>
    <row r="110">
      <c r="A110" t="inlineStr">
        <is>
          <t>C098</t>
        </is>
      </c>
      <c r="B110" t="inlineStr">
        <is>
          <t>Customer</t>
        </is>
      </c>
      <c r="C110" t="inlineStr">
        <is>
          <t>Smith St Builders Group</t>
        </is>
      </c>
      <c r="D110" t="inlineStr">
        <is>
          <t>46640270531</t>
        </is>
      </c>
      <c r="E110" t="inlineStr">
        <is>
          <t>Smith St Builders Group</t>
        </is>
      </c>
      <c r="F110" t="inlineStr">
        <is>
          <t>C098</t>
        </is>
      </c>
      <c r="G110" t="inlineStr">
        <is>
          <t>Keep</t>
        </is>
      </c>
      <c r="H110" t="inlineStr"/>
      <c r="I110">
        <f>COUNTIF('Open AR'!$I$5:$I$139,A110)+COUNTIF('Open AP'!$I$5:$I$194,A110)</f>
        <v>0</v>
      </c>
      <c r="J110">
        <f>COUNTIF('Xero Contacts'!$B$5:$B$453,F110)</f>
        <v>1</v>
      </c>
    </row>
    <row r="111">
      <c r="A111" t="inlineStr">
        <is>
          <t>C297</t>
        </is>
      </c>
      <c r="B111" t="inlineStr">
        <is>
          <t>Customer</t>
        </is>
      </c>
      <c r="C111" t="inlineStr">
        <is>
          <t>Smith  St Builders Group</t>
        </is>
      </c>
      <c r="D111" t="inlineStr">
        <is>
          <t>46640270531</t>
        </is>
      </c>
      <c r="E111" t="inlineStr">
        <is>
          <t>Smith St Builders Group</t>
        </is>
      </c>
      <c r="F111" t="inlineStr">
        <is>
          <t>C098</t>
        </is>
      </c>
      <c r="G111" t="inlineStr">
        <is>
          <t>Merge into C098</t>
        </is>
      </c>
      <c r="H111" t="inlineStr">
        <is>
          <t>Same ABN</t>
        </is>
      </c>
      <c r="I111">
        <f>COUNTIF('Open AR'!$I$5:$I$139,A111)+COUNTIF('Open AP'!$I$5:$I$194,A111)</f>
        <v>0</v>
      </c>
      <c r="J111">
        <f>COUNTIF('Xero Contacts'!$B$5:$B$453,F111)</f>
        <v>1</v>
      </c>
    </row>
    <row r="112">
      <c r="A112" t="inlineStr">
        <is>
          <t>C099</t>
        </is>
      </c>
      <c r="B112" t="inlineStr">
        <is>
          <t>Customer</t>
        </is>
      </c>
      <c r="C112" t="inlineStr">
        <is>
          <t>Bayside Bakery Pty Ltd</t>
        </is>
      </c>
      <c r="D112" t="inlineStr">
        <is>
          <t>49556338792</t>
        </is>
      </c>
      <c r="E112" t="inlineStr">
        <is>
          <t>Bayside Bakery Pty Ltd</t>
        </is>
      </c>
      <c r="F112" t="inlineStr">
        <is>
          <t>C099</t>
        </is>
      </c>
      <c r="G112" t="inlineStr">
        <is>
          <t>Keep</t>
        </is>
      </c>
      <c r="H112" t="inlineStr"/>
      <c r="I112">
        <f>COUNTIF('Open AR'!$I$5:$I$139,A112)+COUNTIF('Open AP'!$I$5:$I$194,A112)</f>
        <v>2</v>
      </c>
      <c r="J112">
        <f>COUNTIF('Xero Contacts'!$B$5:$B$453,F112)</f>
        <v>1</v>
      </c>
    </row>
    <row r="113">
      <c r="A113" t="inlineStr">
        <is>
          <t>C100</t>
        </is>
      </c>
      <c r="B113" t="inlineStr">
        <is>
          <t>Customer</t>
        </is>
      </c>
      <c r="C113" t="inlineStr">
        <is>
          <t>Harbour Pharmacy Pty Ltd</t>
        </is>
      </c>
      <c r="D113" t="inlineStr">
        <is>
          <t>63416946265</t>
        </is>
      </c>
      <c r="E113" t="inlineStr">
        <is>
          <t>Harbour Pharmacy Pty Ltd</t>
        </is>
      </c>
      <c r="F113" t="inlineStr">
        <is>
          <t>C100</t>
        </is>
      </c>
      <c r="G113" t="inlineStr">
        <is>
          <t>Keep</t>
        </is>
      </c>
      <c r="H113" t="inlineStr"/>
      <c r="I113">
        <f>COUNTIF('Open AR'!$I$5:$I$139,A113)+COUNTIF('Open AP'!$I$5:$I$194,A113)</f>
        <v>0</v>
      </c>
      <c r="J113">
        <f>COUNTIF('Xero Contacts'!$B$5:$B$453,F113)</f>
        <v>1</v>
      </c>
    </row>
    <row r="114">
      <c r="A114" t="inlineStr">
        <is>
          <t>C101</t>
        </is>
      </c>
      <c r="B114" t="inlineStr">
        <is>
          <t>Customer</t>
        </is>
      </c>
      <c r="C114" t="inlineStr">
        <is>
          <t>Harbour Bookshop</t>
        </is>
      </c>
      <c r="D114" t="inlineStr">
        <is>
          <t>25842202522</t>
        </is>
      </c>
      <c r="E114" t="inlineStr">
        <is>
          <t>Harbour Bookshop</t>
        </is>
      </c>
      <c r="F114" t="inlineStr">
        <is>
          <t>C101</t>
        </is>
      </c>
      <c r="G114" t="inlineStr">
        <is>
          <t>Keep</t>
        </is>
      </c>
      <c r="H114" t="inlineStr"/>
      <c r="I114">
        <f>COUNTIF('Open AR'!$I$5:$I$139,A114)+COUNTIF('Open AP'!$I$5:$I$194,A114)</f>
        <v>0</v>
      </c>
      <c r="J114">
        <f>COUNTIF('Xero Contacts'!$B$5:$B$453,F114)</f>
        <v>1</v>
      </c>
    </row>
    <row r="115">
      <c r="A115" t="inlineStr">
        <is>
          <t>C102</t>
        </is>
      </c>
      <c r="B115" t="inlineStr">
        <is>
          <t>Customer</t>
        </is>
      </c>
      <c r="C115" t="inlineStr">
        <is>
          <t>Wattle Accountants Pty Ltd</t>
        </is>
      </c>
      <c r="D115" t="inlineStr">
        <is>
          <t>58025506508</t>
        </is>
      </c>
      <c r="E115" t="inlineStr">
        <is>
          <t>Wattle Accountants Pty Ltd</t>
        </is>
      </c>
      <c r="F115" t="inlineStr">
        <is>
          <t>C102</t>
        </is>
      </c>
      <c r="G115" t="inlineStr">
        <is>
          <t>Keep</t>
        </is>
      </c>
      <c r="H115" t="inlineStr"/>
      <c r="I115">
        <f>COUNTIF('Open AR'!$I$5:$I$139,A115)+COUNTIF('Open AP'!$I$5:$I$194,A115)</f>
        <v>0</v>
      </c>
      <c r="J115">
        <f>COUNTIF('Xero Contacts'!$B$5:$B$453,F115)</f>
        <v>1</v>
      </c>
    </row>
    <row r="116">
      <c r="A116" t="inlineStr">
        <is>
          <t>C103</t>
        </is>
      </c>
      <c r="B116" t="inlineStr">
        <is>
          <t>Customer</t>
        </is>
      </c>
      <c r="C116" t="inlineStr">
        <is>
          <t>Camberwell Bakery Pty Ltd</t>
        </is>
      </c>
      <c r="D116" t="inlineStr">
        <is>
          <t>88604744761</t>
        </is>
      </c>
      <c r="E116" t="inlineStr">
        <is>
          <t>Camberwell Bakery Pty Ltd</t>
        </is>
      </c>
      <c r="F116" t="inlineStr">
        <is>
          <t>C103</t>
        </is>
      </c>
      <c r="G116" t="inlineStr">
        <is>
          <t>Keep</t>
        </is>
      </c>
      <c r="H116" t="inlineStr"/>
      <c r="I116">
        <f>COUNTIF('Open AR'!$I$5:$I$139,A116)+COUNTIF('Open AP'!$I$5:$I$194,A116)</f>
        <v>0</v>
      </c>
      <c r="J116">
        <f>COUNTIF('Xero Contacts'!$B$5:$B$453,F116)</f>
        <v>1</v>
      </c>
    </row>
    <row r="117">
      <c r="A117" t="inlineStr">
        <is>
          <t>C104</t>
        </is>
      </c>
      <c r="B117" t="inlineStr">
        <is>
          <t>Customer</t>
        </is>
      </c>
      <c r="C117" t="inlineStr">
        <is>
          <t>Laneway Property Group Pty Ltd</t>
        </is>
      </c>
      <c r="D117" t="inlineStr"/>
      <c r="E117" t="inlineStr">
        <is>
          <t>Laneway Property Group Pty Ltd</t>
        </is>
      </c>
      <c r="F117" t="inlineStr">
        <is>
          <t>C104</t>
        </is>
      </c>
      <c r="G117" t="inlineStr">
        <is>
          <t>Keep</t>
        </is>
      </c>
      <c r="H117" t="inlineStr"/>
      <c r="I117">
        <f>COUNTIF('Open AR'!$I$5:$I$139,A117)+COUNTIF('Open AP'!$I$5:$I$194,A117)</f>
        <v>0</v>
      </c>
      <c r="J117">
        <f>COUNTIF('Xero Contacts'!$B$5:$B$453,F117)</f>
        <v>1</v>
      </c>
    </row>
    <row r="118">
      <c r="A118" t="inlineStr">
        <is>
          <t>C105</t>
        </is>
      </c>
      <c r="B118" t="inlineStr">
        <is>
          <t>Customer</t>
        </is>
      </c>
      <c r="C118" t="inlineStr">
        <is>
          <t>Kew Interiors Pty Ltd</t>
        </is>
      </c>
      <c r="D118" t="inlineStr">
        <is>
          <t>43841054628</t>
        </is>
      </c>
      <c r="E118" t="inlineStr">
        <is>
          <t>Kew Interiors Pty Ltd</t>
        </is>
      </c>
      <c r="F118" t="inlineStr">
        <is>
          <t>C105</t>
        </is>
      </c>
      <c r="G118" t="inlineStr">
        <is>
          <t>Keep</t>
        </is>
      </c>
      <c r="H118" t="inlineStr"/>
      <c r="I118">
        <f>COUNTIF('Open AR'!$I$5:$I$139,A118)+COUNTIF('Open AP'!$I$5:$I$194,A118)</f>
        <v>0</v>
      </c>
      <c r="J118">
        <f>COUNTIF('Xero Contacts'!$B$5:$B$453,F118)</f>
        <v>1</v>
      </c>
    </row>
    <row r="119">
      <c r="A119" t="inlineStr">
        <is>
          <t>C106</t>
        </is>
      </c>
      <c r="B119" t="inlineStr">
        <is>
          <t>Customer</t>
        </is>
      </c>
      <c r="C119" t="inlineStr">
        <is>
          <t>Lygon Florist Pty Ltd</t>
        </is>
      </c>
      <c r="D119" t="inlineStr">
        <is>
          <t>95667784717</t>
        </is>
      </c>
      <c r="E119" t="inlineStr">
        <is>
          <t>Lygon Florist Pty Ltd</t>
        </is>
      </c>
      <c r="F119" t="inlineStr">
        <is>
          <t>C106</t>
        </is>
      </c>
      <c r="G119" t="inlineStr">
        <is>
          <t>Keep</t>
        </is>
      </c>
      <c r="H119" t="inlineStr"/>
      <c r="I119">
        <f>COUNTIF('Open AR'!$I$5:$I$139,A119)+COUNTIF('Open AP'!$I$5:$I$194,A119)</f>
        <v>0</v>
      </c>
      <c r="J119">
        <f>COUNTIF('Xero Contacts'!$B$5:$B$453,F119)</f>
        <v>1</v>
      </c>
    </row>
    <row r="120">
      <c r="A120" t="inlineStr">
        <is>
          <t>C107</t>
        </is>
      </c>
      <c r="B120" t="inlineStr">
        <is>
          <t>Customer</t>
        </is>
      </c>
      <c r="C120" t="inlineStr">
        <is>
          <t>Kestrel Design Studio Group</t>
        </is>
      </c>
      <c r="D120" t="inlineStr">
        <is>
          <t>68223447914</t>
        </is>
      </c>
      <c r="E120" t="inlineStr">
        <is>
          <t>Kestrel Design Studio Group</t>
        </is>
      </c>
      <c r="F120" t="inlineStr">
        <is>
          <t>C107</t>
        </is>
      </c>
      <c r="G120" t="inlineStr">
        <is>
          <t>Keep</t>
        </is>
      </c>
      <c r="H120" t="inlineStr"/>
      <c r="I120">
        <f>COUNTIF('Open AR'!$I$5:$I$139,A120)+COUNTIF('Open AP'!$I$5:$I$194,A120)</f>
        <v>0</v>
      </c>
      <c r="J120">
        <f>COUNTIF('Xero Contacts'!$B$5:$B$453,F120)</f>
        <v>1</v>
      </c>
    </row>
    <row r="121">
      <c r="A121" t="inlineStr">
        <is>
          <t>C108</t>
        </is>
      </c>
      <c r="B121" t="inlineStr">
        <is>
          <t>Customer</t>
        </is>
      </c>
      <c r="C121" t="inlineStr">
        <is>
          <t>Clifton Gallery Pty Ltd</t>
        </is>
      </c>
      <c r="D121" t="inlineStr">
        <is>
          <t>92936549241</t>
        </is>
      </c>
      <c r="E121" t="inlineStr">
        <is>
          <t>Clifton Gallery Pty Ltd</t>
        </is>
      </c>
      <c r="F121" t="inlineStr">
        <is>
          <t>C108</t>
        </is>
      </c>
      <c r="G121" t="inlineStr">
        <is>
          <t>Keep</t>
        </is>
      </c>
      <c r="H121" t="inlineStr"/>
      <c r="I121">
        <f>COUNTIF('Open AR'!$I$5:$I$139,A121)+COUNTIF('Open AP'!$I$5:$I$194,A121)</f>
        <v>1</v>
      </c>
      <c r="J121">
        <f>COUNTIF('Xero Contacts'!$B$5:$B$453,F121)</f>
        <v>1</v>
      </c>
    </row>
    <row r="122">
      <c r="A122" t="inlineStr">
        <is>
          <t>C109</t>
        </is>
      </c>
      <c r="B122" t="inlineStr">
        <is>
          <t>Customer</t>
        </is>
      </c>
      <c r="C122" t="inlineStr">
        <is>
          <t>Bayside Architects</t>
        </is>
      </c>
      <c r="D122" t="inlineStr">
        <is>
          <t>49737825601</t>
        </is>
      </c>
      <c r="E122" t="inlineStr">
        <is>
          <t>Bayside Architects</t>
        </is>
      </c>
      <c r="F122" t="inlineStr">
        <is>
          <t>C109</t>
        </is>
      </c>
      <c r="G122" t="inlineStr">
        <is>
          <t>Keep</t>
        </is>
      </c>
      <c r="H122" t="inlineStr"/>
      <c r="I122">
        <f>COUNTIF('Open AR'!$I$5:$I$139,A122)+COUNTIF('Open AP'!$I$5:$I$194,A122)</f>
        <v>0</v>
      </c>
      <c r="J122">
        <f>COUNTIF('Xero Contacts'!$B$5:$B$453,F122)</f>
        <v>1</v>
      </c>
    </row>
    <row r="123">
      <c r="A123" t="inlineStr">
        <is>
          <t>C110</t>
        </is>
      </c>
      <c r="B123" t="inlineStr">
        <is>
          <t>Customer</t>
        </is>
      </c>
      <c r="C123" t="inlineStr">
        <is>
          <t>Chapel Fitness Pty Ltd</t>
        </is>
      </c>
      <c r="D123" t="inlineStr">
        <is>
          <t>26377574408</t>
        </is>
      </c>
      <c r="E123" t="inlineStr">
        <is>
          <t>Chapel Fitness Pty Ltd</t>
        </is>
      </c>
      <c r="F123" t="inlineStr">
        <is>
          <t>C110</t>
        </is>
      </c>
      <c r="G123" t="inlineStr">
        <is>
          <t>Keep</t>
        </is>
      </c>
      <c r="H123" t="inlineStr"/>
      <c r="I123">
        <f>COUNTIF('Open AR'!$I$5:$I$139,A123)+COUNTIF('Open AP'!$I$5:$I$194,A123)</f>
        <v>0</v>
      </c>
      <c r="J123">
        <f>COUNTIF('Xero Contacts'!$B$5:$B$453,F123)</f>
        <v>1</v>
      </c>
    </row>
    <row r="124">
      <c r="A124" t="inlineStr">
        <is>
          <t>C111</t>
        </is>
      </c>
      <c r="B124" t="inlineStr">
        <is>
          <t>Customer</t>
        </is>
      </c>
      <c r="C124" t="inlineStr">
        <is>
          <t>Brunswick Developments Pty Ltd</t>
        </is>
      </c>
      <c r="D124" t="inlineStr">
        <is>
          <t>61366574250</t>
        </is>
      </c>
      <c r="E124" t="inlineStr">
        <is>
          <t>Brunswick Developments Pty Ltd</t>
        </is>
      </c>
      <c r="F124" t="inlineStr">
        <is>
          <t>C111</t>
        </is>
      </c>
      <c r="G124" t="inlineStr">
        <is>
          <t>Keep</t>
        </is>
      </c>
      <c r="H124" t="inlineStr"/>
      <c r="I124">
        <f>COUNTIF('Open AR'!$I$5:$I$139,A124)+COUNTIF('Open AP'!$I$5:$I$194,A124)</f>
        <v>0</v>
      </c>
      <c r="J124">
        <f>COUNTIF('Xero Contacts'!$B$5:$B$453,F124)</f>
        <v>1</v>
      </c>
    </row>
    <row r="125">
      <c r="A125" t="inlineStr">
        <is>
          <t>C112</t>
        </is>
      </c>
      <c r="B125" t="inlineStr">
        <is>
          <t>Customer</t>
        </is>
      </c>
      <c r="C125" t="inlineStr">
        <is>
          <t>Fitzroy Pharmacy Pty Ltd</t>
        </is>
      </c>
      <c r="D125" t="inlineStr"/>
      <c r="E125" t="inlineStr">
        <is>
          <t>Fitzroy Pharmacy Pty Ltd</t>
        </is>
      </c>
      <c r="F125" t="inlineStr">
        <is>
          <t>C112</t>
        </is>
      </c>
      <c r="G125" t="inlineStr">
        <is>
          <t>Keep</t>
        </is>
      </c>
      <c r="H125" t="inlineStr"/>
      <c r="I125">
        <f>COUNTIF('Open AR'!$I$5:$I$139,A125)+COUNTIF('Open AP'!$I$5:$I$194,A125)</f>
        <v>1</v>
      </c>
      <c r="J125">
        <f>COUNTIF('Xero Contacts'!$B$5:$B$453,F125)</f>
        <v>1</v>
      </c>
    </row>
    <row r="126">
      <c r="A126" t="inlineStr">
        <is>
          <t>C113</t>
        </is>
      </c>
      <c r="B126" t="inlineStr">
        <is>
          <t>Customer</t>
        </is>
      </c>
      <c r="C126" t="inlineStr">
        <is>
          <t>Collins Builders</t>
        </is>
      </c>
      <c r="D126" t="inlineStr">
        <is>
          <t>12772807130</t>
        </is>
      </c>
      <c r="E126" t="inlineStr">
        <is>
          <t>Collins Builders</t>
        </is>
      </c>
      <c r="F126" t="inlineStr">
        <is>
          <t>C113</t>
        </is>
      </c>
      <c r="G126" t="inlineStr">
        <is>
          <t>Keep</t>
        </is>
      </c>
      <c r="H126" t="inlineStr"/>
      <c r="I126">
        <f>COUNTIF('Open AR'!$I$5:$I$139,A126)+COUNTIF('Open AP'!$I$5:$I$194,A126)</f>
        <v>0</v>
      </c>
      <c r="J126">
        <f>COUNTIF('Xero Contacts'!$B$5:$B$453,F126)</f>
        <v>1</v>
      </c>
    </row>
    <row r="127">
      <c r="A127" t="inlineStr">
        <is>
          <t>C114</t>
        </is>
      </c>
      <c r="B127" t="inlineStr">
        <is>
          <t>Customer</t>
        </is>
      </c>
      <c r="C127" t="inlineStr">
        <is>
          <t>Northside Property Group Pty Ltd</t>
        </is>
      </c>
      <c r="D127" t="inlineStr"/>
      <c r="E127" t="inlineStr">
        <is>
          <t>Northside Property Group Pty Ltd</t>
        </is>
      </c>
      <c r="F127" t="inlineStr">
        <is>
          <t>C114</t>
        </is>
      </c>
      <c r="G127" t="inlineStr">
        <is>
          <t>Keep</t>
        </is>
      </c>
      <c r="H127" t="inlineStr"/>
      <c r="I127">
        <f>COUNTIF('Open AR'!$I$5:$I$139,A127)+COUNTIF('Open AP'!$I$5:$I$194,A127)</f>
        <v>0</v>
      </c>
      <c r="J127">
        <f>COUNTIF('Xero Contacts'!$B$5:$B$453,F127)</f>
        <v>1</v>
      </c>
    </row>
    <row r="128">
      <c r="A128" t="inlineStr">
        <is>
          <t>C115</t>
        </is>
      </c>
      <c r="B128" t="inlineStr">
        <is>
          <t>Customer</t>
        </is>
      </c>
      <c r="C128" t="inlineStr">
        <is>
          <t>Elm Developments Pty Ltd</t>
        </is>
      </c>
      <c r="D128" t="inlineStr">
        <is>
          <t>11421067714</t>
        </is>
      </c>
      <c r="E128" t="inlineStr">
        <is>
          <t>Elm Developments Pty Ltd</t>
        </is>
      </c>
      <c r="F128" t="inlineStr">
        <is>
          <t>C115</t>
        </is>
      </c>
      <c r="G128" t="inlineStr">
        <is>
          <t>Keep</t>
        </is>
      </c>
      <c r="H128" t="inlineStr"/>
      <c r="I128">
        <f>COUNTIF('Open AR'!$I$5:$I$139,A128)+COUNTIF('Open AP'!$I$5:$I$194,A128)</f>
        <v>0</v>
      </c>
      <c r="J128">
        <f>COUNTIF('Xero Contacts'!$B$5:$B$453,F128)</f>
        <v>1</v>
      </c>
    </row>
    <row r="129">
      <c r="A129" t="inlineStr">
        <is>
          <t>C116</t>
        </is>
      </c>
      <c r="B129" t="inlineStr">
        <is>
          <t>Customer</t>
        </is>
      </c>
      <c r="C129" t="inlineStr">
        <is>
          <t>Bridge Rd Kitchen &amp; Bath Pty Ltd</t>
        </is>
      </c>
      <c r="D129" t="inlineStr">
        <is>
          <t>76279038370</t>
        </is>
      </c>
      <c r="E129" t="inlineStr">
        <is>
          <t>Bridge Rd Kitchen &amp; Bath Pty Ltd</t>
        </is>
      </c>
      <c r="F129" t="inlineStr">
        <is>
          <t>C116</t>
        </is>
      </c>
      <c r="G129" t="inlineStr">
        <is>
          <t>Keep</t>
        </is>
      </c>
      <c r="H129" t="inlineStr"/>
      <c r="I129">
        <f>COUNTIF('Open AR'!$I$5:$I$139,A129)+COUNTIF('Open AP'!$I$5:$I$194,A129)</f>
        <v>3</v>
      </c>
      <c r="J129">
        <f>COUNTIF('Xero Contacts'!$B$5:$B$453,F129)</f>
        <v>1</v>
      </c>
    </row>
    <row r="130">
      <c r="A130" t="inlineStr">
        <is>
          <t>C117</t>
        </is>
      </c>
      <c r="B130" t="inlineStr">
        <is>
          <t>Customer</t>
        </is>
      </c>
      <c r="C130" t="inlineStr">
        <is>
          <t>Yarra Wine Bar Group</t>
        </is>
      </c>
      <c r="D130" t="inlineStr"/>
      <c r="E130" t="inlineStr">
        <is>
          <t>Yarra Wine Bar Group</t>
        </is>
      </c>
      <c r="F130" t="inlineStr">
        <is>
          <t>C117</t>
        </is>
      </c>
      <c r="G130" t="inlineStr">
        <is>
          <t>Keep</t>
        </is>
      </c>
      <c r="H130" t="inlineStr"/>
      <c r="I130">
        <f>COUNTIF('Open AR'!$I$5:$I$139,A130)+COUNTIF('Open AP'!$I$5:$I$194,A130)</f>
        <v>0</v>
      </c>
      <c r="J130">
        <f>COUNTIF('Xero Contacts'!$B$5:$B$453,F130)</f>
        <v>1</v>
      </c>
    </row>
    <row r="131">
      <c r="A131" t="inlineStr">
        <is>
          <t>C118</t>
        </is>
      </c>
      <c r="B131" t="inlineStr">
        <is>
          <t>Customer</t>
        </is>
      </c>
      <c r="C131" t="inlineStr">
        <is>
          <t>Bluestone Constructions</t>
        </is>
      </c>
      <c r="D131" t="inlineStr">
        <is>
          <t>12410031721</t>
        </is>
      </c>
      <c r="E131" t="inlineStr">
        <is>
          <t>Bluestone Constructions</t>
        </is>
      </c>
      <c r="F131" t="inlineStr">
        <is>
          <t>C118</t>
        </is>
      </c>
      <c r="G131" t="inlineStr">
        <is>
          <t>Keep</t>
        </is>
      </c>
      <c r="H131" t="inlineStr"/>
      <c r="I131">
        <f>COUNTIF('Open AR'!$I$5:$I$139,A131)+COUNTIF('Open AP'!$I$5:$I$194,A131)</f>
        <v>0</v>
      </c>
      <c r="J131">
        <f>COUNTIF('Xero Contacts'!$B$5:$B$453,F131)</f>
        <v>1</v>
      </c>
    </row>
    <row r="132">
      <c r="A132" t="inlineStr">
        <is>
          <t>C119</t>
        </is>
      </c>
      <c r="B132" t="inlineStr">
        <is>
          <t>Customer</t>
        </is>
      </c>
      <c r="C132" t="inlineStr">
        <is>
          <t>Redgum Builders Pty Ltd</t>
        </is>
      </c>
      <c r="D132" t="inlineStr">
        <is>
          <t>23824771621</t>
        </is>
      </c>
      <c r="E132" t="inlineStr">
        <is>
          <t>Redgum Builders Pty Ltd</t>
        </is>
      </c>
      <c r="F132" t="inlineStr">
        <is>
          <t>C119</t>
        </is>
      </c>
      <c r="G132" t="inlineStr">
        <is>
          <t>Keep</t>
        </is>
      </c>
      <c r="H132" t="inlineStr"/>
      <c r="I132">
        <f>COUNTIF('Open AR'!$I$5:$I$139,A132)+COUNTIF('Open AP'!$I$5:$I$194,A132)</f>
        <v>3</v>
      </c>
      <c r="J132">
        <f>COUNTIF('Xero Contacts'!$B$5:$B$453,F132)</f>
        <v>1</v>
      </c>
    </row>
    <row r="133">
      <c r="A133" t="inlineStr">
        <is>
          <t>C299</t>
        </is>
      </c>
      <c r="B133" t="inlineStr">
        <is>
          <t>Customer</t>
        </is>
      </c>
      <c r="C133" t="inlineStr">
        <is>
          <t>REDGUM BUILDERS PTY LTD</t>
        </is>
      </c>
      <c r="D133" t="inlineStr">
        <is>
          <t>23824771621</t>
        </is>
      </c>
      <c r="E133" t="inlineStr">
        <is>
          <t>Redgum Builders Pty Ltd</t>
        </is>
      </c>
      <c r="F133" t="inlineStr">
        <is>
          <t>C119</t>
        </is>
      </c>
      <c r="G133" t="inlineStr">
        <is>
          <t>Merge into C119</t>
        </is>
      </c>
      <c r="H133" t="inlineStr">
        <is>
          <t>Same ABN</t>
        </is>
      </c>
      <c r="I133">
        <f>COUNTIF('Open AR'!$I$5:$I$139,A133)+COUNTIF('Open AP'!$I$5:$I$194,A133)</f>
        <v>0</v>
      </c>
      <c r="J133">
        <f>COUNTIF('Xero Contacts'!$B$5:$B$453,F133)</f>
        <v>1</v>
      </c>
    </row>
    <row r="134">
      <c r="A134" t="inlineStr">
        <is>
          <t>C120</t>
        </is>
      </c>
      <c r="B134" t="inlineStr">
        <is>
          <t>Customer</t>
        </is>
      </c>
      <c r="C134" t="inlineStr">
        <is>
          <t>Collins Eyewear Pty Ltd</t>
        </is>
      </c>
      <c r="D134" t="inlineStr">
        <is>
          <t>28799900569</t>
        </is>
      </c>
      <c r="E134" t="inlineStr">
        <is>
          <t>Collins Eyewear Pty Ltd</t>
        </is>
      </c>
      <c r="F134" t="inlineStr">
        <is>
          <t>C120</t>
        </is>
      </c>
      <c r="G134" t="inlineStr">
        <is>
          <t>Keep</t>
        </is>
      </c>
      <c r="H134" t="inlineStr"/>
      <c r="I134">
        <f>COUNTIF('Open AR'!$I$5:$I$139,A134)+COUNTIF('Open AP'!$I$5:$I$194,A134)</f>
        <v>1</v>
      </c>
      <c r="J134">
        <f>COUNTIF('Xero Contacts'!$B$5:$B$453,F134)</f>
        <v>1</v>
      </c>
    </row>
    <row r="135">
      <c r="A135" t="inlineStr">
        <is>
          <t>C121</t>
        </is>
      </c>
      <c r="B135" t="inlineStr">
        <is>
          <t>Customer</t>
        </is>
      </c>
      <c r="C135" t="inlineStr">
        <is>
          <t>Richmond Bookshop</t>
        </is>
      </c>
      <c r="D135" t="inlineStr">
        <is>
          <t>65787482474</t>
        </is>
      </c>
      <c r="E135" t="inlineStr">
        <is>
          <t>Richmond Bookshop</t>
        </is>
      </c>
      <c r="F135" t="inlineStr">
        <is>
          <t>C121</t>
        </is>
      </c>
      <c r="G135" t="inlineStr">
        <is>
          <t>Keep</t>
        </is>
      </c>
      <c r="H135" t="inlineStr"/>
      <c r="I135">
        <f>COUNTIF('Open AR'!$I$5:$I$139,A135)+COUNTIF('Open AP'!$I$5:$I$194,A135)</f>
        <v>0</v>
      </c>
      <c r="J135">
        <f>COUNTIF('Xero Contacts'!$B$5:$B$453,F135)</f>
        <v>1</v>
      </c>
    </row>
    <row r="136">
      <c r="A136" t="inlineStr">
        <is>
          <t>C122</t>
        </is>
      </c>
      <c r="B136" t="inlineStr">
        <is>
          <t>Customer</t>
        </is>
      </c>
      <c r="C136" t="inlineStr">
        <is>
          <t>Bayside Builders Pty Ltd</t>
        </is>
      </c>
      <c r="D136" t="inlineStr">
        <is>
          <t>92494176583</t>
        </is>
      </c>
      <c r="E136" t="inlineStr">
        <is>
          <t>Bayside Builders Pty Ltd</t>
        </is>
      </c>
      <c r="F136" t="inlineStr">
        <is>
          <t>C122</t>
        </is>
      </c>
      <c r="G136" t="inlineStr">
        <is>
          <t>Keep</t>
        </is>
      </c>
      <c r="H136" t="inlineStr"/>
      <c r="I136">
        <f>COUNTIF('Open AR'!$I$5:$I$139,A136)+COUNTIF('Open AP'!$I$5:$I$194,A136)</f>
        <v>0</v>
      </c>
      <c r="J136">
        <f>COUNTIF('Xero Contacts'!$B$5:$B$453,F136)</f>
        <v>1</v>
      </c>
    </row>
    <row r="137">
      <c r="A137" t="inlineStr">
        <is>
          <t>C123</t>
        </is>
      </c>
      <c r="B137" t="inlineStr">
        <is>
          <t>Customer</t>
        </is>
      </c>
      <c r="C137" t="inlineStr">
        <is>
          <t>Collins Wine Bar Pty Ltd</t>
        </is>
      </c>
      <c r="D137" t="inlineStr"/>
      <c r="E137" t="inlineStr">
        <is>
          <t>Collins Wine Bar Pty Ltd</t>
        </is>
      </c>
      <c r="F137" t="inlineStr">
        <is>
          <t>C123</t>
        </is>
      </c>
      <c r="G137" t="inlineStr">
        <is>
          <t>Keep</t>
        </is>
      </c>
      <c r="H137" t="inlineStr"/>
      <c r="I137">
        <f>COUNTIF('Open AR'!$I$5:$I$139,A137)+COUNTIF('Open AP'!$I$5:$I$194,A137)</f>
        <v>0</v>
      </c>
      <c r="J137">
        <f>COUNTIF('Xero Contacts'!$B$5:$B$453,F137)</f>
        <v>1</v>
      </c>
    </row>
    <row r="138">
      <c r="A138" t="inlineStr">
        <is>
          <t>C310</t>
        </is>
      </c>
      <c r="B138" t="inlineStr">
        <is>
          <t>Customer</t>
        </is>
      </c>
      <c r="C138" t="inlineStr">
        <is>
          <t>Collins  Wine Bar Pty Ltd</t>
        </is>
      </c>
      <c r="D138" t="inlineStr"/>
      <c r="E138" t="inlineStr">
        <is>
          <t>Collins Wine Bar Pty Ltd</t>
        </is>
      </c>
      <c r="F138" t="inlineStr">
        <is>
          <t>C123</t>
        </is>
      </c>
      <c r="G138" t="inlineStr">
        <is>
          <t>Merge into C123</t>
        </is>
      </c>
      <c r="H138" t="inlineStr">
        <is>
          <t>Same name (normalised)</t>
        </is>
      </c>
      <c r="I138">
        <f>COUNTIF('Open AR'!$I$5:$I$139,A138)+COUNTIF('Open AP'!$I$5:$I$194,A138)</f>
        <v>0</v>
      </c>
      <c r="J138">
        <f>COUNTIF('Xero Contacts'!$B$5:$B$453,F138)</f>
        <v>1</v>
      </c>
    </row>
    <row r="139">
      <c r="A139" t="inlineStr">
        <is>
          <t>C124</t>
        </is>
      </c>
      <c r="B139" t="inlineStr">
        <is>
          <t>Customer</t>
        </is>
      </c>
      <c r="C139" t="inlineStr">
        <is>
          <t>Kew Florist Pty Ltd</t>
        </is>
      </c>
      <c r="D139" t="inlineStr">
        <is>
          <t>68164304397</t>
        </is>
      </c>
      <c r="E139" t="inlineStr">
        <is>
          <t>Kew Florist Pty Ltd</t>
        </is>
      </c>
      <c r="F139" t="inlineStr">
        <is>
          <t>C124</t>
        </is>
      </c>
      <c r="G139" t="inlineStr">
        <is>
          <t>Keep</t>
        </is>
      </c>
      <c r="H139" t="inlineStr"/>
      <c r="I139">
        <f>COUNTIF('Open AR'!$I$5:$I$139,A139)+COUNTIF('Open AP'!$I$5:$I$194,A139)</f>
        <v>1</v>
      </c>
      <c r="J139">
        <f>COUNTIF('Xero Contacts'!$B$5:$B$453,F139)</f>
        <v>1</v>
      </c>
    </row>
    <row r="140">
      <c r="A140" t="inlineStr">
        <is>
          <t>C307</t>
        </is>
      </c>
      <c r="B140" t="inlineStr">
        <is>
          <t>Customer</t>
        </is>
      </c>
      <c r="C140" t="inlineStr">
        <is>
          <t>Kew Florist Pty. Ltd.</t>
        </is>
      </c>
      <c r="D140" t="inlineStr">
        <is>
          <t>68164304397</t>
        </is>
      </c>
      <c r="E140" t="inlineStr">
        <is>
          <t>Kew Florist Pty Ltd</t>
        </is>
      </c>
      <c r="F140" t="inlineStr">
        <is>
          <t>C124</t>
        </is>
      </c>
      <c r="G140" t="inlineStr">
        <is>
          <t>Merge into C124</t>
        </is>
      </c>
      <c r="H140" t="inlineStr">
        <is>
          <t>Same ABN</t>
        </is>
      </c>
      <c r="I140">
        <f>COUNTIF('Open AR'!$I$5:$I$139,A140)+COUNTIF('Open AP'!$I$5:$I$194,A140)</f>
        <v>0</v>
      </c>
      <c r="J140">
        <f>COUNTIF('Xero Contacts'!$B$5:$B$453,F140)</f>
        <v>1</v>
      </c>
    </row>
    <row r="141">
      <c r="A141" t="inlineStr">
        <is>
          <t>C125</t>
        </is>
      </c>
      <c r="B141" t="inlineStr">
        <is>
          <t>Customer</t>
        </is>
      </c>
      <c r="C141" t="inlineStr">
        <is>
          <t>Hawthorn Architects Group</t>
        </is>
      </c>
      <c r="D141" t="inlineStr">
        <is>
          <t>70723357712</t>
        </is>
      </c>
      <c r="E141" t="inlineStr">
        <is>
          <t>Hawthorn Architects Group</t>
        </is>
      </c>
      <c r="F141" t="inlineStr">
        <is>
          <t>C125</t>
        </is>
      </c>
      <c r="G141" t="inlineStr">
        <is>
          <t>Keep</t>
        </is>
      </c>
      <c r="H141" t="inlineStr"/>
      <c r="I141">
        <f>COUNTIF('Open AR'!$I$5:$I$139,A141)+COUNTIF('Open AP'!$I$5:$I$194,A141)</f>
        <v>1</v>
      </c>
      <c r="J141">
        <f>COUNTIF('Xero Contacts'!$B$5:$B$453,F141)</f>
        <v>1</v>
      </c>
    </row>
    <row r="142">
      <c r="A142" t="inlineStr">
        <is>
          <t>C126</t>
        </is>
      </c>
      <c r="B142" t="inlineStr">
        <is>
          <t>Customer</t>
        </is>
      </c>
      <c r="C142" t="inlineStr">
        <is>
          <t>Harbour Medical Centre Pty Ltd</t>
        </is>
      </c>
      <c r="D142" t="inlineStr">
        <is>
          <t>30970203441</t>
        </is>
      </c>
      <c r="E142" t="inlineStr">
        <is>
          <t>Harbour Medical Centre Pty Ltd</t>
        </is>
      </c>
      <c r="F142" t="inlineStr">
        <is>
          <t>C126</t>
        </is>
      </c>
      <c r="G142" t="inlineStr">
        <is>
          <t>Keep</t>
        </is>
      </c>
      <c r="H142" t="inlineStr"/>
      <c r="I142">
        <f>COUNTIF('Open AR'!$I$5:$I$139,A142)+COUNTIF('Open AP'!$I$5:$I$194,A142)</f>
        <v>1</v>
      </c>
      <c r="J142">
        <f>COUNTIF('Xero Contacts'!$B$5:$B$453,F142)</f>
        <v>1</v>
      </c>
    </row>
    <row r="143">
      <c r="A143" t="inlineStr">
        <is>
          <t>C127</t>
        </is>
      </c>
      <c r="B143" t="inlineStr">
        <is>
          <t>Customer</t>
        </is>
      </c>
      <c r="C143" t="inlineStr">
        <is>
          <t>Smith St Cafe Pty Ltd</t>
        </is>
      </c>
      <c r="D143" t="inlineStr">
        <is>
          <t>75973982606</t>
        </is>
      </c>
      <c r="E143" t="inlineStr">
        <is>
          <t>Smith St Cafe Pty Ltd</t>
        </is>
      </c>
      <c r="F143" t="inlineStr">
        <is>
          <t>C127</t>
        </is>
      </c>
      <c r="G143" t="inlineStr">
        <is>
          <t>Keep</t>
        </is>
      </c>
      <c r="H143" t="inlineStr"/>
      <c r="I143">
        <f>COUNTIF('Open AR'!$I$5:$I$139,A143)+COUNTIF('Open AP'!$I$5:$I$194,A143)</f>
        <v>0</v>
      </c>
      <c r="J143">
        <f>COUNTIF('Xero Contacts'!$B$5:$B$453,F143)</f>
        <v>1</v>
      </c>
    </row>
    <row r="144">
      <c r="A144" t="inlineStr">
        <is>
          <t>C128</t>
        </is>
      </c>
      <c r="B144" t="inlineStr">
        <is>
          <t>Customer</t>
        </is>
      </c>
      <c r="C144" t="inlineStr">
        <is>
          <t>Sydney Road Kitchen &amp; Bath Pty Ltd</t>
        </is>
      </c>
      <c r="D144" t="inlineStr">
        <is>
          <t>98300782704</t>
        </is>
      </c>
      <c r="E144" t="inlineStr">
        <is>
          <t>Sydney Road Kitchen &amp; Bath Pty Ltd</t>
        </is>
      </c>
      <c r="F144" t="inlineStr">
        <is>
          <t>C128</t>
        </is>
      </c>
      <c r="G144" t="inlineStr">
        <is>
          <t>Keep</t>
        </is>
      </c>
      <c r="H144" t="inlineStr"/>
      <c r="I144">
        <f>COUNTIF('Open AR'!$I$5:$I$139,A144)+COUNTIF('Open AP'!$I$5:$I$194,A144)</f>
        <v>0</v>
      </c>
      <c r="J144">
        <f>COUNTIF('Xero Contacts'!$B$5:$B$453,F144)</f>
        <v>1</v>
      </c>
    </row>
    <row r="145">
      <c r="A145" t="inlineStr">
        <is>
          <t>C129</t>
        </is>
      </c>
      <c r="B145" t="inlineStr">
        <is>
          <t>Customer</t>
        </is>
      </c>
      <c r="C145" t="inlineStr">
        <is>
          <t>Prahran Constructions Pty Ltd</t>
        </is>
      </c>
      <c r="D145" t="inlineStr">
        <is>
          <t>20387696179</t>
        </is>
      </c>
      <c r="E145" t="inlineStr">
        <is>
          <t>Prahran Constructions Pty Ltd</t>
        </is>
      </c>
      <c r="F145" t="inlineStr">
        <is>
          <t>C129</t>
        </is>
      </c>
      <c r="G145" t="inlineStr">
        <is>
          <t>Keep</t>
        </is>
      </c>
      <c r="H145" t="inlineStr"/>
      <c r="I145">
        <f>COUNTIF('Open AR'!$I$5:$I$139,A145)+COUNTIF('Open AP'!$I$5:$I$194,A145)</f>
        <v>1</v>
      </c>
      <c r="J145">
        <f>COUNTIF('Xero Contacts'!$B$5:$B$453,F145)</f>
        <v>1</v>
      </c>
    </row>
    <row r="146">
      <c r="A146" t="inlineStr">
        <is>
          <t>C130</t>
        </is>
      </c>
      <c r="B146" t="inlineStr">
        <is>
          <t>Customer</t>
        </is>
      </c>
      <c r="C146" t="inlineStr">
        <is>
          <t>Bayside Wine Bar Pty Ltd</t>
        </is>
      </c>
      <c r="D146" t="inlineStr">
        <is>
          <t>49418470842</t>
        </is>
      </c>
      <c r="E146" t="inlineStr">
        <is>
          <t>Bayside Wine Bar Pty Ltd</t>
        </is>
      </c>
      <c r="F146" t="inlineStr">
        <is>
          <t>C130</t>
        </is>
      </c>
      <c r="G146" t="inlineStr">
        <is>
          <t>Keep</t>
        </is>
      </c>
      <c r="H146" t="inlineStr"/>
      <c r="I146">
        <f>COUNTIF('Open AR'!$I$5:$I$139,A146)+COUNTIF('Open AP'!$I$5:$I$194,A146)</f>
        <v>0</v>
      </c>
      <c r="J146">
        <f>COUNTIF('Xero Contacts'!$B$5:$B$453,F146)</f>
        <v>1</v>
      </c>
    </row>
    <row r="147">
      <c r="A147" t="inlineStr">
        <is>
          <t>C131</t>
        </is>
      </c>
      <c r="B147" t="inlineStr">
        <is>
          <t>Customer</t>
        </is>
      </c>
      <c r="C147" t="inlineStr">
        <is>
          <t>High St Design Studio Pty Ltd</t>
        </is>
      </c>
      <c r="D147" t="inlineStr">
        <is>
          <t>36673651006</t>
        </is>
      </c>
      <c r="E147" t="inlineStr">
        <is>
          <t>High St Design Studio Pty Ltd</t>
        </is>
      </c>
      <c r="F147" t="inlineStr">
        <is>
          <t>C131</t>
        </is>
      </c>
      <c r="G147" t="inlineStr">
        <is>
          <t>Keep</t>
        </is>
      </c>
      <c r="H147" t="inlineStr"/>
      <c r="I147">
        <f>COUNTIF('Open AR'!$I$5:$I$139,A147)+COUNTIF('Open AP'!$I$5:$I$194,A147)</f>
        <v>0</v>
      </c>
      <c r="J147">
        <f>COUNTIF('Xero Contacts'!$B$5:$B$453,F147)</f>
        <v>1</v>
      </c>
    </row>
    <row r="148">
      <c r="A148" t="inlineStr">
        <is>
          <t>S159</t>
        </is>
      </c>
      <c r="B148" t="inlineStr">
        <is>
          <t>Supplier</t>
        </is>
      </c>
      <c r="C148" t="inlineStr">
        <is>
          <t>High St Design Studio Pty Ltd</t>
        </is>
      </c>
      <c r="D148" t="inlineStr">
        <is>
          <t>36673651006</t>
        </is>
      </c>
      <c r="E148" t="inlineStr">
        <is>
          <t>High St Design Studio Pty Ltd</t>
        </is>
      </c>
      <c r="F148" t="inlineStr">
        <is>
          <t>C131</t>
        </is>
      </c>
      <c r="G148" t="inlineStr">
        <is>
          <t>Merge into C131</t>
        </is>
      </c>
      <c r="H148" t="inlineStr">
        <is>
          <t>Same ABN</t>
        </is>
      </c>
      <c r="I148">
        <f>COUNTIF('Open AR'!$I$5:$I$139,A148)+COUNTIF('Open AP'!$I$5:$I$194,A148)</f>
        <v>0</v>
      </c>
      <c r="J148">
        <f>COUNTIF('Xero Contacts'!$B$5:$B$453,F148)</f>
        <v>1</v>
      </c>
    </row>
    <row r="149">
      <c r="A149" t="inlineStr">
        <is>
          <t>C132</t>
        </is>
      </c>
      <c r="B149" t="inlineStr">
        <is>
          <t>Customer</t>
        </is>
      </c>
      <c r="C149" t="inlineStr">
        <is>
          <t>Malvern Medical Centre</t>
        </is>
      </c>
      <c r="D149" t="inlineStr">
        <is>
          <t>99630202512</t>
        </is>
      </c>
      <c r="E149" t="inlineStr">
        <is>
          <t>Malvern Medical Centre</t>
        </is>
      </c>
      <c r="F149" t="inlineStr">
        <is>
          <t>C132</t>
        </is>
      </c>
      <c r="G149" t="inlineStr">
        <is>
          <t>Keep</t>
        </is>
      </c>
      <c r="H149" t="inlineStr"/>
      <c r="I149">
        <f>COUNTIF('Open AR'!$I$5:$I$139,A149)+COUNTIF('Open AP'!$I$5:$I$194,A149)</f>
        <v>1</v>
      </c>
      <c r="J149">
        <f>COUNTIF('Xero Contacts'!$B$5:$B$453,F149)</f>
        <v>1</v>
      </c>
    </row>
    <row r="150">
      <c r="A150" t="inlineStr">
        <is>
          <t>C133</t>
        </is>
      </c>
      <c r="B150" t="inlineStr">
        <is>
          <t>Customer</t>
        </is>
      </c>
      <c r="C150" t="inlineStr">
        <is>
          <t>Carlton Real Estate Pty Ltd</t>
        </is>
      </c>
      <c r="D150" t="inlineStr">
        <is>
          <t>75894775280</t>
        </is>
      </c>
      <c r="E150" t="inlineStr">
        <is>
          <t>Carlton Real Estate Pty Ltd</t>
        </is>
      </c>
      <c r="F150" t="inlineStr">
        <is>
          <t>C133</t>
        </is>
      </c>
      <c r="G150" t="inlineStr">
        <is>
          <t>Keep</t>
        </is>
      </c>
      <c r="H150" t="inlineStr"/>
      <c r="I150">
        <f>COUNTIF('Open AR'!$I$5:$I$139,A150)+COUNTIF('Open AP'!$I$5:$I$194,A150)</f>
        <v>1</v>
      </c>
      <c r="J150">
        <f>COUNTIF('Xero Contacts'!$B$5:$B$453,F150)</f>
        <v>1</v>
      </c>
    </row>
    <row r="151">
      <c r="A151" t="inlineStr">
        <is>
          <t>C134</t>
        </is>
      </c>
      <c r="B151" t="inlineStr">
        <is>
          <t>Customer</t>
        </is>
      </c>
      <c r="C151" t="inlineStr">
        <is>
          <t>Bridge Rd Vet Clinic</t>
        </is>
      </c>
      <c r="D151" t="inlineStr"/>
      <c r="E151" t="inlineStr">
        <is>
          <t>Bridge Rd Vet Clinic</t>
        </is>
      </c>
      <c r="F151" t="inlineStr">
        <is>
          <t>C134</t>
        </is>
      </c>
      <c r="G151" t="inlineStr">
        <is>
          <t>Keep</t>
        </is>
      </c>
      <c r="H151" t="inlineStr"/>
      <c r="I151">
        <f>COUNTIF('Open AR'!$I$5:$I$139,A151)+COUNTIF('Open AP'!$I$5:$I$194,A151)</f>
        <v>0</v>
      </c>
      <c r="J151">
        <f>COUNTIF('Xero Contacts'!$B$5:$B$453,F151)</f>
        <v>1</v>
      </c>
    </row>
    <row r="152">
      <c r="A152" t="inlineStr">
        <is>
          <t>C135</t>
        </is>
      </c>
      <c r="B152" t="inlineStr">
        <is>
          <t>Customer</t>
        </is>
      </c>
      <c r="C152" t="inlineStr">
        <is>
          <t>Redgum Dental Group</t>
        </is>
      </c>
      <c r="D152" t="inlineStr">
        <is>
          <t>96005364416</t>
        </is>
      </c>
      <c r="E152" t="inlineStr">
        <is>
          <t>Redgum Dental Group</t>
        </is>
      </c>
      <c r="F152" t="inlineStr">
        <is>
          <t>C135</t>
        </is>
      </c>
      <c r="G152" t="inlineStr">
        <is>
          <t>Keep</t>
        </is>
      </c>
      <c r="H152" t="inlineStr"/>
      <c r="I152">
        <f>COUNTIF('Open AR'!$I$5:$I$139,A152)+COUNTIF('Open AP'!$I$5:$I$194,A152)</f>
        <v>1</v>
      </c>
      <c r="J152">
        <f>COUNTIF('Xero Contacts'!$B$5:$B$453,F152)</f>
        <v>1</v>
      </c>
    </row>
    <row r="153">
      <c r="A153" t="inlineStr">
        <is>
          <t>C136</t>
        </is>
      </c>
      <c r="B153" t="inlineStr">
        <is>
          <t>Customer</t>
        </is>
      </c>
      <c r="C153" t="inlineStr">
        <is>
          <t>Chapel Vet Clinic Pty Ltd</t>
        </is>
      </c>
      <c r="D153" t="inlineStr"/>
      <c r="E153" t="inlineStr">
        <is>
          <t>Chapel Vet Clinic Pty Ltd</t>
        </is>
      </c>
      <c r="F153" t="inlineStr">
        <is>
          <t>C136</t>
        </is>
      </c>
      <c r="G153" t="inlineStr">
        <is>
          <t>Keep</t>
        </is>
      </c>
      <c r="H153" t="inlineStr"/>
      <c r="I153">
        <f>COUNTIF('Open AR'!$I$5:$I$139,A153)+COUNTIF('Open AP'!$I$5:$I$194,A153)</f>
        <v>0</v>
      </c>
      <c r="J153">
        <f>COUNTIF('Xero Contacts'!$B$5:$B$453,F153)</f>
        <v>1</v>
      </c>
    </row>
    <row r="154">
      <c r="A154" t="inlineStr">
        <is>
          <t>C137</t>
        </is>
      </c>
      <c r="B154" t="inlineStr">
        <is>
          <t>Customer</t>
        </is>
      </c>
      <c r="C154" t="inlineStr">
        <is>
          <t>Smith St Optometrists Pty Ltd</t>
        </is>
      </c>
      <c r="D154" t="inlineStr">
        <is>
          <t>41015919861</t>
        </is>
      </c>
      <c r="E154" t="inlineStr">
        <is>
          <t>Smith St Optometrists Pty Ltd</t>
        </is>
      </c>
      <c r="F154" t="inlineStr">
        <is>
          <t>C137</t>
        </is>
      </c>
      <c r="G154" t="inlineStr">
        <is>
          <t>Keep</t>
        </is>
      </c>
      <c r="H154" t="inlineStr"/>
      <c r="I154">
        <f>COUNTIF('Open AR'!$I$5:$I$139,A154)+COUNTIF('Open AP'!$I$5:$I$194,A154)</f>
        <v>2</v>
      </c>
      <c r="J154">
        <f>COUNTIF('Xero Contacts'!$B$5:$B$453,F154)</f>
        <v>1</v>
      </c>
    </row>
    <row r="155">
      <c r="A155" t="inlineStr">
        <is>
          <t>C138</t>
        </is>
      </c>
      <c r="B155" t="inlineStr">
        <is>
          <t>Customer</t>
        </is>
      </c>
      <c r="C155" t="inlineStr">
        <is>
          <t>Lygon Fitness Pty Ltd</t>
        </is>
      </c>
      <c r="D155" t="inlineStr"/>
      <c r="E155" t="inlineStr">
        <is>
          <t>Lygon Fitness Pty Ltd</t>
        </is>
      </c>
      <c r="F155" t="inlineStr">
        <is>
          <t>C138</t>
        </is>
      </c>
      <c r="G155" t="inlineStr">
        <is>
          <t>Keep</t>
        </is>
      </c>
      <c r="H155" t="inlineStr"/>
      <c r="I155">
        <f>COUNTIF('Open AR'!$I$5:$I$139,A155)+COUNTIF('Open AP'!$I$5:$I$194,A155)</f>
        <v>0</v>
      </c>
      <c r="J155">
        <f>COUNTIF('Xero Contacts'!$B$5:$B$453,F155)</f>
        <v>1</v>
      </c>
    </row>
    <row r="156">
      <c r="A156" t="inlineStr">
        <is>
          <t>C304</t>
        </is>
      </c>
      <c r="B156" t="inlineStr">
        <is>
          <t>Customer</t>
        </is>
      </c>
      <c r="C156" t="inlineStr">
        <is>
          <t>LYGON FITNESS PTY LTD</t>
        </is>
      </c>
      <c r="D156" t="inlineStr"/>
      <c r="E156" t="inlineStr">
        <is>
          <t>Lygon Fitness Pty Ltd</t>
        </is>
      </c>
      <c r="F156" t="inlineStr">
        <is>
          <t>C138</t>
        </is>
      </c>
      <c r="G156" t="inlineStr">
        <is>
          <t>Merge into C138</t>
        </is>
      </c>
      <c r="H156" t="inlineStr">
        <is>
          <t>Same name (normalised)</t>
        </is>
      </c>
      <c r="I156">
        <f>COUNTIF('Open AR'!$I$5:$I$139,A156)+COUNTIF('Open AP'!$I$5:$I$194,A156)</f>
        <v>0</v>
      </c>
      <c r="J156">
        <f>COUNTIF('Xero Contacts'!$B$5:$B$453,F156)</f>
        <v>1</v>
      </c>
    </row>
    <row r="157">
      <c r="A157" t="inlineStr">
        <is>
          <t>C139</t>
        </is>
      </c>
      <c r="B157" t="inlineStr">
        <is>
          <t>Customer</t>
        </is>
      </c>
      <c r="C157" t="inlineStr">
        <is>
          <t>Fitzroy Kitchen &amp; Bath Group</t>
        </is>
      </c>
      <c r="D157" t="inlineStr"/>
      <c r="E157" t="inlineStr">
        <is>
          <t>Fitzroy Kitchen &amp; Bath Group</t>
        </is>
      </c>
      <c r="F157" t="inlineStr">
        <is>
          <t>C139</t>
        </is>
      </c>
      <c r="G157" t="inlineStr">
        <is>
          <t>Keep</t>
        </is>
      </c>
      <c r="H157" t="inlineStr"/>
      <c r="I157">
        <f>COUNTIF('Open AR'!$I$5:$I$139,A157)+COUNTIF('Open AP'!$I$5:$I$194,A157)</f>
        <v>1</v>
      </c>
      <c r="J157">
        <f>COUNTIF('Xero Contacts'!$B$5:$B$453,F157)</f>
        <v>1</v>
      </c>
    </row>
    <row r="158">
      <c r="A158" t="inlineStr">
        <is>
          <t>C140</t>
        </is>
      </c>
      <c r="B158" t="inlineStr">
        <is>
          <t>Customer</t>
        </is>
      </c>
      <c r="C158" t="inlineStr">
        <is>
          <t>Clifton Fashion Group</t>
        </is>
      </c>
      <c r="D158" t="inlineStr">
        <is>
          <t>92276874292</t>
        </is>
      </c>
      <c r="E158" t="inlineStr">
        <is>
          <t>Clifton Fashion Group</t>
        </is>
      </c>
      <c r="F158" t="inlineStr">
        <is>
          <t>C140</t>
        </is>
      </c>
      <c r="G158" t="inlineStr">
        <is>
          <t>Keep</t>
        </is>
      </c>
      <c r="H158" t="inlineStr"/>
      <c r="I158">
        <f>COUNTIF('Open AR'!$I$5:$I$139,A158)+COUNTIF('Open AP'!$I$5:$I$194,A158)</f>
        <v>0</v>
      </c>
      <c r="J158">
        <f>COUNTIF('Xero Contacts'!$B$5:$B$453,F158)</f>
        <v>1</v>
      </c>
    </row>
    <row r="159">
      <c r="A159" t="inlineStr">
        <is>
          <t>C141</t>
        </is>
      </c>
      <c r="B159" t="inlineStr">
        <is>
          <t>Customer</t>
        </is>
      </c>
      <c r="C159" t="inlineStr">
        <is>
          <t>Chapel Cafe Group</t>
        </is>
      </c>
      <c r="D159" t="inlineStr">
        <is>
          <t>21719007928</t>
        </is>
      </c>
      <c r="E159" t="inlineStr">
        <is>
          <t>Chapel Cafe Group</t>
        </is>
      </c>
      <c r="F159" t="inlineStr">
        <is>
          <t>C141</t>
        </is>
      </c>
      <c r="G159" t="inlineStr">
        <is>
          <t>Keep</t>
        </is>
      </c>
      <c r="H159" t="inlineStr"/>
      <c r="I159">
        <f>COUNTIF('Open AR'!$I$5:$I$139,A159)+COUNTIF('Open AP'!$I$5:$I$194,A159)</f>
        <v>0</v>
      </c>
      <c r="J159">
        <f>COUNTIF('Xero Contacts'!$B$5:$B$453,F159)</f>
        <v>1</v>
      </c>
    </row>
    <row r="160">
      <c r="A160" t="inlineStr">
        <is>
          <t>C306</t>
        </is>
      </c>
      <c r="B160" t="inlineStr">
        <is>
          <t>Customer</t>
        </is>
      </c>
      <c r="C160" t="inlineStr">
        <is>
          <t>Chapel  Cafe Group</t>
        </is>
      </c>
      <c r="D160" t="inlineStr">
        <is>
          <t>21719007928</t>
        </is>
      </c>
      <c r="E160" t="inlineStr">
        <is>
          <t>Chapel Cafe Group</t>
        </is>
      </c>
      <c r="F160" t="inlineStr">
        <is>
          <t>C141</t>
        </is>
      </c>
      <c r="G160" t="inlineStr">
        <is>
          <t>Merge into C141</t>
        </is>
      </c>
      <c r="H160" t="inlineStr">
        <is>
          <t>Same ABN</t>
        </is>
      </c>
      <c r="I160">
        <f>COUNTIF('Open AR'!$I$5:$I$139,A160)+COUNTIF('Open AP'!$I$5:$I$194,A160)</f>
        <v>0</v>
      </c>
      <c r="J160">
        <f>COUNTIF('Xero Contacts'!$B$5:$B$453,F160)</f>
        <v>1</v>
      </c>
    </row>
    <row r="161">
      <c r="A161" t="inlineStr">
        <is>
          <t>S165</t>
        </is>
      </c>
      <c r="B161" t="inlineStr">
        <is>
          <t>Supplier</t>
        </is>
      </c>
      <c r="C161" t="inlineStr">
        <is>
          <t>Chapel Cafe Group</t>
        </is>
      </c>
      <c r="D161" t="inlineStr">
        <is>
          <t>21719007928</t>
        </is>
      </c>
      <c r="E161" t="inlineStr">
        <is>
          <t>Chapel Cafe Group</t>
        </is>
      </c>
      <c r="F161" t="inlineStr">
        <is>
          <t>C141</t>
        </is>
      </c>
      <c r="G161" t="inlineStr">
        <is>
          <t>Merge into C141</t>
        </is>
      </c>
      <c r="H161" t="inlineStr">
        <is>
          <t>Same ABN</t>
        </is>
      </c>
      <c r="I161">
        <f>COUNTIF('Open AR'!$I$5:$I$139,A161)+COUNTIF('Open AP'!$I$5:$I$194,A161)</f>
        <v>0</v>
      </c>
      <c r="J161">
        <f>COUNTIF('Xero Contacts'!$B$5:$B$453,F161)</f>
        <v>1</v>
      </c>
    </row>
    <row r="162">
      <c r="A162" t="inlineStr">
        <is>
          <t>C142</t>
        </is>
      </c>
      <c r="B162" t="inlineStr">
        <is>
          <t>Customer</t>
        </is>
      </c>
      <c r="C162" t="inlineStr">
        <is>
          <t>Northside Real Estate Pty Ltd</t>
        </is>
      </c>
      <c r="D162" t="inlineStr">
        <is>
          <t>68505704317</t>
        </is>
      </c>
      <c r="E162" t="inlineStr">
        <is>
          <t>Northside Real Estate Pty Ltd</t>
        </is>
      </c>
      <c r="F162" t="inlineStr">
        <is>
          <t>C142</t>
        </is>
      </c>
      <c r="G162" t="inlineStr">
        <is>
          <t>Keep</t>
        </is>
      </c>
      <c r="H162" t="inlineStr"/>
      <c r="I162">
        <f>COUNTIF('Open AR'!$I$5:$I$139,A162)+COUNTIF('Open AP'!$I$5:$I$194,A162)</f>
        <v>2</v>
      </c>
      <c r="J162">
        <f>COUNTIF('Xero Contacts'!$B$5:$B$453,F162)</f>
        <v>1</v>
      </c>
    </row>
    <row r="163">
      <c r="A163" t="inlineStr">
        <is>
          <t>C143</t>
        </is>
      </c>
      <c r="B163" t="inlineStr">
        <is>
          <t>Customer</t>
        </is>
      </c>
      <c r="C163" t="inlineStr">
        <is>
          <t>Wattle Vet Clinic Pty Ltd</t>
        </is>
      </c>
      <c r="D163" t="inlineStr">
        <is>
          <t>22023570600</t>
        </is>
      </c>
      <c r="E163" t="inlineStr">
        <is>
          <t>Wattle Vet Clinic Pty Ltd</t>
        </is>
      </c>
      <c r="F163" t="inlineStr">
        <is>
          <t>C143</t>
        </is>
      </c>
      <c r="G163" t="inlineStr">
        <is>
          <t>Keep</t>
        </is>
      </c>
      <c r="H163" t="inlineStr"/>
      <c r="I163">
        <f>COUNTIF('Open AR'!$I$5:$I$139,A163)+COUNTIF('Open AP'!$I$5:$I$194,A163)</f>
        <v>0</v>
      </c>
      <c r="J163">
        <f>COUNTIF('Xero Contacts'!$B$5:$B$453,F163)</f>
        <v>1</v>
      </c>
    </row>
    <row r="164">
      <c r="A164" t="inlineStr">
        <is>
          <t>C144</t>
        </is>
      </c>
      <c r="B164" t="inlineStr">
        <is>
          <t>Customer</t>
        </is>
      </c>
      <c r="C164" t="inlineStr">
        <is>
          <t>Chapel Fashion Group</t>
        </is>
      </c>
      <c r="D164" t="inlineStr"/>
      <c r="E164" t="inlineStr">
        <is>
          <t>Chapel Fashion Group</t>
        </is>
      </c>
      <c r="F164" t="inlineStr">
        <is>
          <t>C144</t>
        </is>
      </c>
      <c r="G164" t="inlineStr">
        <is>
          <t>Keep</t>
        </is>
      </c>
      <c r="H164" t="inlineStr"/>
      <c r="I164">
        <f>COUNTIF('Open AR'!$I$5:$I$139,A164)+COUNTIF('Open AP'!$I$5:$I$194,A164)</f>
        <v>0</v>
      </c>
      <c r="J164">
        <f>COUNTIF('Xero Contacts'!$B$5:$B$453,F164)</f>
        <v>1</v>
      </c>
    </row>
    <row r="165">
      <c r="A165" t="inlineStr">
        <is>
          <t>C145</t>
        </is>
      </c>
      <c r="B165" t="inlineStr">
        <is>
          <t>Customer</t>
        </is>
      </c>
      <c r="C165" t="inlineStr">
        <is>
          <t>Bridge Rd Optometrists Group</t>
        </is>
      </c>
      <c r="D165" t="inlineStr">
        <is>
          <t>32920327701</t>
        </is>
      </c>
      <c r="E165" t="inlineStr">
        <is>
          <t>Bridge Rd Optometrists Group</t>
        </is>
      </c>
      <c r="F165" t="inlineStr">
        <is>
          <t>C145</t>
        </is>
      </c>
      <c r="G165" t="inlineStr">
        <is>
          <t>Keep</t>
        </is>
      </c>
      <c r="H165" t="inlineStr"/>
      <c r="I165">
        <f>COUNTIF('Open AR'!$I$5:$I$139,A165)+COUNTIF('Open AP'!$I$5:$I$194,A165)</f>
        <v>1</v>
      </c>
      <c r="J165">
        <f>COUNTIF('Xero Contacts'!$B$5:$B$453,F165)</f>
        <v>1</v>
      </c>
    </row>
    <row r="166">
      <c r="A166" t="inlineStr">
        <is>
          <t>C146</t>
        </is>
      </c>
      <c r="B166" t="inlineStr">
        <is>
          <t>Customer</t>
        </is>
      </c>
      <c r="C166" t="inlineStr">
        <is>
          <t>Collins Homewares Pty Ltd</t>
        </is>
      </c>
      <c r="D166" t="inlineStr"/>
      <c r="E166" t="inlineStr">
        <is>
          <t>Collins Homewares Pty Ltd</t>
        </is>
      </c>
      <c r="F166" t="inlineStr">
        <is>
          <t>C146</t>
        </is>
      </c>
      <c r="G166" t="inlineStr">
        <is>
          <t>Keep</t>
        </is>
      </c>
      <c r="H166" t="inlineStr"/>
      <c r="I166">
        <f>COUNTIF('Open AR'!$I$5:$I$139,A166)+COUNTIF('Open AP'!$I$5:$I$194,A166)</f>
        <v>0</v>
      </c>
      <c r="J166">
        <f>COUNTIF('Xero Contacts'!$B$5:$B$453,F166)</f>
        <v>1</v>
      </c>
    </row>
    <row r="167">
      <c r="A167" t="inlineStr">
        <is>
          <t>C147</t>
        </is>
      </c>
      <c r="B167" t="inlineStr">
        <is>
          <t>Customer</t>
        </is>
      </c>
      <c r="C167" t="inlineStr">
        <is>
          <t>Kew Homewares Pty Ltd</t>
        </is>
      </c>
      <c r="D167" t="inlineStr">
        <is>
          <t>16101754297</t>
        </is>
      </c>
      <c r="E167" t="inlineStr">
        <is>
          <t>Kew Homewares Pty Ltd</t>
        </is>
      </c>
      <c r="F167" t="inlineStr">
        <is>
          <t>C147</t>
        </is>
      </c>
      <c r="G167" t="inlineStr">
        <is>
          <t>Keep</t>
        </is>
      </c>
      <c r="H167" t="inlineStr"/>
      <c r="I167">
        <f>COUNTIF('Open AR'!$I$5:$I$139,A167)+COUNTIF('Open AP'!$I$5:$I$194,A167)</f>
        <v>1</v>
      </c>
      <c r="J167">
        <f>COUNTIF('Xero Contacts'!$B$5:$B$453,F167)</f>
        <v>1</v>
      </c>
    </row>
    <row r="168">
      <c r="A168" t="inlineStr">
        <is>
          <t>C148</t>
        </is>
      </c>
      <c r="B168" t="inlineStr">
        <is>
          <t>Customer</t>
        </is>
      </c>
      <c r="C168" t="inlineStr">
        <is>
          <t>Elm Salon Pty Ltd</t>
        </is>
      </c>
      <c r="D168" t="inlineStr"/>
      <c r="E168" t="inlineStr">
        <is>
          <t>Elm Salon Pty Ltd</t>
        </is>
      </c>
      <c r="F168" t="inlineStr">
        <is>
          <t>C148</t>
        </is>
      </c>
      <c r="G168" t="inlineStr">
        <is>
          <t>Keep</t>
        </is>
      </c>
      <c r="H168" t="inlineStr"/>
      <c r="I168">
        <f>COUNTIF('Open AR'!$I$5:$I$139,A168)+COUNTIF('Open AP'!$I$5:$I$194,A168)</f>
        <v>1</v>
      </c>
      <c r="J168">
        <f>COUNTIF('Xero Contacts'!$B$5:$B$453,F168)</f>
        <v>1</v>
      </c>
    </row>
    <row r="169">
      <c r="A169" t="inlineStr">
        <is>
          <t>C149</t>
        </is>
      </c>
      <c r="B169" t="inlineStr">
        <is>
          <t>Customer</t>
        </is>
      </c>
      <c r="C169" t="inlineStr">
        <is>
          <t>Ironbark Eyewear Group</t>
        </is>
      </c>
      <c r="D169" t="inlineStr">
        <is>
          <t>71367582239</t>
        </is>
      </c>
      <c r="E169" t="inlineStr">
        <is>
          <t>Ironbark Eyewear Group</t>
        </is>
      </c>
      <c r="F169" t="inlineStr">
        <is>
          <t>C149</t>
        </is>
      </c>
      <c r="G169" t="inlineStr">
        <is>
          <t>Keep</t>
        </is>
      </c>
      <c r="H169" t="inlineStr"/>
      <c r="I169">
        <f>COUNTIF('Open AR'!$I$5:$I$139,A169)+COUNTIF('Open AP'!$I$5:$I$194,A169)</f>
        <v>0</v>
      </c>
      <c r="J169">
        <f>COUNTIF('Xero Contacts'!$B$5:$B$453,F169)</f>
        <v>1</v>
      </c>
    </row>
    <row r="170">
      <c r="A170" t="inlineStr">
        <is>
          <t>C150</t>
        </is>
      </c>
      <c r="B170" t="inlineStr">
        <is>
          <t>Customer</t>
        </is>
      </c>
      <c r="C170" t="inlineStr">
        <is>
          <t>Malvern Dental Pty Ltd</t>
        </is>
      </c>
      <c r="D170" t="inlineStr">
        <is>
          <t>65487069909</t>
        </is>
      </c>
      <c r="E170" t="inlineStr">
        <is>
          <t>Malvern Dental Pty Ltd</t>
        </is>
      </c>
      <c r="F170" t="inlineStr">
        <is>
          <t>C150</t>
        </is>
      </c>
      <c r="G170" t="inlineStr">
        <is>
          <t>Keep</t>
        </is>
      </c>
      <c r="H170" t="inlineStr"/>
      <c r="I170">
        <f>COUNTIF('Open AR'!$I$5:$I$139,A170)+COUNTIF('Open AP'!$I$5:$I$194,A170)</f>
        <v>0</v>
      </c>
      <c r="J170">
        <f>COUNTIF('Xero Contacts'!$B$5:$B$453,F170)</f>
        <v>1</v>
      </c>
    </row>
    <row r="171">
      <c r="A171" t="inlineStr">
        <is>
          <t>C151</t>
        </is>
      </c>
      <c r="B171" t="inlineStr">
        <is>
          <t>Customer</t>
        </is>
      </c>
      <c r="C171" t="inlineStr">
        <is>
          <t>Collins Dental</t>
        </is>
      </c>
      <c r="D171" t="inlineStr">
        <is>
          <t>97276951220</t>
        </is>
      </c>
      <c r="E171" t="inlineStr">
        <is>
          <t>Collins Dental</t>
        </is>
      </c>
      <c r="F171" t="inlineStr">
        <is>
          <t>C151</t>
        </is>
      </c>
      <c r="G171" t="inlineStr">
        <is>
          <t>Keep</t>
        </is>
      </c>
      <c r="H171" t="inlineStr"/>
      <c r="I171">
        <f>COUNTIF('Open AR'!$I$5:$I$139,A171)+COUNTIF('Open AP'!$I$5:$I$194,A171)</f>
        <v>0</v>
      </c>
      <c r="J171">
        <f>COUNTIF('Xero Contacts'!$B$5:$B$453,F171)</f>
        <v>1</v>
      </c>
    </row>
    <row r="172">
      <c r="A172" t="inlineStr">
        <is>
          <t>C152</t>
        </is>
      </c>
      <c r="B172" t="inlineStr">
        <is>
          <t>Customer</t>
        </is>
      </c>
      <c r="C172" t="inlineStr">
        <is>
          <t>Glenferrie Real Estate Pty Ltd</t>
        </is>
      </c>
      <c r="D172" t="inlineStr">
        <is>
          <t>46361864047</t>
        </is>
      </c>
      <c r="E172" t="inlineStr">
        <is>
          <t>Glenferrie Real Estate Pty Ltd</t>
        </is>
      </c>
      <c r="F172" t="inlineStr">
        <is>
          <t>C152</t>
        </is>
      </c>
      <c r="G172" t="inlineStr">
        <is>
          <t>Keep</t>
        </is>
      </c>
      <c r="H172" t="inlineStr"/>
      <c r="I172">
        <f>COUNTIF('Open AR'!$I$5:$I$139,A172)+COUNTIF('Open AP'!$I$5:$I$194,A172)</f>
        <v>0</v>
      </c>
      <c r="J172">
        <f>COUNTIF('Xero Contacts'!$B$5:$B$453,F172)</f>
        <v>1</v>
      </c>
    </row>
    <row r="173">
      <c r="A173" t="inlineStr">
        <is>
          <t>C153</t>
        </is>
      </c>
      <c r="B173" t="inlineStr">
        <is>
          <t>Customer</t>
        </is>
      </c>
      <c r="C173" t="inlineStr">
        <is>
          <t>Bayside Fitness Pty Ltd</t>
        </is>
      </c>
      <c r="D173" t="inlineStr"/>
      <c r="E173" t="inlineStr">
        <is>
          <t>Bayside Fitness Pty Ltd</t>
        </is>
      </c>
      <c r="F173" t="inlineStr">
        <is>
          <t>C153</t>
        </is>
      </c>
      <c r="G173" t="inlineStr">
        <is>
          <t>Keep</t>
        </is>
      </c>
      <c r="H173" t="inlineStr"/>
      <c r="I173">
        <f>COUNTIF('Open AR'!$I$5:$I$139,A173)+COUNTIF('Open AP'!$I$5:$I$194,A173)</f>
        <v>0</v>
      </c>
      <c r="J173">
        <f>COUNTIF('Xero Contacts'!$B$5:$B$453,F173)</f>
        <v>1</v>
      </c>
    </row>
    <row r="174">
      <c r="A174" t="inlineStr">
        <is>
          <t>C154</t>
        </is>
      </c>
      <c r="B174" t="inlineStr">
        <is>
          <t>Customer</t>
        </is>
      </c>
      <c r="C174" t="inlineStr">
        <is>
          <t>Southern Bakery</t>
        </is>
      </c>
      <c r="D174" t="inlineStr">
        <is>
          <t>19672127596</t>
        </is>
      </c>
      <c r="E174" t="inlineStr">
        <is>
          <t>Southern Bakery</t>
        </is>
      </c>
      <c r="F174" t="inlineStr">
        <is>
          <t>C154</t>
        </is>
      </c>
      <c r="G174" t="inlineStr">
        <is>
          <t>Keep</t>
        </is>
      </c>
      <c r="H174" t="inlineStr"/>
      <c r="I174">
        <f>COUNTIF('Open AR'!$I$5:$I$139,A174)+COUNTIF('Open AP'!$I$5:$I$194,A174)</f>
        <v>0</v>
      </c>
      <c r="J174">
        <f>COUNTIF('Xero Contacts'!$B$5:$B$453,F174)</f>
        <v>1</v>
      </c>
    </row>
    <row r="175">
      <c r="A175" t="inlineStr">
        <is>
          <t>C155</t>
        </is>
      </c>
      <c r="B175" t="inlineStr">
        <is>
          <t>Customer</t>
        </is>
      </c>
      <c r="C175" t="inlineStr">
        <is>
          <t>Laneway Developments</t>
        </is>
      </c>
      <c r="D175" t="inlineStr">
        <is>
          <t>12560615829</t>
        </is>
      </c>
      <c r="E175" t="inlineStr">
        <is>
          <t>Laneway Developments</t>
        </is>
      </c>
      <c r="F175" t="inlineStr">
        <is>
          <t>C155</t>
        </is>
      </c>
      <c r="G175" t="inlineStr">
        <is>
          <t>Keep</t>
        </is>
      </c>
      <c r="H175" t="inlineStr"/>
      <c r="I175">
        <f>COUNTIF('Open AR'!$I$5:$I$139,A175)+COUNTIF('Open AP'!$I$5:$I$194,A175)</f>
        <v>1</v>
      </c>
      <c r="J175">
        <f>COUNTIF('Xero Contacts'!$B$5:$B$453,F175)</f>
        <v>1</v>
      </c>
    </row>
    <row r="176">
      <c r="A176" t="inlineStr">
        <is>
          <t>C156</t>
        </is>
      </c>
      <c r="B176" t="inlineStr">
        <is>
          <t>Customer</t>
        </is>
      </c>
      <c r="C176" t="inlineStr">
        <is>
          <t>Yarra Legal Pty Ltd</t>
        </is>
      </c>
      <c r="D176" t="inlineStr">
        <is>
          <t>88818323231</t>
        </is>
      </c>
      <c r="E176" t="inlineStr">
        <is>
          <t>Yarra Legal Pty Ltd</t>
        </is>
      </c>
      <c r="F176" t="inlineStr">
        <is>
          <t>C156</t>
        </is>
      </c>
      <c r="G176" t="inlineStr">
        <is>
          <t>Keep</t>
        </is>
      </c>
      <c r="H176" t="inlineStr"/>
      <c r="I176">
        <f>COUNTIF('Open AR'!$I$5:$I$139,A176)+COUNTIF('Open AP'!$I$5:$I$194,A176)</f>
        <v>1</v>
      </c>
      <c r="J176">
        <f>COUNTIF('Xero Contacts'!$B$5:$B$453,F176)</f>
        <v>1</v>
      </c>
    </row>
    <row r="177">
      <c r="A177" t="inlineStr">
        <is>
          <t>C157</t>
        </is>
      </c>
      <c r="B177" t="inlineStr">
        <is>
          <t>Customer</t>
        </is>
      </c>
      <c r="C177" t="inlineStr">
        <is>
          <t>Southern Florist Pty Ltd</t>
        </is>
      </c>
      <c r="D177" t="inlineStr">
        <is>
          <t>55505360967</t>
        </is>
      </c>
      <c r="E177" t="inlineStr">
        <is>
          <t>Southern Florist Pty Ltd</t>
        </is>
      </c>
      <c r="F177" t="inlineStr">
        <is>
          <t>C157</t>
        </is>
      </c>
      <c r="G177" t="inlineStr">
        <is>
          <t>Keep</t>
        </is>
      </c>
      <c r="H177" t="inlineStr"/>
      <c r="I177">
        <f>COUNTIF('Open AR'!$I$5:$I$139,A177)+COUNTIF('Open AP'!$I$5:$I$194,A177)</f>
        <v>0</v>
      </c>
      <c r="J177">
        <f>COUNTIF('Xero Contacts'!$B$5:$B$453,F177)</f>
        <v>1</v>
      </c>
    </row>
    <row r="178">
      <c r="A178" t="inlineStr">
        <is>
          <t>C158</t>
        </is>
      </c>
      <c r="B178" t="inlineStr">
        <is>
          <t>Customer</t>
        </is>
      </c>
      <c r="C178" t="inlineStr">
        <is>
          <t>Prahran Cafe Pty Ltd</t>
        </is>
      </c>
      <c r="D178" t="inlineStr">
        <is>
          <t>88345909215</t>
        </is>
      </c>
      <c r="E178" t="inlineStr">
        <is>
          <t>Prahran Cafe Pty Ltd</t>
        </is>
      </c>
      <c r="F178" t="inlineStr">
        <is>
          <t>C158</t>
        </is>
      </c>
      <c r="G178" t="inlineStr">
        <is>
          <t>Keep</t>
        </is>
      </c>
      <c r="H178" t="inlineStr"/>
      <c r="I178">
        <f>COUNTIF('Open AR'!$I$5:$I$139,A178)+COUNTIF('Open AP'!$I$5:$I$194,A178)</f>
        <v>0</v>
      </c>
      <c r="J178">
        <f>COUNTIF('Xero Contacts'!$B$5:$B$453,F178)</f>
        <v>1</v>
      </c>
    </row>
    <row r="179">
      <c r="A179" t="inlineStr">
        <is>
          <t>C159</t>
        </is>
      </c>
      <c r="B179" t="inlineStr">
        <is>
          <t>Customer</t>
        </is>
      </c>
      <c r="C179" t="inlineStr">
        <is>
          <t>Bridge Rd Cafe Pty Ltd</t>
        </is>
      </c>
      <c r="D179" t="inlineStr">
        <is>
          <t>38759995488</t>
        </is>
      </c>
      <c r="E179" t="inlineStr">
        <is>
          <t>Bridge Rd Cafe Pty Ltd</t>
        </is>
      </c>
      <c r="F179" t="inlineStr">
        <is>
          <t>C159</t>
        </is>
      </c>
      <c r="G179" t="inlineStr">
        <is>
          <t>Keep</t>
        </is>
      </c>
      <c r="H179" t="inlineStr"/>
      <c r="I179">
        <f>COUNTIF('Open AR'!$I$5:$I$139,A179)+COUNTIF('Open AP'!$I$5:$I$194,A179)</f>
        <v>0</v>
      </c>
      <c r="J179">
        <f>COUNTIF('Xero Contacts'!$B$5:$B$453,F179)</f>
        <v>1</v>
      </c>
    </row>
    <row r="180">
      <c r="A180" t="inlineStr">
        <is>
          <t>C160</t>
        </is>
      </c>
      <c r="B180" t="inlineStr">
        <is>
          <t>Customer</t>
        </is>
      </c>
      <c r="C180" t="inlineStr">
        <is>
          <t>Malvern Real Estate Pty Ltd</t>
        </is>
      </c>
      <c r="D180" t="inlineStr">
        <is>
          <t>76124209148</t>
        </is>
      </c>
      <c r="E180" t="inlineStr">
        <is>
          <t>Malvern Real Estate Pty Ltd</t>
        </is>
      </c>
      <c r="F180" t="inlineStr">
        <is>
          <t>C160</t>
        </is>
      </c>
      <c r="G180" t="inlineStr">
        <is>
          <t>Keep</t>
        </is>
      </c>
      <c r="H180" t="inlineStr"/>
      <c r="I180">
        <f>COUNTIF('Open AR'!$I$5:$I$139,A180)+COUNTIF('Open AP'!$I$5:$I$194,A180)</f>
        <v>3</v>
      </c>
      <c r="J180">
        <f>COUNTIF('Xero Contacts'!$B$5:$B$453,F180)</f>
        <v>1</v>
      </c>
    </row>
    <row r="181">
      <c r="A181" t="inlineStr">
        <is>
          <t>C161</t>
        </is>
      </c>
      <c r="B181" t="inlineStr">
        <is>
          <t>Customer</t>
        </is>
      </c>
      <c r="C181" t="inlineStr">
        <is>
          <t>Elm Eyewear Pty Ltd</t>
        </is>
      </c>
      <c r="D181" t="inlineStr"/>
      <c r="E181" t="inlineStr">
        <is>
          <t>Elm Eyewear Pty Ltd</t>
        </is>
      </c>
      <c r="F181" t="inlineStr">
        <is>
          <t>C161</t>
        </is>
      </c>
      <c r="G181" t="inlineStr">
        <is>
          <t>Keep</t>
        </is>
      </c>
      <c r="H181" t="inlineStr"/>
      <c r="I181">
        <f>COUNTIF('Open AR'!$I$5:$I$139,A181)+COUNTIF('Open AP'!$I$5:$I$194,A181)</f>
        <v>1</v>
      </c>
      <c r="J181">
        <f>COUNTIF('Xero Contacts'!$B$5:$B$453,F181)</f>
        <v>1</v>
      </c>
    </row>
    <row r="182">
      <c r="A182" t="inlineStr">
        <is>
          <t>C162</t>
        </is>
      </c>
      <c r="B182" t="inlineStr">
        <is>
          <t>Customer</t>
        </is>
      </c>
      <c r="C182" t="inlineStr">
        <is>
          <t>Wattle Florist</t>
        </is>
      </c>
      <c r="D182" t="inlineStr">
        <is>
          <t>47366093952</t>
        </is>
      </c>
      <c r="E182" t="inlineStr">
        <is>
          <t>Wattle Florist</t>
        </is>
      </c>
      <c r="F182" t="inlineStr">
        <is>
          <t>C162</t>
        </is>
      </c>
      <c r="G182" t="inlineStr">
        <is>
          <t>Keep</t>
        </is>
      </c>
      <c r="H182" t="inlineStr"/>
      <c r="I182">
        <f>COUNTIF('Open AR'!$I$5:$I$139,A182)+COUNTIF('Open AP'!$I$5:$I$194,A182)</f>
        <v>0</v>
      </c>
      <c r="J182">
        <f>COUNTIF('Xero Contacts'!$B$5:$B$453,F182)</f>
        <v>1</v>
      </c>
    </row>
    <row r="183">
      <c r="A183" t="inlineStr">
        <is>
          <t>C163</t>
        </is>
      </c>
      <c r="B183" t="inlineStr">
        <is>
          <t>Customer</t>
        </is>
      </c>
      <c r="C183" t="inlineStr">
        <is>
          <t>Bridge Rd Florist Pty Ltd</t>
        </is>
      </c>
      <c r="D183" t="inlineStr"/>
      <c r="E183" t="inlineStr">
        <is>
          <t>Bridge Rd Florist Pty Ltd</t>
        </is>
      </c>
      <c r="F183" t="inlineStr">
        <is>
          <t>C163</t>
        </is>
      </c>
      <c r="G183" t="inlineStr">
        <is>
          <t>Keep</t>
        </is>
      </c>
      <c r="H183" t="inlineStr"/>
      <c r="I183">
        <f>COUNTIF('Open AR'!$I$5:$I$139,A183)+COUNTIF('Open AP'!$I$5:$I$194,A183)</f>
        <v>0</v>
      </c>
      <c r="J183">
        <f>COUNTIF('Xero Contacts'!$B$5:$B$453,F183)</f>
        <v>1</v>
      </c>
    </row>
    <row r="184">
      <c r="A184" t="inlineStr">
        <is>
          <t>C164</t>
        </is>
      </c>
      <c r="B184" t="inlineStr">
        <is>
          <t>Customer</t>
        </is>
      </c>
      <c r="C184" t="inlineStr">
        <is>
          <t>Prahran Fitness</t>
        </is>
      </c>
      <c r="D184" t="inlineStr"/>
      <c r="E184" t="inlineStr">
        <is>
          <t>Prahran Fitness</t>
        </is>
      </c>
      <c r="F184" t="inlineStr">
        <is>
          <t>C164</t>
        </is>
      </c>
      <c r="G184" t="inlineStr">
        <is>
          <t>Keep</t>
        </is>
      </c>
      <c r="H184" t="inlineStr"/>
      <c r="I184">
        <f>COUNTIF('Open AR'!$I$5:$I$139,A184)+COUNTIF('Open AP'!$I$5:$I$194,A184)</f>
        <v>1</v>
      </c>
      <c r="J184">
        <f>COUNTIF('Xero Contacts'!$B$5:$B$453,F184)</f>
        <v>1</v>
      </c>
    </row>
    <row r="185">
      <c r="A185" t="inlineStr">
        <is>
          <t>C165</t>
        </is>
      </c>
      <c r="B185" t="inlineStr">
        <is>
          <t>Customer</t>
        </is>
      </c>
      <c r="C185" t="inlineStr">
        <is>
          <t>Albert Salon Pty Ltd</t>
        </is>
      </c>
      <c r="D185" t="inlineStr">
        <is>
          <t>82085020698</t>
        </is>
      </c>
      <c r="E185" t="inlineStr">
        <is>
          <t>Albert Salon Pty Ltd</t>
        </is>
      </c>
      <c r="F185" t="inlineStr">
        <is>
          <t>C165</t>
        </is>
      </c>
      <c r="G185" t="inlineStr">
        <is>
          <t>Keep</t>
        </is>
      </c>
      <c r="H185" t="inlineStr"/>
      <c r="I185">
        <f>COUNTIF('Open AR'!$I$5:$I$139,A185)+COUNTIF('Open AP'!$I$5:$I$194,A185)</f>
        <v>2</v>
      </c>
      <c r="J185">
        <f>COUNTIF('Xero Contacts'!$B$5:$B$453,F185)</f>
        <v>1</v>
      </c>
    </row>
    <row r="186">
      <c r="A186" t="inlineStr">
        <is>
          <t>C166</t>
        </is>
      </c>
      <c r="B186" t="inlineStr">
        <is>
          <t>Customer</t>
        </is>
      </c>
      <c r="C186" t="inlineStr">
        <is>
          <t>Clifton Physio Pty Ltd</t>
        </is>
      </c>
      <c r="D186" t="inlineStr"/>
      <c r="E186" t="inlineStr">
        <is>
          <t>Clifton Physio Pty Ltd</t>
        </is>
      </c>
      <c r="F186" t="inlineStr">
        <is>
          <t>C166</t>
        </is>
      </c>
      <c r="G186" t="inlineStr">
        <is>
          <t>Keep</t>
        </is>
      </c>
      <c r="H186" t="inlineStr"/>
      <c r="I186">
        <f>COUNTIF('Open AR'!$I$5:$I$139,A186)+COUNTIF('Open AP'!$I$5:$I$194,A186)</f>
        <v>1</v>
      </c>
      <c r="J186">
        <f>COUNTIF('Xero Contacts'!$B$5:$B$453,F186)</f>
        <v>1</v>
      </c>
    </row>
    <row r="187">
      <c r="A187" t="inlineStr">
        <is>
          <t>C167</t>
        </is>
      </c>
      <c r="B187" t="inlineStr">
        <is>
          <t>Customer</t>
        </is>
      </c>
      <c r="C187" t="inlineStr">
        <is>
          <t>Fitzroy Fitness Pty Ltd</t>
        </is>
      </c>
      <c r="D187" t="inlineStr"/>
      <c r="E187" t="inlineStr">
        <is>
          <t>Fitzroy Fitness Pty Ltd</t>
        </is>
      </c>
      <c r="F187" t="inlineStr">
        <is>
          <t>C167</t>
        </is>
      </c>
      <c r="G187" t="inlineStr">
        <is>
          <t>Keep</t>
        </is>
      </c>
      <c r="H187" t="inlineStr"/>
      <c r="I187">
        <f>COUNTIF('Open AR'!$I$5:$I$139,A187)+COUNTIF('Open AP'!$I$5:$I$194,A187)</f>
        <v>0</v>
      </c>
      <c r="J187">
        <f>COUNTIF('Xero Contacts'!$B$5:$B$453,F187)</f>
        <v>1</v>
      </c>
    </row>
    <row r="188">
      <c r="A188" t="inlineStr">
        <is>
          <t>C168</t>
        </is>
      </c>
      <c r="B188" t="inlineStr">
        <is>
          <t>Customer</t>
        </is>
      </c>
      <c r="C188" t="inlineStr">
        <is>
          <t>Redgum Eyewear Pty Ltd</t>
        </is>
      </c>
      <c r="D188" t="inlineStr">
        <is>
          <t>09367855767</t>
        </is>
      </c>
      <c r="E188" t="inlineStr">
        <is>
          <t>Redgum Eyewear Pty Ltd</t>
        </is>
      </c>
      <c r="F188" t="inlineStr">
        <is>
          <t>C168</t>
        </is>
      </c>
      <c r="G188" t="inlineStr">
        <is>
          <t>Keep</t>
        </is>
      </c>
      <c r="H188" t="inlineStr"/>
      <c r="I188">
        <f>COUNTIF('Open AR'!$I$5:$I$139,A188)+COUNTIF('Open AP'!$I$5:$I$194,A188)</f>
        <v>0</v>
      </c>
      <c r="J188">
        <f>COUNTIF('Xero Contacts'!$B$5:$B$453,F188)</f>
        <v>1</v>
      </c>
    </row>
    <row r="189">
      <c r="A189" t="inlineStr">
        <is>
          <t>C169</t>
        </is>
      </c>
      <c r="B189" t="inlineStr">
        <is>
          <t>Customer</t>
        </is>
      </c>
      <c r="C189" t="inlineStr">
        <is>
          <t>Malvern Developments Group</t>
        </is>
      </c>
      <c r="D189" t="inlineStr"/>
      <c r="E189" t="inlineStr">
        <is>
          <t>Malvern Developments Group</t>
        </is>
      </c>
      <c r="F189" t="inlineStr">
        <is>
          <t>C169</t>
        </is>
      </c>
      <c r="G189" t="inlineStr">
        <is>
          <t>Keep</t>
        </is>
      </c>
      <c r="H189" t="inlineStr"/>
      <c r="I189">
        <f>COUNTIF('Open AR'!$I$5:$I$139,A189)+COUNTIF('Open AP'!$I$5:$I$194,A189)</f>
        <v>0</v>
      </c>
      <c r="J189">
        <f>COUNTIF('Xero Contacts'!$B$5:$B$453,F189)</f>
        <v>1</v>
      </c>
    </row>
    <row r="190">
      <c r="A190" t="inlineStr">
        <is>
          <t>C170</t>
        </is>
      </c>
      <c r="B190" t="inlineStr">
        <is>
          <t>Customer</t>
        </is>
      </c>
      <c r="C190" t="inlineStr">
        <is>
          <t>Docklands Homewares Pty Ltd</t>
        </is>
      </c>
      <c r="D190" t="inlineStr">
        <is>
          <t>56598380692</t>
        </is>
      </c>
      <c r="E190" t="inlineStr">
        <is>
          <t>Docklands Homewares Pty Ltd</t>
        </is>
      </c>
      <c r="F190" t="inlineStr">
        <is>
          <t>C170</t>
        </is>
      </c>
      <c r="G190" t="inlineStr">
        <is>
          <t>Keep</t>
        </is>
      </c>
      <c r="H190" t="inlineStr"/>
      <c r="I190">
        <f>COUNTIF('Open AR'!$I$5:$I$139,A190)+COUNTIF('Open AP'!$I$5:$I$194,A190)</f>
        <v>0</v>
      </c>
      <c r="J190">
        <f>COUNTIF('Xero Contacts'!$B$5:$B$453,F190)</f>
        <v>1</v>
      </c>
    </row>
    <row r="191">
      <c r="A191" t="inlineStr">
        <is>
          <t>C171</t>
        </is>
      </c>
      <c r="B191" t="inlineStr">
        <is>
          <t>Customer</t>
        </is>
      </c>
      <c r="C191" t="inlineStr">
        <is>
          <t>Sydney Road Design Studio Pty Ltd</t>
        </is>
      </c>
      <c r="D191" t="inlineStr">
        <is>
          <t>95264775022</t>
        </is>
      </c>
      <c r="E191" t="inlineStr">
        <is>
          <t>Sydney Road Design Studio Pty Ltd</t>
        </is>
      </c>
      <c r="F191" t="inlineStr">
        <is>
          <t>C171</t>
        </is>
      </c>
      <c r="G191" t="inlineStr">
        <is>
          <t>Keep</t>
        </is>
      </c>
      <c r="H191" t="inlineStr"/>
      <c r="I191">
        <f>COUNTIF('Open AR'!$I$5:$I$139,A191)+COUNTIF('Open AP'!$I$5:$I$194,A191)</f>
        <v>0</v>
      </c>
      <c r="J191">
        <f>COUNTIF('Xero Contacts'!$B$5:$B$453,F191)</f>
        <v>1</v>
      </c>
    </row>
    <row r="192">
      <c r="A192" t="inlineStr">
        <is>
          <t>C172</t>
        </is>
      </c>
      <c r="B192" t="inlineStr">
        <is>
          <t>Customer</t>
        </is>
      </c>
      <c r="C192" t="inlineStr">
        <is>
          <t>Brunswick Bakery Pty Ltd</t>
        </is>
      </c>
      <c r="D192" t="inlineStr">
        <is>
          <t>61059022025</t>
        </is>
      </c>
      <c r="E192" t="inlineStr">
        <is>
          <t>Brunswick Bakery Pty Ltd</t>
        </is>
      </c>
      <c r="F192" t="inlineStr">
        <is>
          <t>C172</t>
        </is>
      </c>
      <c r="G192" t="inlineStr">
        <is>
          <t>Keep</t>
        </is>
      </c>
      <c r="H192" t="inlineStr"/>
      <c r="I192">
        <f>COUNTIF('Open AR'!$I$5:$I$139,A192)+COUNTIF('Open AP'!$I$5:$I$194,A192)</f>
        <v>0</v>
      </c>
      <c r="J192">
        <f>COUNTIF('Xero Contacts'!$B$5:$B$453,F192)</f>
        <v>1</v>
      </c>
    </row>
    <row r="193">
      <c r="A193" t="inlineStr">
        <is>
          <t>C173</t>
        </is>
      </c>
      <c r="B193" t="inlineStr">
        <is>
          <t>Customer</t>
        </is>
      </c>
      <c r="C193" t="inlineStr">
        <is>
          <t>Kew Vet Clinic Group</t>
        </is>
      </c>
      <c r="D193" t="inlineStr">
        <is>
          <t>47462423663</t>
        </is>
      </c>
      <c r="E193" t="inlineStr">
        <is>
          <t>Kew Vet Clinic Group</t>
        </is>
      </c>
      <c r="F193" t="inlineStr">
        <is>
          <t>C173</t>
        </is>
      </c>
      <c r="G193" t="inlineStr">
        <is>
          <t>Keep</t>
        </is>
      </c>
      <c r="H193" t="inlineStr"/>
      <c r="I193">
        <f>COUNTIF('Open AR'!$I$5:$I$139,A193)+COUNTIF('Open AP'!$I$5:$I$194,A193)</f>
        <v>1</v>
      </c>
      <c r="J193">
        <f>COUNTIF('Xero Contacts'!$B$5:$B$453,F193)</f>
        <v>1</v>
      </c>
    </row>
    <row r="194">
      <c r="A194" t="inlineStr">
        <is>
          <t>C174</t>
        </is>
      </c>
      <c r="B194" t="inlineStr">
        <is>
          <t>Customer</t>
        </is>
      </c>
      <c r="C194" t="inlineStr">
        <is>
          <t>Richmond Builders Pty Ltd</t>
        </is>
      </c>
      <c r="D194" t="inlineStr">
        <is>
          <t>58685810822</t>
        </is>
      </c>
      <c r="E194" t="inlineStr">
        <is>
          <t>Richmond Builders Pty Ltd</t>
        </is>
      </c>
      <c r="F194" t="inlineStr">
        <is>
          <t>C174</t>
        </is>
      </c>
      <c r="G194" t="inlineStr">
        <is>
          <t>Keep</t>
        </is>
      </c>
      <c r="H194" t="inlineStr"/>
      <c r="I194">
        <f>COUNTIF('Open AR'!$I$5:$I$139,A194)+COUNTIF('Open AP'!$I$5:$I$194,A194)</f>
        <v>0</v>
      </c>
      <c r="J194">
        <f>COUNTIF('Xero Contacts'!$B$5:$B$453,F194)</f>
        <v>1</v>
      </c>
    </row>
    <row r="195">
      <c r="A195" t="inlineStr">
        <is>
          <t>C175</t>
        </is>
      </c>
      <c r="B195" t="inlineStr">
        <is>
          <t>Customer</t>
        </is>
      </c>
      <c r="C195" t="inlineStr">
        <is>
          <t>Ironbark Builders Pty Ltd</t>
        </is>
      </c>
      <c r="D195" t="inlineStr">
        <is>
          <t>51474944278</t>
        </is>
      </c>
      <c r="E195" t="inlineStr">
        <is>
          <t>Ironbark Builders Pty Ltd</t>
        </is>
      </c>
      <c r="F195" t="inlineStr">
        <is>
          <t>C175</t>
        </is>
      </c>
      <c r="G195" t="inlineStr">
        <is>
          <t>Keep</t>
        </is>
      </c>
      <c r="H195" t="inlineStr"/>
      <c r="I195">
        <f>COUNTIF('Open AR'!$I$5:$I$139,A195)+COUNTIF('Open AP'!$I$5:$I$194,A195)</f>
        <v>0</v>
      </c>
      <c r="J195">
        <f>COUNTIF('Xero Contacts'!$B$5:$B$453,F195)</f>
        <v>1</v>
      </c>
    </row>
    <row r="196">
      <c r="A196" t="inlineStr">
        <is>
          <t>C300</t>
        </is>
      </c>
      <c r="B196" t="inlineStr">
        <is>
          <t>Customer</t>
        </is>
      </c>
      <c r="C196" t="inlineStr">
        <is>
          <t>Ironbark Builders</t>
        </is>
      </c>
      <c r="D196" t="inlineStr">
        <is>
          <t>51474944278</t>
        </is>
      </c>
      <c r="E196" t="inlineStr">
        <is>
          <t>Ironbark Builders Pty Ltd</t>
        </is>
      </c>
      <c r="F196" t="inlineStr">
        <is>
          <t>C175</t>
        </is>
      </c>
      <c r="G196" t="inlineStr">
        <is>
          <t>Merge into C175</t>
        </is>
      </c>
      <c r="H196" t="inlineStr">
        <is>
          <t>Same ABN</t>
        </is>
      </c>
      <c r="I196">
        <f>COUNTIF('Open AR'!$I$5:$I$139,A196)+COUNTIF('Open AP'!$I$5:$I$194,A196)</f>
        <v>0</v>
      </c>
      <c r="J196">
        <f>COUNTIF('Xero Contacts'!$B$5:$B$453,F196)</f>
        <v>1</v>
      </c>
    </row>
    <row r="197">
      <c r="A197" t="inlineStr">
        <is>
          <t>C176</t>
        </is>
      </c>
      <c r="B197" t="inlineStr">
        <is>
          <t>Customer</t>
        </is>
      </c>
      <c r="C197" t="inlineStr">
        <is>
          <t>Glenferrie Eyewear Group</t>
        </is>
      </c>
      <c r="D197" t="inlineStr">
        <is>
          <t>61840266726</t>
        </is>
      </c>
      <c r="E197" t="inlineStr">
        <is>
          <t>Glenferrie Eyewear Group</t>
        </is>
      </c>
      <c r="F197" t="inlineStr">
        <is>
          <t>C176</t>
        </is>
      </c>
      <c r="G197" t="inlineStr">
        <is>
          <t>Keep</t>
        </is>
      </c>
      <c r="H197" t="inlineStr"/>
      <c r="I197">
        <f>COUNTIF('Open AR'!$I$5:$I$139,A197)+COUNTIF('Open AP'!$I$5:$I$194,A197)</f>
        <v>2</v>
      </c>
      <c r="J197">
        <f>COUNTIF('Xero Contacts'!$B$5:$B$453,F197)</f>
        <v>1</v>
      </c>
    </row>
    <row r="198">
      <c r="A198" t="inlineStr">
        <is>
          <t>C177</t>
        </is>
      </c>
      <c r="B198" t="inlineStr">
        <is>
          <t>Customer</t>
        </is>
      </c>
      <c r="C198" t="inlineStr">
        <is>
          <t>Elm Accountants Pty Ltd</t>
        </is>
      </c>
      <c r="D198" t="inlineStr">
        <is>
          <t>09181868780</t>
        </is>
      </c>
      <c r="E198" t="inlineStr">
        <is>
          <t>Elm Accountants Pty Ltd</t>
        </is>
      </c>
      <c r="F198" t="inlineStr">
        <is>
          <t>C177</t>
        </is>
      </c>
      <c r="G198" t="inlineStr">
        <is>
          <t>Keep</t>
        </is>
      </c>
      <c r="H198" t="inlineStr"/>
      <c r="I198">
        <f>COUNTIF('Open AR'!$I$5:$I$139,A198)+COUNTIF('Open AP'!$I$5:$I$194,A198)</f>
        <v>1</v>
      </c>
      <c r="J198">
        <f>COUNTIF('Xero Contacts'!$B$5:$B$453,F198)</f>
        <v>1</v>
      </c>
    </row>
    <row r="199">
      <c r="A199" t="inlineStr">
        <is>
          <t>C178</t>
        </is>
      </c>
      <c r="B199" t="inlineStr">
        <is>
          <t>Customer</t>
        </is>
      </c>
      <c r="C199" t="inlineStr">
        <is>
          <t>Kestrel Vet Clinic Pty Ltd</t>
        </is>
      </c>
      <c r="D199" t="inlineStr"/>
      <c r="E199" t="inlineStr">
        <is>
          <t>Kestrel Vet Clinic Pty Ltd</t>
        </is>
      </c>
      <c r="F199" t="inlineStr">
        <is>
          <t>C178</t>
        </is>
      </c>
      <c r="G199" t="inlineStr">
        <is>
          <t>Keep</t>
        </is>
      </c>
      <c r="H199" t="inlineStr"/>
      <c r="I199">
        <f>COUNTIF('Open AR'!$I$5:$I$139,A199)+COUNTIF('Open AP'!$I$5:$I$194,A199)</f>
        <v>0</v>
      </c>
      <c r="J199">
        <f>COUNTIF('Xero Contacts'!$B$5:$B$453,F199)</f>
        <v>1</v>
      </c>
    </row>
    <row r="200">
      <c r="A200" t="inlineStr">
        <is>
          <t>C179</t>
        </is>
      </c>
      <c r="B200" t="inlineStr">
        <is>
          <t>Customer</t>
        </is>
      </c>
      <c r="C200" t="inlineStr">
        <is>
          <t>Kestrel Fashion Pty Ltd</t>
        </is>
      </c>
      <c r="D200" t="inlineStr">
        <is>
          <t>08526996986</t>
        </is>
      </c>
      <c r="E200" t="inlineStr">
        <is>
          <t>Kestrel Fashion Pty Ltd</t>
        </is>
      </c>
      <c r="F200" t="inlineStr">
        <is>
          <t>C179</t>
        </is>
      </c>
      <c r="G200" t="inlineStr">
        <is>
          <t>Keep</t>
        </is>
      </c>
      <c r="H200" t="inlineStr"/>
      <c r="I200">
        <f>COUNTIF('Open AR'!$I$5:$I$139,A200)+COUNTIF('Open AP'!$I$5:$I$194,A200)</f>
        <v>2</v>
      </c>
      <c r="J200">
        <f>COUNTIF('Xero Contacts'!$B$5:$B$453,F200)</f>
        <v>1</v>
      </c>
    </row>
    <row r="201">
      <c r="A201" t="inlineStr">
        <is>
          <t>S160</t>
        </is>
      </c>
      <c r="B201" t="inlineStr">
        <is>
          <t>Supplier</t>
        </is>
      </c>
      <c r="C201" t="inlineStr">
        <is>
          <t>Kestrel Fashion Pty Ltd</t>
        </is>
      </c>
      <c r="D201" t="inlineStr">
        <is>
          <t>08526996986</t>
        </is>
      </c>
      <c r="E201" t="inlineStr">
        <is>
          <t>Kestrel Fashion Pty Ltd</t>
        </is>
      </c>
      <c r="F201" t="inlineStr">
        <is>
          <t>C179</t>
        </is>
      </c>
      <c r="G201" t="inlineStr">
        <is>
          <t>Merge into C179</t>
        </is>
      </c>
      <c r="H201" t="inlineStr">
        <is>
          <t>Same ABN</t>
        </is>
      </c>
      <c r="I201">
        <f>COUNTIF('Open AR'!$I$5:$I$139,A201)+COUNTIF('Open AP'!$I$5:$I$194,A201)</f>
        <v>0</v>
      </c>
      <c r="J201">
        <f>COUNTIF('Xero Contacts'!$B$5:$B$453,F201)</f>
        <v>1</v>
      </c>
    </row>
    <row r="202">
      <c r="A202" t="inlineStr">
        <is>
          <t>C180</t>
        </is>
      </c>
      <c r="B202" t="inlineStr">
        <is>
          <t>Customer</t>
        </is>
      </c>
      <c r="C202" t="inlineStr">
        <is>
          <t>Southern Pharmacy Group</t>
        </is>
      </c>
      <c r="D202" t="inlineStr">
        <is>
          <t>84386066417</t>
        </is>
      </c>
      <c r="E202" t="inlineStr">
        <is>
          <t>Southern Pharmacy Group</t>
        </is>
      </c>
      <c r="F202" t="inlineStr">
        <is>
          <t>C180</t>
        </is>
      </c>
      <c r="G202" t="inlineStr">
        <is>
          <t>Keep</t>
        </is>
      </c>
      <c r="H202" t="inlineStr"/>
      <c r="I202">
        <f>COUNTIF('Open AR'!$I$5:$I$139,A202)+COUNTIF('Open AP'!$I$5:$I$194,A202)</f>
        <v>0</v>
      </c>
      <c r="J202">
        <f>COUNTIF('Xero Contacts'!$B$5:$B$453,F202)</f>
        <v>1</v>
      </c>
    </row>
    <row r="203">
      <c r="A203" t="inlineStr">
        <is>
          <t>C181</t>
        </is>
      </c>
      <c r="B203" t="inlineStr">
        <is>
          <t>Customer</t>
        </is>
      </c>
      <c r="C203" t="inlineStr">
        <is>
          <t>Lygon Eyewear Pty Ltd</t>
        </is>
      </c>
      <c r="D203" t="inlineStr">
        <is>
          <t>09142214611</t>
        </is>
      </c>
      <c r="E203" t="inlineStr">
        <is>
          <t>Lygon Eyewear Pty Ltd</t>
        </is>
      </c>
      <c r="F203" t="inlineStr">
        <is>
          <t>C181</t>
        </is>
      </c>
      <c r="G203" t="inlineStr">
        <is>
          <t>Keep</t>
        </is>
      </c>
      <c r="H203" t="inlineStr"/>
      <c r="I203">
        <f>COUNTIF('Open AR'!$I$5:$I$139,A203)+COUNTIF('Open AP'!$I$5:$I$194,A203)</f>
        <v>2</v>
      </c>
      <c r="J203">
        <f>COUNTIF('Xero Contacts'!$B$5:$B$453,F203)</f>
        <v>1</v>
      </c>
    </row>
    <row r="204">
      <c r="A204" t="inlineStr">
        <is>
          <t>C182</t>
        </is>
      </c>
      <c r="B204" t="inlineStr">
        <is>
          <t>Customer</t>
        </is>
      </c>
      <c r="C204" t="inlineStr">
        <is>
          <t>High St Real Estate</t>
        </is>
      </c>
      <c r="D204" t="inlineStr">
        <is>
          <t>94689866049</t>
        </is>
      </c>
      <c r="E204" t="inlineStr">
        <is>
          <t>High St Real Estate</t>
        </is>
      </c>
      <c r="F204" t="inlineStr">
        <is>
          <t>C182</t>
        </is>
      </c>
      <c r="G204" t="inlineStr">
        <is>
          <t>Keep</t>
        </is>
      </c>
      <c r="H204" t="inlineStr"/>
      <c r="I204">
        <f>COUNTIF('Open AR'!$I$5:$I$139,A204)+COUNTIF('Open AP'!$I$5:$I$194,A204)</f>
        <v>0</v>
      </c>
      <c r="J204">
        <f>COUNTIF('Xero Contacts'!$B$5:$B$453,F204)</f>
        <v>1</v>
      </c>
    </row>
    <row r="205">
      <c r="A205" t="inlineStr">
        <is>
          <t>C183</t>
        </is>
      </c>
      <c r="B205" t="inlineStr">
        <is>
          <t>Customer</t>
        </is>
      </c>
      <c r="C205" t="inlineStr">
        <is>
          <t>Kew Bakery</t>
        </is>
      </c>
      <c r="D205" t="inlineStr">
        <is>
          <t>99018419628</t>
        </is>
      </c>
      <c r="E205" t="inlineStr">
        <is>
          <t>Kew Bakery</t>
        </is>
      </c>
      <c r="F205" t="inlineStr">
        <is>
          <t>C183</t>
        </is>
      </c>
      <c r="G205" t="inlineStr">
        <is>
          <t>Keep</t>
        </is>
      </c>
      <c r="H205" t="inlineStr"/>
      <c r="I205">
        <f>COUNTIF('Open AR'!$I$5:$I$139,A205)+COUNTIF('Open AP'!$I$5:$I$194,A205)</f>
        <v>0</v>
      </c>
      <c r="J205">
        <f>COUNTIF('Xero Contacts'!$B$5:$B$453,F205)</f>
        <v>1</v>
      </c>
    </row>
    <row r="206">
      <c r="A206" t="inlineStr">
        <is>
          <t>C184</t>
        </is>
      </c>
      <c r="B206" t="inlineStr">
        <is>
          <t>Customer</t>
        </is>
      </c>
      <c r="C206" t="inlineStr">
        <is>
          <t>Southern Builders Pty Ltd</t>
        </is>
      </c>
      <c r="D206" t="inlineStr">
        <is>
          <t>66551450773</t>
        </is>
      </c>
      <c r="E206" t="inlineStr">
        <is>
          <t>Southern Builders Pty Ltd</t>
        </is>
      </c>
      <c r="F206" t="inlineStr">
        <is>
          <t>C184</t>
        </is>
      </c>
      <c r="G206" t="inlineStr">
        <is>
          <t>Keep</t>
        </is>
      </c>
      <c r="H206" t="inlineStr"/>
      <c r="I206">
        <f>COUNTIF('Open AR'!$I$5:$I$139,A206)+COUNTIF('Open AP'!$I$5:$I$194,A206)</f>
        <v>1</v>
      </c>
      <c r="J206">
        <f>COUNTIF('Xero Contacts'!$B$5:$B$453,F206)</f>
        <v>1</v>
      </c>
    </row>
    <row r="207">
      <c r="A207" t="inlineStr">
        <is>
          <t>C185</t>
        </is>
      </c>
      <c r="B207" t="inlineStr">
        <is>
          <t>Customer</t>
        </is>
      </c>
      <c r="C207" t="inlineStr">
        <is>
          <t>Ironbark Architects Pty Ltd</t>
        </is>
      </c>
      <c r="D207" t="inlineStr">
        <is>
          <t>35034300135</t>
        </is>
      </c>
      <c r="E207" t="inlineStr">
        <is>
          <t>Ironbark Architects Pty Ltd</t>
        </is>
      </c>
      <c r="F207" t="inlineStr">
        <is>
          <t>C185</t>
        </is>
      </c>
      <c r="G207" t="inlineStr">
        <is>
          <t>Keep</t>
        </is>
      </c>
      <c r="H207" t="inlineStr"/>
      <c r="I207">
        <f>COUNTIF('Open AR'!$I$5:$I$139,A207)+COUNTIF('Open AP'!$I$5:$I$194,A207)</f>
        <v>0</v>
      </c>
      <c r="J207">
        <f>COUNTIF('Xero Contacts'!$B$5:$B$453,F207)</f>
        <v>1</v>
      </c>
    </row>
    <row r="208">
      <c r="A208" t="inlineStr">
        <is>
          <t>C186</t>
        </is>
      </c>
      <c r="B208" t="inlineStr">
        <is>
          <t>Customer</t>
        </is>
      </c>
      <c r="C208" t="inlineStr">
        <is>
          <t>Camberwell Pharmacy Pty Ltd</t>
        </is>
      </c>
      <c r="D208" t="inlineStr">
        <is>
          <t>78018441047</t>
        </is>
      </c>
      <c r="E208" t="inlineStr">
        <is>
          <t>Camberwell Pharmacy Pty Ltd</t>
        </is>
      </c>
      <c r="F208" t="inlineStr">
        <is>
          <t>C186</t>
        </is>
      </c>
      <c r="G208" t="inlineStr">
        <is>
          <t>Keep</t>
        </is>
      </c>
      <c r="H208" t="inlineStr"/>
      <c r="I208">
        <f>COUNTIF('Open AR'!$I$5:$I$139,A208)+COUNTIF('Open AP'!$I$5:$I$194,A208)</f>
        <v>0</v>
      </c>
      <c r="J208">
        <f>COUNTIF('Xero Contacts'!$B$5:$B$453,F208)</f>
        <v>1</v>
      </c>
    </row>
    <row r="209">
      <c r="A209" t="inlineStr">
        <is>
          <t>C187</t>
        </is>
      </c>
      <c r="B209" t="inlineStr">
        <is>
          <t>Customer</t>
        </is>
      </c>
      <c r="C209" t="inlineStr">
        <is>
          <t>Northside Design Studio Pty Ltd</t>
        </is>
      </c>
      <c r="D209" t="inlineStr"/>
      <c r="E209" t="inlineStr">
        <is>
          <t>Northside Design Studio Pty Ltd</t>
        </is>
      </c>
      <c r="F209" t="inlineStr">
        <is>
          <t>C187</t>
        </is>
      </c>
      <c r="G209" t="inlineStr">
        <is>
          <t>Keep</t>
        </is>
      </c>
      <c r="H209" t="inlineStr"/>
      <c r="I209">
        <f>COUNTIF('Open AR'!$I$5:$I$139,A209)+COUNTIF('Open AP'!$I$5:$I$194,A209)</f>
        <v>1</v>
      </c>
      <c r="J209">
        <f>COUNTIF('Xero Contacts'!$B$5:$B$453,F209)</f>
        <v>1</v>
      </c>
    </row>
    <row r="210">
      <c r="A210" t="inlineStr">
        <is>
          <t>C188</t>
        </is>
      </c>
      <c r="B210" t="inlineStr">
        <is>
          <t>Customer</t>
        </is>
      </c>
      <c r="C210" t="inlineStr">
        <is>
          <t>Kestrel Physio Pty Ltd</t>
        </is>
      </c>
      <c r="D210" t="inlineStr">
        <is>
          <t>30418771108</t>
        </is>
      </c>
      <c r="E210" t="inlineStr">
        <is>
          <t>Kestrel Physio Pty Ltd</t>
        </is>
      </c>
      <c r="F210" t="inlineStr">
        <is>
          <t>C188</t>
        </is>
      </c>
      <c r="G210" t="inlineStr">
        <is>
          <t>Keep</t>
        </is>
      </c>
      <c r="H210" t="inlineStr"/>
      <c r="I210">
        <f>COUNTIF('Open AR'!$I$5:$I$139,A210)+COUNTIF('Open AP'!$I$5:$I$194,A210)</f>
        <v>0</v>
      </c>
      <c r="J210">
        <f>COUNTIF('Xero Contacts'!$B$5:$B$453,F210)</f>
        <v>1</v>
      </c>
    </row>
    <row r="211">
      <c r="A211" t="inlineStr">
        <is>
          <t>C189</t>
        </is>
      </c>
      <c r="B211" t="inlineStr">
        <is>
          <t>Customer</t>
        </is>
      </c>
      <c r="C211" t="inlineStr">
        <is>
          <t>Redgum Legal Pty Ltd</t>
        </is>
      </c>
      <c r="D211" t="inlineStr">
        <is>
          <t>79932197063</t>
        </is>
      </c>
      <c r="E211" t="inlineStr">
        <is>
          <t>Redgum Legal Pty Ltd</t>
        </is>
      </c>
      <c r="F211" t="inlineStr">
        <is>
          <t>C189</t>
        </is>
      </c>
      <c r="G211" t="inlineStr">
        <is>
          <t>Keep</t>
        </is>
      </c>
      <c r="H211" t="inlineStr"/>
      <c r="I211">
        <f>COUNTIF('Open AR'!$I$5:$I$139,A211)+COUNTIF('Open AP'!$I$5:$I$194,A211)</f>
        <v>0</v>
      </c>
      <c r="J211">
        <f>COUNTIF('Xero Contacts'!$B$5:$B$453,F211)</f>
        <v>1</v>
      </c>
    </row>
    <row r="212">
      <c r="A212" t="inlineStr">
        <is>
          <t>C302</t>
        </is>
      </c>
      <c r="B212" t="inlineStr">
        <is>
          <t>Customer</t>
        </is>
      </c>
      <c r="C212" t="inlineStr">
        <is>
          <t>Redgum Legal</t>
        </is>
      </c>
      <c r="D212" t="inlineStr">
        <is>
          <t>79932197063</t>
        </is>
      </c>
      <c r="E212" t="inlineStr">
        <is>
          <t>Redgum Legal Pty Ltd</t>
        </is>
      </c>
      <c r="F212" t="inlineStr">
        <is>
          <t>C189</t>
        </is>
      </c>
      <c r="G212" t="inlineStr">
        <is>
          <t>Merge into C189</t>
        </is>
      </c>
      <c r="H212" t="inlineStr">
        <is>
          <t>Same ABN</t>
        </is>
      </c>
      <c r="I212">
        <f>COUNTIF('Open AR'!$I$5:$I$139,A212)+COUNTIF('Open AP'!$I$5:$I$194,A212)</f>
        <v>0</v>
      </c>
      <c r="J212">
        <f>COUNTIF('Xero Contacts'!$B$5:$B$453,F212)</f>
        <v>1</v>
      </c>
    </row>
    <row r="213">
      <c r="A213" t="inlineStr">
        <is>
          <t>C190</t>
        </is>
      </c>
      <c r="B213" t="inlineStr">
        <is>
          <t>Customer</t>
        </is>
      </c>
      <c r="C213" t="inlineStr">
        <is>
          <t>High St Legal Pty Ltd</t>
        </is>
      </c>
      <c r="D213" t="inlineStr">
        <is>
          <t>57336349085</t>
        </is>
      </c>
      <c r="E213" t="inlineStr">
        <is>
          <t>High St Legal Pty Ltd</t>
        </is>
      </c>
      <c r="F213" t="inlineStr">
        <is>
          <t>C190</t>
        </is>
      </c>
      <c r="G213" t="inlineStr">
        <is>
          <t>Keep</t>
        </is>
      </c>
      <c r="H213" t="inlineStr"/>
      <c r="I213">
        <f>COUNTIF('Open AR'!$I$5:$I$139,A213)+COUNTIF('Open AP'!$I$5:$I$194,A213)</f>
        <v>0</v>
      </c>
      <c r="J213">
        <f>COUNTIF('Xero Contacts'!$B$5:$B$453,F213)</f>
        <v>1</v>
      </c>
    </row>
    <row r="214">
      <c r="A214" t="inlineStr">
        <is>
          <t>C191</t>
        </is>
      </c>
      <c r="B214" t="inlineStr">
        <is>
          <t>Customer</t>
        </is>
      </c>
      <c r="C214" t="inlineStr">
        <is>
          <t>Bluestone Bookshop Pty Ltd</t>
        </is>
      </c>
      <c r="D214" t="inlineStr">
        <is>
          <t>53007713626</t>
        </is>
      </c>
      <c r="E214" t="inlineStr">
        <is>
          <t>Bluestone Bookshop Pty Ltd</t>
        </is>
      </c>
      <c r="F214" t="inlineStr">
        <is>
          <t>C191</t>
        </is>
      </c>
      <c r="G214" t="inlineStr">
        <is>
          <t>Keep</t>
        </is>
      </c>
      <c r="H214" t="inlineStr"/>
      <c r="I214">
        <f>COUNTIF('Open AR'!$I$5:$I$139,A214)+COUNTIF('Open AP'!$I$5:$I$194,A214)</f>
        <v>0</v>
      </c>
      <c r="J214">
        <f>COUNTIF('Xero Contacts'!$B$5:$B$453,F214)</f>
        <v>1</v>
      </c>
    </row>
    <row r="215">
      <c r="A215" t="inlineStr">
        <is>
          <t>C192</t>
        </is>
      </c>
      <c r="B215" t="inlineStr">
        <is>
          <t>Customer</t>
        </is>
      </c>
      <c r="C215" t="inlineStr">
        <is>
          <t>Prahran Florist Group</t>
        </is>
      </c>
      <c r="D215" t="inlineStr"/>
      <c r="E215" t="inlineStr">
        <is>
          <t>Prahran Florist Group</t>
        </is>
      </c>
      <c r="F215" t="inlineStr">
        <is>
          <t>C192</t>
        </is>
      </c>
      <c r="G215" t="inlineStr">
        <is>
          <t>Keep</t>
        </is>
      </c>
      <c r="H215" t="inlineStr"/>
      <c r="I215">
        <f>COUNTIF('Open AR'!$I$5:$I$139,A215)+COUNTIF('Open AP'!$I$5:$I$194,A215)</f>
        <v>0</v>
      </c>
      <c r="J215">
        <f>COUNTIF('Xero Contacts'!$B$5:$B$453,F215)</f>
        <v>1</v>
      </c>
    </row>
    <row r="216">
      <c r="A216" t="inlineStr">
        <is>
          <t>C193</t>
        </is>
      </c>
      <c r="B216" t="inlineStr">
        <is>
          <t>Customer</t>
        </is>
      </c>
      <c r="C216" t="inlineStr">
        <is>
          <t>Lygon Accountants Pty Ltd</t>
        </is>
      </c>
      <c r="D216" t="inlineStr"/>
      <c r="E216" t="inlineStr">
        <is>
          <t>Lygon Accountants Pty Ltd</t>
        </is>
      </c>
      <c r="F216" t="inlineStr">
        <is>
          <t>C193</t>
        </is>
      </c>
      <c r="G216" t="inlineStr">
        <is>
          <t>Keep</t>
        </is>
      </c>
      <c r="H216" t="inlineStr"/>
      <c r="I216">
        <f>COUNTIF('Open AR'!$I$5:$I$139,A216)+COUNTIF('Open AP'!$I$5:$I$194,A216)</f>
        <v>1</v>
      </c>
      <c r="J216">
        <f>COUNTIF('Xero Contacts'!$B$5:$B$453,F216)</f>
        <v>1</v>
      </c>
    </row>
    <row r="217">
      <c r="A217" t="inlineStr">
        <is>
          <t>C194</t>
        </is>
      </c>
      <c r="B217" t="inlineStr">
        <is>
          <t>Customer</t>
        </is>
      </c>
      <c r="C217" t="inlineStr">
        <is>
          <t>Yarra Vet Clinic Pty Ltd</t>
        </is>
      </c>
      <c r="D217" t="inlineStr"/>
      <c r="E217" t="inlineStr">
        <is>
          <t>Yarra Vet Clinic Pty Ltd</t>
        </is>
      </c>
      <c r="F217" t="inlineStr">
        <is>
          <t>C194</t>
        </is>
      </c>
      <c r="G217" t="inlineStr">
        <is>
          <t>Keep</t>
        </is>
      </c>
      <c r="H217" t="inlineStr"/>
      <c r="I217">
        <f>COUNTIF('Open AR'!$I$5:$I$139,A217)+COUNTIF('Open AP'!$I$5:$I$194,A217)</f>
        <v>0</v>
      </c>
      <c r="J217">
        <f>COUNTIF('Xero Contacts'!$B$5:$B$453,F217)</f>
        <v>1</v>
      </c>
    </row>
    <row r="218">
      <c r="A218" t="inlineStr">
        <is>
          <t>C195</t>
        </is>
      </c>
      <c r="B218" t="inlineStr">
        <is>
          <t>Customer</t>
        </is>
      </c>
      <c r="C218" t="inlineStr">
        <is>
          <t>Smith St Gallery Pty Ltd</t>
        </is>
      </c>
      <c r="D218" t="inlineStr">
        <is>
          <t>78288383615</t>
        </is>
      </c>
      <c r="E218" t="inlineStr">
        <is>
          <t>Smith St Gallery Pty Ltd</t>
        </is>
      </c>
      <c r="F218" t="inlineStr">
        <is>
          <t>C195</t>
        </is>
      </c>
      <c r="G218" t="inlineStr">
        <is>
          <t>Keep</t>
        </is>
      </c>
      <c r="H218" t="inlineStr"/>
      <c r="I218">
        <f>COUNTIF('Open AR'!$I$5:$I$139,A218)+COUNTIF('Open AP'!$I$5:$I$194,A218)</f>
        <v>0</v>
      </c>
      <c r="J218">
        <f>COUNTIF('Xero Contacts'!$B$5:$B$453,F218)</f>
        <v>1</v>
      </c>
    </row>
    <row r="219">
      <c r="A219" t="inlineStr">
        <is>
          <t>C196</t>
        </is>
      </c>
      <c r="B219" t="inlineStr">
        <is>
          <t>Customer</t>
        </is>
      </c>
      <c r="C219" t="inlineStr">
        <is>
          <t>Albert Medical Centre</t>
        </is>
      </c>
      <c r="D219" t="inlineStr">
        <is>
          <t>20327824561</t>
        </is>
      </c>
      <c r="E219" t="inlineStr">
        <is>
          <t>Albert Medical Centre</t>
        </is>
      </c>
      <c r="F219" t="inlineStr">
        <is>
          <t>C196</t>
        </is>
      </c>
      <c r="G219" t="inlineStr">
        <is>
          <t>Keep</t>
        </is>
      </c>
      <c r="H219" t="inlineStr"/>
      <c r="I219">
        <f>COUNTIF('Open AR'!$I$5:$I$139,A219)+COUNTIF('Open AP'!$I$5:$I$194,A219)</f>
        <v>0</v>
      </c>
      <c r="J219">
        <f>COUNTIF('Xero Contacts'!$B$5:$B$453,F219)</f>
        <v>1</v>
      </c>
    </row>
    <row r="220">
      <c r="A220" t="inlineStr">
        <is>
          <t>C197</t>
        </is>
      </c>
      <c r="B220" t="inlineStr">
        <is>
          <t>Customer</t>
        </is>
      </c>
      <c r="C220" t="inlineStr">
        <is>
          <t>Malvern Builders Group</t>
        </is>
      </c>
      <c r="D220" t="inlineStr">
        <is>
          <t>07509865590</t>
        </is>
      </c>
      <c r="E220" t="inlineStr">
        <is>
          <t>Malvern Builders Group</t>
        </is>
      </c>
      <c r="F220" t="inlineStr">
        <is>
          <t>C197</t>
        </is>
      </c>
      <c r="G220" t="inlineStr">
        <is>
          <t>Keep</t>
        </is>
      </c>
      <c r="H220" t="inlineStr"/>
      <c r="I220">
        <f>COUNTIF('Open AR'!$I$5:$I$139,A220)+COUNTIF('Open AP'!$I$5:$I$194,A220)</f>
        <v>0</v>
      </c>
      <c r="J220">
        <f>COUNTIF('Xero Contacts'!$B$5:$B$453,F220)</f>
        <v>1</v>
      </c>
    </row>
    <row r="221">
      <c r="A221" t="inlineStr">
        <is>
          <t>C198</t>
        </is>
      </c>
      <c r="B221" t="inlineStr">
        <is>
          <t>Customer</t>
        </is>
      </c>
      <c r="C221" t="inlineStr">
        <is>
          <t>Southern Constructions Pty Ltd</t>
        </is>
      </c>
      <c r="D221" t="inlineStr"/>
      <c r="E221" t="inlineStr">
        <is>
          <t>Southern Constructions Pty Ltd</t>
        </is>
      </c>
      <c r="F221" t="inlineStr">
        <is>
          <t>C198</t>
        </is>
      </c>
      <c r="G221" t="inlineStr">
        <is>
          <t>Keep</t>
        </is>
      </c>
      <c r="H221" t="inlineStr"/>
      <c r="I221">
        <f>COUNTIF('Open AR'!$I$5:$I$139,A221)+COUNTIF('Open AP'!$I$5:$I$194,A221)</f>
        <v>1</v>
      </c>
      <c r="J221">
        <f>COUNTIF('Xero Contacts'!$B$5:$B$453,F221)</f>
        <v>1</v>
      </c>
    </row>
    <row r="222">
      <c r="A222" t="inlineStr">
        <is>
          <t>C199</t>
        </is>
      </c>
      <c r="B222" t="inlineStr">
        <is>
          <t>Customer</t>
        </is>
      </c>
      <c r="C222" t="inlineStr">
        <is>
          <t>Docklands Optometrists Pty Ltd</t>
        </is>
      </c>
      <c r="D222" t="inlineStr">
        <is>
          <t>59144596476</t>
        </is>
      </c>
      <c r="E222" t="inlineStr">
        <is>
          <t>Docklands Optometrists Pty Ltd</t>
        </is>
      </c>
      <c r="F222" t="inlineStr">
        <is>
          <t>C199</t>
        </is>
      </c>
      <c r="G222" t="inlineStr">
        <is>
          <t>Keep</t>
        </is>
      </c>
      <c r="H222" t="inlineStr"/>
      <c r="I222">
        <f>COUNTIF('Open AR'!$I$5:$I$139,A222)+COUNTIF('Open AP'!$I$5:$I$194,A222)</f>
        <v>0</v>
      </c>
      <c r="J222">
        <f>COUNTIF('Xero Contacts'!$B$5:$B$453,F222)</f>
        <v>1</v>
      </c>
    </row>
    <row r="223">
      <c r="A223" t="inlineStr">
        <is>
          <t>C200</t>
        </is>
      </c>
      <c r="B223" t="inlineStr">
        <is>
          <t>Customer</t>
        </is>
      </c>
      <c r="C223" t="inlineStr">
        <is>
          <t>Harbour Design Studio Group</t>
        </is>
      </c>
      <c r="D223" t="inlineStr">
        <is>
          <t>64040211949</t>
        </is>
      </c>
      <c r="E223" t="inlineStr">
        <is>
          <t>Harbour Design Studio Group</t>
        </is>
      </c>
      <c r="F223" t="inlineStr">
        <is>
          <t>C200</t>
        </is>
      </c>
      <c r="G223" t="inlineStr">
        <is>
          <t>Keep</t>
        </is>
      </c>
      <c r="H223" t="inlineStr"/>
      <c r="I223">
        <f>COUNTIF('Open AR'!$I$5:$I$139,A223)+COUNTIF('Open AP'!$I$5:$I$194,A223)</f>
        <v>0</v>
      </c>
      <c r="J223">
        <f>COUNTIF('Xero Contacts'!$B$5:$B$453,F223)</f>
        <v>1</v>
      </c>
    </row>
    <row r="224">
      <c r="A224" t="inlineStr">
        <is>
          <t>C201</t>
        </is>
      </c>
      <c r="B224" t="inlineStr">
        <is>
          <t>Customer</t>
        </is>
      </c>
      <c r="C224" t="inlineStr">
        <is>
          <t>Richmond Developments Pty Ltd</t>
        </is>
      </c>
      <c r="D224" t="inlineStr">
        <is>
          <t>88503669307</t>
        </is>
      </c>
      <c r="E224" t="inlineStr">
        <is>
          <t>Richmond Developments Pty Ltd</t>
        </is>
      </c>
      <c r="F224" t="inlineStr">
        <is>
          <t>C201</t>
        </is>
      </c>
      <c r="G224" t="inlineStr">
        <is>
          <t>Keep</t>
        </is>
      </c>
      <c r="H224" t="inlineStr"/>
      <c r="I224">
        <f>COUNTIF('Open AR'!$I$5:$I$139,A224)+COUNTIF('Open AP'!$I$5:$I$194,A224)</f>
        <v>0</v>
      </c>
      <c r="J224">
        <f>COUNTIF('Xero Contacts'!$B$5:$B$453,F224)</f>
        <v>1</v>
      </c>
    </row>
    <row r="225">
      <c r="A225" t="inlineStr">
        <is>
          <t>C202</t>
        </is>
      </c>
      <c r="B225" t="inlineStr">
        <is>
          <t>Customer</t>
        </is>
      </c>
      <c r="C225" t="inlineStr">
        <is>
          <t>Docklands Florist Pty Ltd</t>
        </is>
      </c>
      <c r="D225" t="inlineStr">
        <is>
          <t>82752015089</t>
        </is>
      </c>
      <c r="E225" t="inlineStr">
        <is>
          <t>Docklands Florist Pty Ltd</t>
        </is>
      </c>
      <c r="F225" t="inlineStr">
        <is>
          <t>C202</t>
        </is>
      </c>
      <c r="G225" t="inlineStr">
        <is>
          <t>Keep</t>
        </is>
      </c>
      <c r="H225" t="inlineStr"/>
      <c r="I225">
        <f>COUNTIF('Open AR'!$I$5:$I$139,A225)+COUNTIF('Open AP'!$I$5:$I$194,A225)</f>
        <v>0</v>
      </c>
      <c r="J225">
        <f>COUNTIF('Xero Contacts'!$B$5:$B$453,F225)</f>
        <v>1</v>
      </c>
    </row>
    <row r="226">
      <c r="A226" t="inlineStr">
        <is>
          <t>C203</t>
        </is>
      </c>
      <c r="B226" t="inlineStr">
        <is>
          <t>Customer</t>
        </is>
      </c>
      <c r="C226" t="inlineStr">
        <is>
          <t>Fitzroy Constructions Pty Ltd</t>
        </is>
      </c>
      <c r="D226" t="inlineStr">
        <is>
          <t>39902752071</t>
        </is>
      </c>
      <c r="E226" t="inlineStr">
        <is>
          <t>Fitzroy Constructions Pty Ltd</t>
        </is>
      </c>
      <c r="F226" t="inlineStr">
        <is>
          <t>C203</t>
        </is>
      </c>
      <c r="G226" t="inlineStr">
        <is>
          <t>Keep</t>
        </is>
      </c>
      <c r="H226" t="inlineStr"/>
      <c r="I226">
        <f>COUNTIF('Open AR'!$I$5:$I$139,A226)+COUNTIF('Open AP'!$I$5:$I$194,A226)</f>
        <v>0</v>
      </c>
      <c r="J226">
        <f>COUNTIF('Xero Contacts'!$B$5:$B$453,F226)</f>
        <v>1</v>
      </c>
    </row>
    <row r="227">
      <c r="A227" t="inlineStr">
        <is>
          <t>C204</t>
        </is>
      </c>
      <c r="B227" t="inlineStr">
        <is>
          <t>Customer</t>
        </is>
      </c>
      <c r="C227" t="inlineStr">
        <is>
          <t>Chapel Bakery Group</t>
        </is>
      </c>
      <c r="D227" t="inlineStr"/>
      <c r="E227" t="inlineStr">
        <is>
          <t>Chapel Bakery Group</t>
        </is>
      </c>
      <c r="F227" t="inlineStr">
        <is>
          <t>C204</t>
        </is>
      </c>
      <c r="G227" t="inlineStr">
        <is>
          <t>Keep</t>
        </is>
      </c>
      <c r="H227" t="inlineStr"/>
      <c r="I227">
        <f>COUNTIF('Open AR'!$I$5:$I$139,A227)+COUNTIF('Open AP'!$I$5:$I$194,A227)</f>
        <v>0</v>
      </c>
      <c r="J227">
        <f>COUNTIF('Xero Contacts'!$B$5:$B$453,F227)</f>
        <v>1</v>
      </c>
    </row>
    <row r="228">
      <c r="A228" t="inlineStr">
        <is>
          <t>C205</t>
        </is>
      </c>
      <c r="B228" t="inlineStr">
        <is>
          <t>Customer</t>
        </is>
      </c>
      <c r="C228" t="inlineStr">
        <is>
          <t>Sydney Road Eyewear Pty Ltd</t>
        </is>
      </c>
      <c r="D228" t="inlineStr">
        <is>
          <t>58154235355</t>
        </is>
      </c>
      <c r="E228" t="inlineStr">
        <is>
          <t>Sydney Road Eyewear Pty Ltd</t>
        </is>
      </c>
      <c r="F228" t="inlineStr">
        <is>
          <t>C205</t>
        </is>
      </c>
      <c r="G228" t="inlineStr">
        <is>
          <t>Keep</t>
        </is>
      </c>
      <c r="H228" t="inlineStr"/>
      <c r="I228">
        <f>COUNTIF('Open AR'!$I$5:$I$139,A228)+COUNTIF('Open AP'!$I$5:$I$194,A228)</f>
        <v>0</v>
      </c>
      <c r="J228">
        <f>COUNTIF('Xero Contacts'!$B$5:$B$453,F228)</f>
        <v>1</v>
      </c>
    </row>
    <row r="229">
      <c r="A229" t="inlineStr">
        <is>
          <t>C206</t>
        </is>
      </c>
      <c r="B229" t="inlineStr">
        <is>
          <t>Customer</t>
        </is>
      </c>
      <c r="C229" t="inlineStr">
        <is>
          <t>Redgum Constructions Pty Ltd</t>
        </is>
      </c>
      <c r="D229" t="inlineStr">
        <is>
          <t>73560381519</t>
        </is>
      </c>
      <c r="E229" t="inlineStr">
        <is>
          <t>Redgum Constructions Pty Ltd</t>
        </is>
      </c>
      <c r="F229" t="inlineStr">
        <is>
          <t>C206</t>
        </is>
      </c>
      <c r="G229" t="inlineStr">
        <is>
          <t>Keep</t>
        </is>
      </c>
      <c r="H229" t="inlineStr"/>
      <c r="I229">
        <f>COUNTIF('Open AR'!$I$5:$I$139,A229)+COUNTIF('Open AP'!$I$5:$I$194,A229)</f>
        <v>0</v>
      </c>
      <c r="J229">
        <f>COUNTIF('Xero Contacts'!$B$5:$B$453,F229)</f>
        <v>1</v>
      </c>
    </row>
    <row r="230">
      <c r="A230" t="inlineStr">
        <is>
          <t>C207</t>
        </is>
      </c>
      <c r="B230" t="inlineStr">
        <is>
          <t>Customer</t>
        </is>
      </c>
      <c r="C230" t="inlineStr">
        <is>
          <t>Brunswick Constructions Pty Ltd</t>
        </is>
      </c>
      <c r="D230" t="inlineStr">
        <is>
          <t>15407280249</t>
        </is>
      </c>
      <c r="E230" t="inlineStr">
        <is>
          <t>Brunswick Constructions Pty Ltd</t>
        </is>
      </c>
      <c r="F230" t="inlineStr">
        <is>
          <t>C207</t>
        </is>
      </c>
      <c r="G230" t="inlineStr">
        <is>
          <t>Keep</t>
        </is>
      </c>
      <c r="H230" t="inlineStr"/>
      <c r="I230">
        <f>COUNTIF('Open AR'!$I$5:$I$139,A230)+COUNTIF('Open AP'!$I$5:$I$194,A230)</f>
        <v>1</v>
      </c>
      <c r="J230">
        <f>COUNTIF('Xero Contacts'!$B$5:$B$453,F230)</f>
        <v>1</v>
      </c>
    </row>
    <row r="231">
      <c r="A231" t="inlineStr">
        <is>
          <t>C208</t>
        </is>
      </c>
      <c r="B231" t="inlineStr">
        <is>
          <t>Customer</t>
        </is>
      </c>
      <c r="C231" t="inlineStr">
        <is>
          <t>Sydney Road Salon Pty Ltd</t>
        </is>
      </c>
      <c r="D231" t="inlineStr"/>
      <c r="E231" t="inlineStr">
        <is>
          <t>Sydney Road Salon Pty Ltd</t>
        </is>
      </c>
      <c r="F231" t="inlineStr">
        <is>
          <t>C208</t>
        </is>
      </c>
      <c r="G231" t="inlineStr">
        <is>
          <t>Keep</t>
        </is>
      </c>
      <c r="H231" t="inlineStr"/>
      <c r="I231">
        <f>COUNTIF('Open AR'!$I$5:$I$139,A231)+COUNTIF('Open AP'!$I$5:$I$194,A231)</f>
        <v>0</v>
      </c>
      <c r="J231">
        <f>COUNTIF('Xero Contacts'!$B$5:$B$453,F231)</f>
        <v>1</v>
      </c>
    </row>
    <row r="232">
      <c r="A232" t="inlineStr">
        <is>
          <t>C209</t>
        </is>
      </c>
      <c r="B232" t="inlineStr">
        <is>
          <t>Customer</t>
        </is>
      </c>
      <c r="C232" t="inlineStr">
        <is>
          <t>Brunswick Builders</t>
        </is>
      </c>
      <c r="D232" t="inlineStr">
        <is>
          <t>72667660237</t>
        </is>
      </c>
      <c r="E232" t="inlineStr">
        <is>
          <t>Brunswick Builders</t>
        </is>
      </c>
      <c r="F232" t="inlineStr">
        <is>
          <t>C209</t>
        </is>
      </c>
      <c r="G232" t="inlineStr">
        <is>
          <t>Keep</t>
        </is>
      </c>
      <c r="H232" t="inlineStr"/>
      <c r="I232">
        <f>COUNTIF('Open AR'!$I$5:$I$139,A232)+COUNTIF('Open AP'!$I$5:$I$194,A232)</f>
        <v>0</v>
      </c>
      <c r="J232">
        <f>COUNTIF('Xero Contacts'!$B$5:$B$453,F232)</f>
        <v>1</v>
      </c>
    </row>
    <row r="233">
      <c r="A233" t="inlineStr">
        <is>
          <t>C210</t>
        </is>
      </c>
      <c r="B233" t="inlineStr">
        <is>
          <t>Customer</t>
        </is>
      </c>
      <c r="C233" t="inlineStr">
        <is>
          <t>Kew Cafe Pty Ltd</t>
        </is>
      </c>
      <c r="D233" t="inlineStr">
        <is>
          <t>65223598305</t>
        </is>
      </c>
      <c r="E233" t="inlineStr">
        <is>
          <t>Kew Cafe Pty Ltd</t>
        </is>
      </c>
      <c r="F233" t="inlineStr">
        <is>
          <t>C210</t>
        </is>
      </c>
      <c r="G233" t="inlineStr">
        <is>
          <t>Keep</t>
        </is>
      </c>
      <c r="H233" t="inlineStr"/>
      <c r="I233">
        <f>COUNTIF('Open AR'!$I$5:$I$139,A233)+COUNTIF('Open AP'!$I$5:$I$194,A233)</f>
        <v>0</v>
      </c>
      <c r="J233">
        <f>COUNTIF('Xero Contacts'!$B$5:$B$453,F233)</f>
        <v>1</v>
      </c>
    </row>
    <row r="234">
      <c r="A234" t="inlineStr">
        <is>
          <t>C211</t>
        </is>
      </c>
      <c r="B234" t="inlineStr">
        <is>
          <t>Customer</t>
        </is>
      </c>
      <c r="C234" t="inlineStr">
        <is>
          <t>Collins Architects Pty Ltd</t>
        </is>
      </c>
      <c r="D234" t="inlineStr"/>
      <c r="E234" t="inlineStr">
        <is>
          <t>Collins Architects Pty Ltd</t>
        </is>
      </c>
      <c r="F234" t="inlineStr">
        <is>
          <t>C211</t>
        </is>
      </c>
      <c r="G234" t="inlineStr">
        <is>
          <t>Keep</t>
        </is>
      </c>
      <c r="H234" t="inlineStr"/>
      <c r="I234">
        <f>COUNTIF('Open AR'!$I$5:$I$139,A234)+COUNTIF('Open AP'!$I$5:$I$194,A234)</f>
        <v>0</v>
      </c>
      <c r="J234">
        <f>COUNTIF('Xero Contacts'!$B$5:$B$453,F234)</f>
        <v>1</v>
      </c>
    </row>
    <row r="235">
      <c r="A235" t="inlineStr">
        <is>
          <t>C212</t>
        </is>
      </c>
      <c r="B235" t="inlineStr">
        <is>
          <t>Customer</t>
        </is>
      </c>
      <c r="C235" t="inlineStr">
        <is>
          <t>Albert Dental Pty Ltd</t>
        </is>
      </c>
      <c r="D235" t="inlineStr">
        <is>
          <t>41827070159</t>
        </is>
      </c>
      <c r="E235" t="inlineStr">
        <is>
          <t>Albert Dental Pty Ltd</t>
        </is>
      </c>
      <c r="F235" t="inlineStr">
        <is>
          <t>C212</t>
        </is>
      </c>
      <c r="G235" t="inlineStr">
        <is>
          <t>Keep</t>
        </is>
      </c>
      <c r="H235" t="inlineStr"/>
      <c r="I235">
        <f>COUNTIF('Open AR'!$I$5:$I$139,A235)+COUNTIF('Open AP'!$I$5:$I$194,A235)</f>
        <v>0</v>
      </c>
      <c r="J235">
        <f>COUNTIF('Xero Contacts'!$B$5:$B$453,F235)</f>
        <v>1</v>
      </c>
    </row>
    <row r="236">
      <c r="A236" t="inlineStr">
        <is>
          <t>C213</t>
        </is>
      </c>
      <c r="B236" t="inlineStr">
        <is>
          <t>Customer</t>
        </is>
      </c>
      <c r="C236" t="inlineStr">
        <is>
          <t>Kestrel Gallery Group</t>
        </is>
      </c>
      <c r="D236" t="inlineStr">
        <is>
          <t>33598893044</t>
        </is>
      </c>
      <c r="E236" t="inlineStr">
        <is>
          <t>Kestrel Gallery Group</t>
        </is>
      </c>
      <c r="F236" t="inlineStr">
        <is>
          <t>C213</t>
        </is>
      </c>
      <c r="G236" t="inlineStr">
        <is>
          <t>Keep</t>
        </is>
      </c>
      <c r="H236" t="inlineStr"/>
      <c r="I236">
        <f>COUNTIF('Open AR'!$I$5:$I$139,A236)+COUNTIF('Open AP'!$I$5:$I$194,A236)</f>
        <v>0</v>
      </c>
      <c r="J236">
        <f>COUNTIF('Xero Contacts'!$B$5:$B$453,F236)</f>
        <v>1</v>
      </c>
    </row>
    <row r="237">
      <c r="A237" t="inlineStr">
        <is>
          <t>C308</t>
        </is>
      </c>
      <c r="B237" t="inlineStr">
        <is>
          <t>Customer</t>
        </is>
      </c>
      <c r="C237" t="inlineStr">
        <is>
          <t>Kestrel  Gallery Group</t>
        </is>
      </c>
      <c r="D237" t="inlineStr">
        <is>
          <t>33598893044</t>
        </is>
      </c>
      <c r="E237" t="inlineStr">
        <is>
          <t>Kestrel Gallery Group</t>
        </is>
      </c>
      <c r="F237" t="inlineStr">
        <is>
          <t>C213</t>
        </is>
      </c>
      <c r="G237" t="inlineStr">
        <is>
          <t>Merge into C213</t>
        </is>
      </c>
      <c r="H237" t="inlineStr">
        <is>
          <t>Same ABN</t>
        </is>
      </c>
      <c r="I237">
        <f>COUNTIF('Open AR'!$I$5:$I$139,A237)+COUNTIF('Open AP'!$I$5:$I$194,A237)</f>
        <v>0</v>
      </c>
      <c r="J237">
        <f>COUNTIF('Xero Contacts'!$B$5:$B$453,F237)</f>
        <v>1</v>
      </c>
    </row>
    <row r="238">
      <c r="A238" t="inlineStr">
        <is>
          <t>C214</t>
        </is>
      </c>
      <c r="B238" t="inlineStr">
        <is>
          <t>Customer</t>
        </is>
      </c>
      <c r="C238" t="inlineStr">
        <is>
          <t>Ironbark Vet Clinic Pty Ltd</t>
        </is>
      </c>
      <c r="D238" t="inlineStr">
        <is>
          <t>34562173320</t>
        </is>
      </c>
      <c r="E238" t="inlineStr">
        <is>
          <t>Ironbark Vet Clinic Pty Ltd</t>
        </is>
      </c>
      <c r="F238" t="inlineStr">
        <is>
          <t>C214</t>
        </is>
      </c>
      <c r="G238" t="inlineStr">
        <is>
          <t>Keep</t>
        </is>
      </c>
      <c r="H238" t="inlineStr"/>
      <c r="I238">
        <f>COUNTIF('Open AR'!$I$5:$I$139,A238)+COUNTIF('Open AP'!$I$5:$I$194,A238)</f>
        <v>1</v>
      </c>
      <c r="J238">
        <f>COUNTIF('Xero Contacts'!$B$5:$B$453,F238)</f>
        <v>1</v>
      </c>
    </row>
    <row r="239">
      <c r="A239" t="inlineStr">
        <is>
          <t>C215</t>
        </is>
      </c>
      <c r="B239" t="inlineStr">
        <is>
          <t>Customer</t>
        </is>
      </c>
      <c r="C239" t="inlineStr">
        <is>
          <t>Redgum Property Group Group</t>
        </is>
      </c>
      <c r="D239" t="inlineStr">
        <is>
          <t>28798470373</t>
        </is>
      </c>
      <c r="E239" t="inlineStr">
        <is>
          <t>Redgum Property Group Group</t>
        </is>
      </c>
      <c r="F239" t="inlineStr">
        <is>
          <t>C215</t>
        </is>
      </c>
      <c r="G239" t="inlineStr">
        <is>
          <t>Keep</t>
        </is>
      </c>
      <c r="H239" t="inlineStr"/>
      <c r="I239">
        <f>COUNTIF('Open AR'!$I$5:$I$139,A239)+COUNTIF('Open AP'!$I$5:$I$194,A239)</f>
        <v>0</v>
      </c>
      <c r="J239">
        <f>COUNTIF('Xero Contacts'!$B$5:$B$453,F239)</f>
        <v>1</v>
      </c>
    </row>
    <row r="240">
      <c r="A240" t="inlineStr">
        <is>
          <t>C216</t>
        </is>
      </c>
      <c r="B240" t="inlineStr">
        <is>
          <t>Customer</t>
        </is>
      </c>
      <c r="C240" t="inlineStr">
        <is>
          <t>Richmond Eyewear Pty Ltd</t>
        </is>
      </c>
      <c r="D240" t="inlineStr">
        <is>
          <t>17203669573</t>
        </is>
      </c>
      <c r="E240" t="inlineStr">
        <is>
          <t>Richmond Eyewear Pty Ltd</t>
        </is>
      </c>
      <c r="F240" t="inlineStr">
        <is>
          <t>C216</t>
        </is>
      </c>
      <c r="G240" t="inlineStr">
        <is>
          <t>Keep</t>
        </is>
      </c>
      <c r="H240" t="inlineStr"/>
      <c r="I240">
        <f>COUNTIF('Open AR'!$I$5:$I$139,A240)+COUNTIF('Open AP'!$I$5:$I$194,A240)</f>
        <v>0</v>
      </c>
      <c r="J240">
        <f>COUNTIF('Xero Contacts'!$B$5:$B$453,F240)</f>
        <v>1</v>
      </c>
    </row>
    <row r="241">
      <c r="A241" t="inlineStr">
        <is>
          <t>C217</t>
        </is>
      </c>
      <c r="B241" t="inlineStr">
        <is>
          <t>Customer</t>
        </is>
      </c>
      <c r="C241" t="inlineStr">
        <is>
          <t>Docklands Dental Group</t>
        </is>
      </c>
      <c r="D241" t="inlineStr"/>
      <c r="E241" t="inlineStr">
        <is>
          <t>Docklands Dental Group</t>
        </is>
      </c>
      <c r="F241" t="inlineStr">
        <is>
          <t>C217</t>
        </is>
      </c>
      <c r="G241" t="inlineStr">
        <is>
          <t>Keep</t>
        </is>
      </c>
      <c r="H241" t="inlineStr"/>
      <c r="I241">
        <f>COUNTIF('Open AR'!$I$5:$I$139,A241)+COUNTIF('Open AP'!$I$5:$I$194,A241)</f>
        <v>0</v>
      </c>
      <c r="J241">
        <f>COUNTIF('Xero Contacts'!$B$5:$B$453,F241)</f>
        <v>1</v>
      </c>
    </row>
    <row r="242">
      <c r="A242" t="inlineStr">
        <is>
          <t>C218</t>
        </is>
      </c>
      <c r="B242" t="inlineStr">
        <is>
          <t>Customer</t>
        </is>
      </c>
      <c r="C242" t="inlineStr">
        <is>
          <t>Hawthorn Kitchen &amp; Bath Pty Ltd</t>
        </is>
      </c>
      <c r="D242" t="inlineStr">
        <is>
          <t>84251137789</t>
        </is>
      </c>
      <c r="E242" t="inlineStr">
        <is>
          <t>Hawthorn Kitchen &amp; Bath Pty Ltd</t>
        </is>
      </c>
      <c r="F242" t="inlineStr">
        <is>
          <t>C218</t>
        </is>
      </c>
      <c r="G242" t="inlineStr">
        <is>
          <t>Keep</t>
        </is>
      </c>
      <c r="H242" t="inlineStr"/>
      <c r="I242">
        <f>COUNTIF('Open AR'!$I$5:$I$139,A242)+COUNTIF('Open AP'!$I$5:$I$194,A242)</f>
        <v>0</v>
      </c>
      <c r="J242">
        <f>COUNTIF('Xero Contacts'!$B$5:$B$453,F242)</f>
        <v>1</v>
      </c>
    </row>
    <row r="243">
      <c r="A243" t="inlineStr">
        <is>
          <t>C219</t>
        </is>
      </c>
      <c r="B243" t="inlineStr">
        <is>
          <t>Customer</t>
        </is>
      </c>
      <c r="C243" t="inlineStr">
        <is>
          <t>High St Optometrists Pty Ltd</t>
        </is>
      </c>
      <c r="D243" t="inlineStr">
        <is>
          <t>49387159096</t>
        </is>
      </c>
      <c r="E243" t="inlineStr">
        <is>
          <t>High St Optometrists Pty Ltd</t>
        </is>
      </c>
      <c r="F243" t="inlineStr">
        <is>
          <t>C219</t>
        </is>
      </c>
      <c r="G243" t="inlineStr">
        <is>
          <t>Keep</t>
        </is>
      </c>
      <c r="H243" t="inlineStr"/>
      <c r="I243">
        <f>COUNTIF('Open AR'!$I$5:$I$139,A243)+COUNTIF('Open AP'!$I$5:$I$194,A243)</f>
        <v>0</v>
      </c>
      <c r="J243">
        <f>COUNTIF('Xero Contacts'!$B$5:$B$453,F243)</f>
        <v>1</v>
      </c>
    </row>
    <row r="244">
      <c r="A244" t="inlineStr">
        <is>
          <t>C220</t>
        </is>
      </c>
      <c r="B244" t="inlineStr">
        <is>
          <t>Customer</t>
        </is>
      </c>
      <c r="C244" t="inlineStr">
        <is>
          <t>Docklands Design Studio Pty Ltd</t>
        </is>
      </c>
      <c r="D244" t="inlineStr">
        <is>
          <t>25684501094</t>
        </is>
      </c>
      <c r="E244" t="inlineStr">
        <is>
          <t>Docklands Design Studio Pty Ltd</t>
        </is>
      </c>
      <c r="F244" t="inlineStr">
        <is>
          <t>C220</t>
        </is>
      </c>
      <c r="G244" t="inlineStr">
        <is>
          <t>Keep</t>
        </is>
      </c>
      <c r="H244" t="inlineStr"/>
      <c r="I244">
        <f>COUNTIF('Open AR'!$I$5:$I$139,A244)+COUNTIF('Open AP'!$I$5:$I$194,A244)</f>
        <v>0</v>
      </c>
      <c r="J244">
        <f>COUNTIF('Xero Contacts'!$B$5:$B$453,F244)</f>
        <v>1</v>
      </c>
    </row>
    <row r="245">
      <c r="A245" t="inlineStr">
        <is>
          <t>C221</t>
        </is>
      </c>
      <c r="B245" t="inlineStr">
        <is>
          <t>Customer</t>
        </is>
      </c>
      <c r="C245" t="inlineStr">
        <is>
          <t>Kestrel Optometrists Pty Ltd</t>
        </is>
      </c>
      <c r="D245" t="inlineStr"/>
      <c r="E245" t="inlineStr">
        <is>
          <t>Kestrel Optometrists Pty Ltd</t>
        </is>
      </c>
      <c r="F245" t="inlineStr">
        <is>
          <t>C221</t>
        </is>
      </c>
      <c r="G245" t="inlineStr">
        <is>
          <t>Keep</t>
        </is>
      </c>
      <c r="H245" t="inlineStr"/>
      <c r="I245">
        <f>COUNTIF('Open AR'!$I$5:$I$139,A245)+COUNTIF('Open AP'!$I$5:$I$194,A245)</f>
        <v>0</v>
      </c>
      <c r="J245">
        <f>COUNTIF('Xero Contacts'!$B$5:$B$453,F245)</f>
        <v>1</v>
      </c>
    </row>
    <row r="246">
      <c r="A246" t="inlineStr">
        <is>
          <t>C222</t>
        </is>
      </c>
      <c r="B246" t="inlineStr">
        <is>
          <t>Customer</t>
        </is>
      </c>
      <c r="C246" t="inlineStr">
        <is>
          <t>Camberwell Accountants Pty Ltd</t>
        </is>
      </c>
      <c r="D246" t="inlineStr"/>
      <c r="E246" t="inlineStr">
        <is>
          <t>Camberwell Accountants Pty Ltd</t>
        </is>
      </c>
      <c r="F246" t="inlineStr">
        <is>
          <t>C222</t>
        </is>
      </c>
      <c r="G246" t="inlineStr">
        <is>
          <t>Keep</t>
        </is>
      </c>
      <c r="H246" t="inlineStr"/>
      <c r="I246">
        <f>COUNTIF('Open AR'!$I$5:$I$139,A246)+COUNTIF('Open AP'!$I$5:$I$194,A246)</f>
        <v>1</v>
      </c>
      <c r="J246">
        <f>COUNTIF('Xero Contacts'!$B$5:$B$453,F246)</f>
        <v>1</v>
      </c>
    </row>
    <row r="247">
      <c r="A247" t="inlineStr">
        <is>
          <t>C223</t>
        </is>
      </c>
      <c r="B247" t="inlineStr">
        <is>
          <t>Customer</t>
        </is>
      </c>
      <c r="C247" t="inlineStr">
        <is>
          <t>Ironbark Accountants</t>
        </is>
      </c>
      <c r="D247" t="inlineStr">
        <is>
          <t>80056451630</t>
        </is>
      </c>
      <c r="E247" t="inlineStr">
        <is>
          <t>Ironbark Accountants</t>
        </is>
      </c>
      <c r="F247" t="inlineStr">
        <is>
          <t>C223</t>
        </is>
      </c>
      <c r="G247" t="inlineStr">
        <is>
          <t>Keep</t>
        </is>
      </c>
      <c r="H247" t="inlineStr"/>
      <c r="I247">
        <f>COUNTIF('Open AR'!$I$5:$I$139,A247)+COUNTIF('Open AP'!$I$5:$I$194,A247)</f>
        <v>0</v>
      </c>
      <c r="J247">
        <f>COUNTIF('Xero Contacts'!$B$5:$B$453,F247)</f>
        <v>1</v>
      </c>
    </row>
    <row r="248">
      <c r="A248" t="inlineStr">
        <is>
          <t>C224</t>
        </is>
      </c>
      <c r="B248" t="inlineStr">
        <is>
          <t>Customer</t>
        </is>
      </c>
      <c r="C248" t="inlineStr">
        <is>
          <t>Hawthorn Design Studio Pty Ltd</t>
        </is>
      </c>
      <c r="D248" t="inlineStr">
        <is>
          <t>35079483914</t>
        </is>
      </c>
      <c r="E248" t="inlineStr">
        <is>
          <t>Hawthorn Design Studio Pty Ltd</t>
        </is>
      </c>
      <c r="F248" t="inlineStr">
        <is>
          <t>C224</t>
        </is>
      </c>
      <c r="G248" t="inlineStr">
        <is>
          <t>Keep</t>
        </is>
      </c>
      <c r="H248" t="inlineStr"/>
      <c r="I248">
        <f>COUNTIF('Open AR'!$I$5:$I$139,A248)+COUNTIF('Open AP'!$I$5:$I$194,A248)</f>
        <v>0</v>
      </c>
      <c r="J248">
        <f>COUNTIF('Xero Contacts'!$B$5:$B$453,F248)</f>
        <v>1</v>
      </c>
    </row>
    <row r="249">
      <c r="A249" t="inlineStr">
        <is>
          <t>C225</t>
        </is>
      </c>
      <c r="B249" t="inlineStr">
        <is>
          <t>Customer</t>
        </is>
      </c>
      <c r="C249" t="inlineStr">
        <is>
          <t>Prahran Eyewear</t>
        </is>
      </c>
      <c r="D249" t="inlineStr">
        <is>
          <t>34467297567</t>
        </is>
      </c>
      <c r="E249" t="inlineStr">
        <is>
          <t>Prahran Eyewear</t>
        </is>
      </c>
      <c r="F249" t="inlineStr">
        <is>
          <t>C225</t>
        </is>
      </c>
      <c r="G249" t="inlineStr">
        <is>
          <t>Keep</t>
        </is>
      </c>
      <c r="H249" t="inlineStr"/>
      <c r="I249">
        <f>COUNTIF('Open AR'!$I$5:$I$139,A249)+COUNTIF('Open AP'!$I$5:$I$194,A249)</f>
        <v>0</v>
      </c>
      <c r="J249">
        <f>COUNTIF('Xero Contacts'!$B$5:$B$453,F249)</f>
        <v>1</v>
      </c>
    </row>
    <row r="250">
      <c r="A250" t="inlineStr">
        <is>
          <t>C226</t>
        </is>
      </c>
      <c r="B250" t="inlineStr">
        <is>
          <t>Customer</t>
        </is>
      </c>
      <c r="C250" t="inlineStr">
        <is>
          <t>Collins Design Studio Pty Ltd</t>
        </is>
      </c>
      <c r="D250" t="inlineStr">
        <is>
          <t>23417476011</t>
        </is>
      </c>
      <c r="E250" t="inlineStr">
        <is>
          <t>Collins Design Studio Pty Ltd</t>
        </is>
      </c>
      <c r="F250" t="inlineStr">
        <is>
          <t>C226</t>
        </is>
      </c>
      <c r="G250" t="inlineStr">
        <is>
          <t>Keep</t>
        </is>
      </c>
      <c r="H250" t="inlineStr"/>
      <c r="I250">
        <f>COUNTIF('Open AR'!$I$5:$I$139,A250)+COUNTIF('Open AP'!$I$5:$I$194,A250)</f>
        <v>0</v>
      </c>
      <c r="J250">
        <f>COUNTIF('Xero Contacts'!$B$5:$B$453,F250)</f>
        <v>1</v>
      </c>
    </row>
    <row r="251">
      <c r="A251" t="inlineStr">
        <is>
          <t>C227</t>
        </is>
      </c>
      <c r="B251" t="inlineStr">
        <is>
          <t>Customer</t>
        </is>
      </c>
      <c r="C251" t="inlineStr">
        <is>
          <t>Bluestone Pharmacy Pty Ltd</t>
        </is>
      </c>
      <c r="D251" t="inlineStr">
        <is>
          <t>35013590683</t>
        </is>
      </c>
      <c r="E251" t="inlineStr">
        <is>
          <t>Bluestone Pharmacy Pty Ltd</t>
        </is>
      </c>
      <c r="F251" t="inlineStr">
        <is>
          <t>C227</t>
        </is>
      </c>
      <c r="G251" t="inlineStr">
        <is>
          <t>Keep</t>
        </is>
      </c>
      <c r="H251" t="inlineStr"/>
      <c r="I251">
        <f>COUNTIF('Open AR'!$I$5:$I$139,A251)+COUNTIF('Open AP'!$I$5:$I$194,A251)</f>
        <v>0</v>
      </c>
      <c r="J251">
        <f>COUNTIF('Xero Contacts'!$B$5:$B$453,F251)</f>
        <v>1</v>
      </c>
    </row>
    <row r="252">
      <c r="A252" t="inlineStr">
        <is>
          <t>C228</t>
        </is>
      </c>
      <c r="B252" t="inlineStr">
        <is>
          <t>Customer</t>
        </is>
      </c>
      <c r="C252" t="inlineStr">
        <is>
          <t>Richmond Kitchen &amp; Bath Pty Ltd</t>
        </is>
      </c>
      <c r="D252" t="inlineStr">
        <is>
          <t>34028604945</t>
        </is>
      </c>
      <c r="E252" t="inlineStr">
        <is>
          <t>Richmond Kitchen &amp; Bath Pty Ltd</t>
        </is>
      </c>
      <c r="F252" t="inlineStr">
        <is>
          <t>C228</t>
        </is>
      </c>
      <c r="G252" t="inlineStr">
        <is>
          <t>Keep</t>
        </is>
      </c>
      <c r="H252" t="inlineStr"/>
      <c r="I252">
        <f>COUNTIF('Open AR'!$I$5:$I$139,A252)+COUNTIF('Open AP'!$I$5:$I$194,A252)</f>
        <v>0</v>
      </c>
      <c r="J252">
        <f>COUNTIF('Xero Contacts'!$B$5:$B$453,F252)</f>
        <v>1</v>
      </c>
    </row>
    <row r="253">
      <c r="A253" t="inlineStr">
        <is>
          <t>C229</t>
        </is>
      </c>
      <c r="B253" t="inlineStr">
        <is>
          <t>Customer</t>
        </is>
      </c>
      <c r="C253" t="inlineStr">
        <is>
          <t>Collins Fitness Pty Ltd</t>
        </is>
      </c>
      <c r="D253" t="inlineStr"/>
      <c r="E253" t="inlineStr">
        <is>
          <t>Collins Fitness Pty Ltd</t>
        </is>
      </c>
      <c r="F253" t="inlineStr">
        <is>
          <t>C229</t>
        </is>
      </c>
      <c r="G253" t="inlineStr">
        <is>
          <t>Keep</t>
        </is>
      </c>
      <c r="H253" t="inlineStr"/>
      <c r="I253">
        <f>COUNTIF('Open AR'!$I$5:$I$139,A253)+COUNTIF('Open AP'!$I$5:$I$194,A253)</f>
        <v>0</v>
      </c>
      <c r="J253">
        <f>COUNTIF('Xero Contacts'!$B$5:$B$453,F253)</f>
        <v>1</v>
      </c>
    </row>
    <row r="254">
      <c r="A254" t="inlineStr">
        <is>
          <t>C230</t>
        </is>
      </c>
      <c r="B254" t="inlineStr">
        <is>
          <t>Customer</t>
        </is>
      </c>
      <c r="C254" t="inlineStr">
        <is>
          <t>Sydney Road Physio Pty Ltd</t>
        </is>
      </c>
      <c r="D254" t="inlineStr"/>
      <c r="E254" t="inlineStr">
        <is>
          <t>Sydney Road Physio Pty Ltd</t>
        </is>
      </c>
      <c r="F254" t="inlineStr">
        <is>
          <t>C230</t>
        </is>
      </c>
      <c r="G254" t="inlineStr">
        <is>
          <t>Keep</t>
        </is>
      </c>
      <c r="H254" t="inlineStr"/>
      <c r="I254">
        <f>COUNTIF('Open AR'!$I$5:$I$139,A254)+COUNTIF('Open AP'!$I$5:$I$194,A254)</f>
        <v>1</v>
      </c>
      <c r="J254">
        <f>COUNTIF('Xero Contacts'!$B$5:$B$453,F254)</f>
        <v>1</v>
      </c>
    </row>
    <row r="255">
      <c r="A255" t="inlineStr">
        <is>
          <t>C231</t>
        </is>
      </c>
      <c r="B255" t="inlineStr">
        <is>
          <t>Customer</t>
        </is>
      </c>
      <c r="C255" t="inlineStr">
        <is>
          <t>Wattle Bookshop</t>
        </is>
      </c>
      <c r="D255" t="inlineStr">
        <is>
          <t>11321920230</t>
        </is>
      </c>
      <c r="E255" t="inlineStr">
        <is>
          <t>Wattle Bookshop</t>
        </is>
      </c>
      <c r="F255" t="inlineStr">
        <is>
          <t>C231</t>
        </is>
      </c>
      <c r="G255" t="inlineStr">
        <is>
          <t>Keep</t>
        </is>
      </c>
      <c r="H255" t="inlineStr"/>
      <c r="I255">
        <f>COUNTIF('Open AR'!$I$5:$I$139,A255)+COUNTIF('Open AP'!$I$5:$I$194,A255)</f>
        <v>0</v>
      </c>
      <c r="J255">
        <f>COUNTIF('Xero Contacts'!$B$5:$B$453,F255)</f>
        <v>1</v>
      </c>
    </row>
    <row r="256">
      <c r="A256" t="inlineStr">
        <is>
          <t>C232</t>
        </is>
      </c>
      <c r="B256" t="inlineStr">
        <is>
          <t>Customer</t>
        </is>
      </c>
      <c r="C256" t="inlineStr">
        <is>
          <t>Harbour Real Estate</t>
        </is>
      </c>
      <c r="D256" t="inlineStr">
        <is>
          <t>74377138323</t>
        </is>
      </c>
      <c r="E256" t="inlineStr">
        <is>
          <t>Harbour Real Estate</t>
        </is>
      </c>
      <c r="F256" t="inlineStr">
        <is>
          <t>C232</t>
        </is>
      </c>
      <c r="G256" t="inlineStr">
        <is>
          <t>Keep</t>
        </is>
      </c>
      <c r="H256" t="inlineStr"/>
      <c r="I256">
        <f>COUNTIF('Open AR'!$I$5:$I$139,A256)+COUNTIF('Open AP'!$I$5:$I$194,A256)</f>
        <v>1</v>
      </c>
      <c r="J256">
        <f>COUNTIF('Xero Contacts'!$B$5:$B$453,F256)</f>
        <v>1</v>
      </c>
    </row>
    <row r="257">
      <c r="A257" t="inlineStr">
        <is>
          <t>C233</t>
        </is>
      </c>
      <c r="B257" t="inlineStr">
        <is>
          <t>Customer</t>
        </is>
      </c>
      <c r="C257" t="inlineStr">
        <is>
          <t>Kestrel Bakery Pty Ltd</t>
        </is>
      </c>
      <c r="D257" t="inlineStr">
        <is>
          <t>72658187814</t>
        </is>
      </c>
      <c r="E257" t="inlineStr">
        <is>
          <t>Kestrel Bakery Pty Ltd</t>
        </is>
      </c>
      <c r="F257" t="inlineStr">
        <is>
          <t>C233</t>
        </is>
      </c>
      <c r="G257" t="inlineStr">
        <is>
          <t>Keep</t>
        </is>
      </c>
      <c r="H257" t="inlineStr"/>
      <c r="I257">
        <f>COUNTIF('Open AR'!$I$5:$I$139,A257)+COUNTIF('Open AP'!$I$5:$I$194,A257)</f>
        <v>2</v>
      </c>
      <c r="J257">
        <f>COUNTIF('Xero Contacts'!$B$5:$B$453,F257)</f>
        <v>1</v>
      </c>
    </row>
    <row r="258">
      <c r="A258" t="inlineStr">
        <is>
          <t>C234</t>
        </is>
      </c>
      <c r="B258" t="inlineStr">
        <is>
          <t>Customer</t>
        </is>
      </c>
      <c r="C258" t="inlineStr">
        <is>
          <t>Albert Constructions Pty Ltd</t>
        </is>
      </c>
      <c r="D258" t="inlineStr">
        <is>
          <t>87093922543</t>
        </is>
      </c>
      <c r="E258" t="inlineStr">
        <is>
          <t>Albert Constructions Pty Ltd</t>
        </is>
      </c>
      <c r="F258" t="inlineStr">
        <is>
          <t>C234</t>
        </is>
      </c>
      <c r="G258" t="inlineStr">
        <is>
          <t>Keep</t>
        </is>
      </c>
      <c r="H258" t="inlineStr"/>
      <c r="I258">
        <f>COUNTIF('Open AR'!$I$5:$I$139,A258)+COUNTIF('Open AP'!$I$5:$I$194,A258)</f>
        <v>0</v>
      </c>
      <c r="J258">
        <f>COUNTIF('Xero Contacts'!$B$5:$B$453,F258)</f>
        <v>1</v>
      </c>
    </row>
    <row r="259">
      <c r="A259" t="inlineStr">
        <is>
          <t>C235</t>
        </is>
      </c>
      <c r="B259" t="inlineStr">
        <is>
          <t>Customer</t>
        </is>
      </c>
      <c r="C259" t="inlineStr">
        <is>
          <t>High St Homewares</t>
        </is>
      </c>
      <c r="D259" t="inlineStr">
        <is>
          <t>73955534674</t>
        </is>
      </c>
      <c r="E259" t="inlineStr">
        <is>
          <t>High St Homewares</t>
        </is>
      </c>
      <c r="F259" t="inlineStr">
        <is>
          <t>C235</t>
        </is>
      </c>
      <c r="G259" t="inlineStr">
        <is>
          <t>Keep</t>
        </is>
      </c>
      <c r="H259" t="inlineStr"/>
      <c r="I259">
        <f>COUNTIF('Open AR'!$I$5:$I$139,A259)+COUNTIF('Open AP'!$I$5:$I$194,A259)</f>
        <v>0</v>
      </c>
      <c r="J259">
        <f>COUNTIF('Xero Contacts'!$B$5:$B$453,F259)</f>
        <v>1</v>
      </c>
    </row>
    <row r="260">
      <c r="A260" t="inlineStr">
        <is>
          <t>C236</t>
        </is>
      </c>
      <c r="B260" t="inlineStr">
        <is>
          <t>Customer</t>
        </is>
      </c>
      <c r="C260" t="inlineStr">
        <is>
          <t>Clifton Architects Pty Ltd</t>
        </is>
      </c>
      <c r="D260" t="inlineStr">
        <is>
          <t>77638954295</t>
        </is>
      </c>
      <c r="E260" t="inlineStr">
        <is>
          <t>Clifton Architects Pty Ltd</t>
        </is>
      </c>
      <c r="F260" t="inlineStr">
        <is>
          <t>C236</t>
        </is>
      </c>
      <c r="G260" t="inlineStr">
        <is>
          <t>Keep</t>
        </is>
      </c>
      <c r="H260" t="inlineStr"/>
      <c r="I260">
        <f>COUNTIF('Open AR'!$I$5:$I$139,A260)+COUNTIF('Open AP'!$I$5:$I$194,A260)</f>
        <v>1</v>
      </c>
      <c r="J260">
        <f>COUNTIF('Xero Contacts'!$B$5:$B$453,F260)</f>
        <v>1</v>
      </c>
    </row>
    <row r="261">
      <c r="A261" t="inlineStr">
        <is>
          <t>C237</t>
        </is>
      </c>
      <c r="B261" t="inlineStr">
        <is>
          <t>Customer</t>
        </is>
      </c>
      <c r="C261" t="inlineStr">
        <is>
          <t>Chapel Homewares</t>
        </is>
      </c>
      <c r="D261" t="inlineStr"/>
      <c r="E261" t="inlineStr">
        <is>
          <t>Chapel Homewares</t>
        </is>
      </c>
      <c r="F261" t="inlineStr">
        <is>
          <t>C237</t>
        </is>
      </c>
      <c r="G261" t="inlineStr">
        <is>
          <t>Keep</t>
        </is>
      </c>
      <c r="H261" t="inlineStr"/>
      <c r="I261">
        <f>COUNTIF('Open AR'!$I$5:$I$139,A261)+COUNTIF('Open AP'!$I$5:$I$194,A261)</f>
        <v>0</v>
      </c>
      <c r="J261">
        <f>COUNTIF('Xero Contacts'!$B$5:$B$453,F261)</f>
        <v>1</v>
      </c>
    </row>
    <row r="262">
      <c r="A262" t="inlineStr">
        <is>
          <t>C238</t>
        </is>
      </c>
      <c r="B262" t="inlineStr">
        <is>
          <t>Customer</t>
        </is>
      </c>
      <c r="C262" t="inlineStr">
        <is>
          <t>Collins Developments</t>
        </is>
      </c>
      <c r="D262" t="inlineStr">
        <is>
          <t>42643993272</t>
        </is>
      </c>
      <c r="E262" t="inlineStr">
        <is>
          <t>Collins Developments</t>
        </is>
      </c>
      <c r="F262" t="inlineStr">
        <is>
          <t>C238</t>
        </is>
      </c>
      <c r="G262" t="inlineStr">
        <is>
          <t>Keep</t>
        </is>
      </c>
      <c r="H262" t="inlineStr"/>
      <c r="I262">
        <f>COUNTIF('Open AR'!$I$5:$I$139,A262)+COUNTIF('Open AP'!$I$5:$I$194,A262)</f>
        <v>0</v>
      </c>
      <c r="J262">
        <f>COUNTIF('Xero Contacts'!$B$5:$B$453,F262)</f>
        <v>1</v>
      </c>
    </row>
    <row r="263">
      <c r="A263" t="inlineStr">
        <is>
          <t>C239</t>
        </is>
      </c>
      <c r="B263" t="inlineStr">
        <is>
          <t>Customer</t>
        </is>
      </c>
      <c r="C263" t="inlineStr">
        <is>
          <t>Clifton Vet Clinic Pty Ltd</t>
        </is>
      </c>
      <c r="D263" t="inlineStr"/>
      <c r="E263" t="inlineStr">
        <is>
          <t>Clifton Vet Clinic Pty Ltd</t>
        </is>
      </c>
      <c r="F263" t="inlineStr">
        <is>
          <t>C239</t>
        </is>
      </c>
      <c r="G263" t="inlineStr">
        <is>
          <t>Keep</t>
        </is>
      </c>
      <c r="H263" t="inlineStr"/>
      <c r="I263">
        <f>COUNTIF('Open AR'!$I$5:$I$139,A263)+COUNTIF('Open AP'!$I$5:$I$194,A263)</f>
        <v>0</v>
      </c>
      <c r="J263">
        <f>COUNTIF('Xero Contacts'!$B$5:$B$453,F263)</f>
        <v>1</v>
      </c>
    </row>
    <row r="264">
      <c r="A264" t="inlineStr">
        <is>
          <t>C240</t>
        </is>
      </c>
      <c r="B264" t="inlineStr">
        <is>
          <t>Customer</t>
        </is>
      </c>
      <c r="C264" t="inlineStr">
        <is>
          <t>Northside Medical Centre Pty Ltd</t>
        </is>
      </c>
      <c r="D264" t="inlineStr">
        <is>
          <t>05094579538</t>
        </is>
      </c>
      <c r="E264" t="inlineStr">
        <is>
          <t>Northside Medical Centre Pty Ltd</t>
        </is>
      </c>
      <c r="F264" t="inlineStr">
        <is>
          <t>C240</t>
        </is>
      </c>
      <c r="G264" t="inlineStr">
        <is>
          <t>Keep</t>
        </is>
      </c>
      <c r="H264" t="inlineStr"/>
      <c r="I264">
        <f>COUNTIF('Open AR'!$I$5:$I$139,A264)+COUNTIF('Open AP'!$I$5:$I$194,A264)</f>
        <v>2</v>
      </c>
      <c r="J264">
        <f>COUNTIF('Xero Contacts'!$B$5:$B$453,F264)</f>
        <v>1</v>
      </c>
    </row>
    <row r="265">
      <c r="A265" t="inlineStr">
        <is>
          <t>C241</t>
        </is>
      </c>
      <c r="B265" t="inlineStr">
        <is>
          <t>Customer</t>
        </is>
      </c>
      <c r="C265" t="inlineStr">
        <is>
          <t>Bayside Florist Pty Ltd</t>
        </is>
      </c>
      <c r="D265" t="inlineStr">
        <is>
          <t>51450050118</t>
        </is>
      </c>
      <c r="E265" t="inlineStr">
        <is>
          <t>Bayside Florist Pty Ltd</t>
        </is>
      </c>
      <c r="F265" t="inlineStr">
        <is>
          <t>C241</t>
        </is>
      </c>
      <c r="G265" t="inlineStr">
        <is>
          <t>Keep</t>
        </is>
      </c>
      <c r="H265" t="inlineStr"/>
      <c r="I265">
        <f>COUNTIF('Open AR'!$I$5:$I$139,A265)+COUNTIF('Open AP'!$I$5:$I$194,A265)</f>
        <v>1</v>
      </c>
      <c r="J265">
        <f>COUNTIF('Xero Contacts'!$B$5:$B$453,F265)</f>
        <v>1</v>
      </c>
    </row>
    <row r="266">
      <c r="A266" t="inlineStr">
        <is>
          <t>C242</t>
        </is>
      </c>
      <c r="B266" t="inlineStr">
        <is>
          <t>Customer</t>
        </is>
      </c>
      <c r="C266" t="inlineStr">
        <is>
          <t>Southern Legal</t>
        </is>
      </c>
      <c r="D266" t="inlineStr"/>
      <c r="E266" t="inlineStr">
        <is>
          <t>Southern Legal</t>
        </is>
      </c>
      <c r="F266" t="inlineStr">
        <is>
          <t>C242</t>
        </is>
      </c>
      <c r="G266" t="inlineStr">
        <is>
          <t>Keep</t>
        </is>
      </c>
      <c r="H266" t="inlineStr"/>
      <c r="I266">
        <f>COUNTIF('Open AR'!$I$5:$I$139,A266)+COUNTIF('Open AP'!$I$5:$I$194,A266)</f>
        <v>0</v>
      </c>
      <c r="J266">
        <f>COUNTIF('Xero Contacts'!$B$5:$B$453,F266)</f>
        <v>1</v>
      </c>
    </row>
    <row r="267">
      <c r="A267" t="inlineStr">
        <is>
          <t>C243</t>
        </is>
      </c>
      <c r="B267" t="inlineStr">
        <is>
          <t>Customer</t>
        </is>
      </c>
      <c r="C267" t="inlineStr">
        <is>
          <t>Hawthorn Bakery Pty Ltd</t>
        </is>
      </c>
      <c r="D267" t="inlineStr"/>
      <c r="E267" t="inlineStr">
        <is>
          <t>Hawthorn Bakery Pty Ltd</t>
        </is>
      </c>
      <c r="F267" t="inlineStr">
        <is>
          <t>C243</t>
        </is>
      </c>
      <c r="G267" t="inlineStr">
        <is>
          <t>Keep</t>
        </is>
      </c>
      <c r="H267" t="inlineStr"/>
      <c r="I267">
        <f>COUNTIF('Open AR'!$I$5:$I$139,A267)+COUNTIF('Open AP'!$I$5:$I$194,A267)</f>
        <v>1</v>
      </c>
      <c r="J267">
        <f>COUNTIF('Xero Contacts'!$B$5:$B$453,F267)</f>
        <v>1</v>
      </c>
    </row>
    <row r="268">
      <c r="A268" t="inlineStr">
        <is>
          <t>C244</t>
        </is>
      </c>
      <c r="B268" t="inlineStr">
        <is>
          <t>Customer</t>
        </is>
      </c>
      <c r="C268" t="inlineStr">
        <is>
          <t>Fitzroy Vet Clinic</t>
        </is>
      </c>
      <c r="D268" t="inlineStr"/>
      <c r="E268" t="inlineStr">
        <is>
          <t>Fitzroy Vet Clinic</t>
        </is>
      </c>
      <c r="F268" t="inlineStr">
        <is>
          <t>C244</t>
        </is>
      </c>
      <c r="G268" t="inlineStr">
        <is>
          <t>Keep</t>
        </is>
      </c>
      <c r="H268" t="inlineStr"/>
      <c r="I268">
        <f>COUNTIF('Open AR'!$I$5:$I$139,A268)+COUNTIF('Open AP'!$I$5:$I$194,A268)</f>
        <v>0</v>
      </c>
      <c r="J268">
        <f>COUNTIF('Xero Contacts'!$B$5:$B$453,F268)</f>
        <v>1</v>
      </c>
    </row>
    <row r="269">
      <c r="A269" t="inlineStr">
        <is>
          <t>C245</t>
        </is>
      </c>
      <c r="B269" t="inlineStr">
        <is>
          <t>Customer</t>
        </is>
      </c>
      <c r="C269" t="inlineStr">
        <is>
          <t>Redgum Medical Centre Pty Ltd</t>
        </is>
      </c>
      <c r="D269" t="inlineStr">
        <is>
          <t>79737692688</t>
        </is>
      </c>
      <c r="E269" t="inlineStr">
        <is>
          <t>Redgum Medical Centre Pty Ltd</t>
        </is>
      </c>
      <c r="F269" t="inlineStr">
        <is>
          <t>C245</t>
        </is>
      </c>
      <c r="G269" t="inlineStr">
        <is>
          <t>Keep</t>
        </is>
      </c>
      <c r="H269" t="inlineStr"/>
      <c r="I269">
        <f>COUNTIF('Open AR'!$I$5:$I$139,A269)+COUNTIF('Open AP'!$I$5:$I$194,A269)</f>
        <v>0</v>
      </c>
      <c r="J269">
        <f>COUNTIF('Xero Contacts'!$B$5:$B$453,F269)</f>
        <v>1</v>
      </c>
    </row>
    <row r="270">
      <c r="A270" t="inlineStr">
        <is>
          <t>C246</t>
        </is>
      </c>
      <c r="B270" t="inlineStr">
        <is>
          <t>Customer</t>
        </is>
      </c>
      <c r="C270" t="inlineStr">
        <is>
          <t>Carlton Property Group Pty Ltd</t>
        </is>
      </c>
      <c r="D270" t="inlineStr">
        <is>
          <t>13039918220</t>
        </is>
      </c>
      <c r="E270" t="inlineStr">
        <is>
          <t>Carlton Property Group Pty Ltd</t>
        </is>
      </c>
      <c r="F270" t="inlineStr">
        <is>
          <t>C246</t>
        </is>
      </c>
      <c r="G270" t="inlineStr">
        <is>
          <t>Keep</t>
        </is>
      </c>
      <c r="H270" t="inlineStr"/>
      <c r="I270">
        <f>COUNTIF('Open AR'!$I$5:$I$139,A270)+COUNTIF('Open AP'!$I$5:$I$194,A270)</f>
        <v>0</v>
      </c>
      <c r="J270">
        <f>COUNTIF('Xero Contacts'!$B$5:$B$453,F270)</f>
        <v>1</v>
      </c>
    </row>
    <row r="271">
      <c r="A271" t="inlineStr">
        <is>
          <t>C247</t>
        </is>
      </c>
      <c r="B271" t="inlineStr">
        <is>
          <t>Customer</t>
        </is>
      </c>
      <c r="C271" t="inlineStr">
        <is>
          <t>Yarra Design Studio Pty Ltd</t>
        </is>
      </c>
      <c r="D271" t="inlineStr">
        <is>
          <t>46503676727</t>
        </is>
      </c>
      <c r="E271" t="inlineStr">
        <is>
          <t>Yarra Design Studio Pty Ltd</t>
        </is>
      </c>
      <c r="F271" t="inlineStr">
        <is>
          <t>C247</t>
        </is>
      </c>
      <c r="G271" t="inlineStr">
        <is>
          <t>Keep</t>
        </is>
      </c>
      <c r="H271" t="inlineStr"/>
      <c r="I271">
        <f>COUNTIF('Open AR'!$I$5:$I$139,A271)+COUNTIF('Open AP'!$I$5:$I$194,A271)</f>
        <v>2</v>
      </c>
      <c r="J271">
        <f>COUNTIF('Xero Contacts'!$B$5:$B$453,F271)</f>
        <v>1</v>
      </c>
    </row>
    <row r="272">
      <c r="A272" t="inlineStr">
        <is>
          <t>C248</t>
        </is>
      </c>
      <c r="B272" t="inlineStr">
        <is>
          <t>Customer</t>
        </is>
      </c>
      <c r="C272" t="inlineStr">
        <is>
          <t>Hawthorn Physio Pty Ltd</t>
        </is>
      </c>
      <c r="D272" t="inlineStr"/>
      <c r="E272" t="inlineStr">
        <is>
          <t>Hawthorn Physio Pty Ltd</t>
        </is>
      </c>
      <c r="F272" t="inlineStr">
        <is>
          <t>C248</t>
        </is>
      </c>
      <c r="G272" t="inlineStr">
        <is>
          <t>Keep</t>
        </is>
      </c>
      <c r="H272" t="inlineStr"/>
      <c r="I272">
        <f>COUNTIF('Open AR'!$I$5:$I$139,A272)+COUNTIF('Open AP'!$I$5:$I$194,A272)</f>
        <v>0</v>
      </c>
      <c r="J272">
        <f>COUNTIF('Xero Contacts'!$B$5:$B$453,F272)</f>
        <v>1</v>
      </c>
    </row>
    <row r="273">
      <c r="A273" t="inlineStr">
        <is>
          <t>C249</t>
        </is>
      </c>
      <c r="B273" t="inlineStr">
        <is>
          <t>Customer</t>
        </is>
      </c>
      <c r="C273" t="inlineStr">
        <is>
          <t>Wattle Eyewear</t>
        </is>
      </c>
      <c r="D273" t="inlineStr"/>
      <c r="E273" t="inlineStr">
        <is>
          <t>Wattle Eyewear</t>
        </is>
      </c>
      <c r="F273" t="inlineStr">
        <is>
          <t>C249</t>
        </is>
      </c>
      <c r="G273" t="inlineStr">
        <is>
          <t>Keep</t>
        </is>
      </c>
      <c r="H273" t="inlineStr"/>
      <c r="I273">
        <f>COUNTIF('Open AR'!$I$5:$I$139,A273)+COUNTIF('Open AP'!$I$5:$I$194,A273)</f>
        <v>1</v>
      </c>
      <c r="J273">
        <f>COUNTIF('Xero Contacts'!$B$5:$B$453,F273)</f>
        <v>1</v>
      </c>
    </row>
    <row r="274">
      <c r="A274" t="inlineStr">
        <is>
          <t>C250</t>
        </is>
      </c>
      <c r="B274" t="inlineStr">
        <is>
          <t>Customer</t>
        </is>
      </c>
      <c r="C274" t="inlineStr">
        <is>
          <t>Malvern Bakery Group</t>
        </is>
      </c>
      <c r="D274" t="inlineStr">
        <is>
          <t>47253109433</t>
        </is>
      </c>
      <c r="E274" t="inlineStr">
        <is>
          <t>Malvern Bakery Group</t>
        </is>
      </c>
      <c r="F274" t="inlineStr">
        <is>
          <t>C250</t>
        </is>
      </c>
      <c r="G274" t="inlineStr">
        <is>
          <t>Keep</t>
        </is>
      </c>
      <c r="H274" t="inlineStr"/>
      <c r="I274">
        <f>COUNTIF('Open AR'!$I$5:$I$139,A274)+COUNTIF('Open AP'!$I$5:$I$194,A274)</f>
        <v>0</v>
      </c>
      <c r="J274">
        <f>COUNTIF('Xero Contacts'!$B$5:$B$453,F274)</f>
        <v>1</v>
      </c>
    </row>
    <row r="275">
      <c r="A275" t="inlineStr">
        <is>
          <t>C251</t>
        </is>
      </c>
      <c r="B275" t="inlineStr">
        <is>
          <t>Customer</t>
        </is>
      </c>
      <c r="C275" t="inlineStr">
        <is>
          <t>Fitzroy Fashion Group</t>
        </is>
      </c>
      <c r="D275" t="inlineStr">
        <is>
          <t>75458442112</t>
        </is>
      </c>
      <c r="E275" t="inlineStr">
        <is>
          <t>Fitzroy Fashion Group</t>
        </is>
      </c>
      <c r="F275" t="inlineStr">
        <is>
          <t>C251</t>
        </is>
      </c>
      <c r="G275" t="inlineStr">
        <is>
          <t>Keep</t>
        </is>
      </c>
      <c r="H275" t="inlineStr"/>
      <c r="I275">
        <f>COUNTIF('Open AR'!$I$5:$I$139,A275)+COUNTIF('Open AP'!$I$5:$I$194,A275)</f>
        <v>0</v>
      </c>
      <c r="J275">
        <f>COUNTIF('Xero Contacts'!$B$5:$B$453,F275)</f>
        <v>1</v>
      </c>
    </row>
    <row r="276">
      <c r="A276" t="inlineStr">
        <is>
          <t>C252</t>
        </is>
      </c>
      <c r="B276" t="inlineStr">
        <is>
          <t>Customer</t>
        </is>
      </c>
      <c r="C276" t="inlineStr">
        <is>
          <t>Kew Kitchen &amp; Bath Pty Ltd</t>
        </is>
      </c>
      <c r="D276" t="inlineStr">
        <is>
          <t>07576688785</t>
        </is>
      </c>
      <c r="E276" t="inlineStr">
        <is>
          <t>Kew Kitchen &amp; Bath Pty Ltd</t>
        </is>
      </c>
      <c r="F276" t="inlineStr">
        <is>
          <t>C252</t>
        </is>
      </c>
      <c r="G276" t="inlineStr">
        <is>
          <t>Keep</t>
        </is>
      </c>
      <c r="H276" t="inlineStr"/>
      <c r="I276">
        <f>COUNTIF('Open AR'!$I$5:$I$139,A276)+COUNTIF('Open AP'!$I$5:$I$194,A276)</f>
        <v>0</v>
      </c>
      <c r="J276">
        <f>COUNTIF('Xero Contacts'!$B$5:$B$453,F276)</f>
        <v>1</v>
      </c>
    </row>
    <row r="277">
      <c r="A277" t="inlineStr">
        <is>
          <t>C253</t>
        </is>
      </c>
      <c r="B277" t="inlineStr">
        <is>
          <t>Customer</t>
        </is>
      </c>
      <c r="C277" t="inlineStr">
        <is>
          <t>Yarra Fitness Pty Ltd</t>
        </is>
      </c>
      <c r="D277" t="inlineStr">
        <is>
          <t>66882748327</t>
        </is>
      </c>
      <c r="E277" t="inlineStr">
        <is>
          <t>Yarra Fitness Pty Ltd</t>
        </is>
      </c>
      <c r="F277" t="inlineStr">
        <is>
          <t>C253</t>
        </is>
      </c>
      <c r="G277" t="inlineStr">
        <is>
          <t>Keep</t>
        </is>
      </c>
      <c r="H277" t="inlineStr"/>
      <c r="I277">
        <f>COUNTIF('Open AR'!$I$5:$I$139,A277)+COUNTIF('Open AP'!$I$5:$I$194,A277)</f>
        <v>1</v>
      </c>
      <c r="J277">
        <f>COUNTIF('Xero Contacts'!$B$5:$B$453,F277)</f>
        <v>1</v>
      </c>
    </row>
    <row r="278">
      <c r="A278" t="inlineStr">
        <is>
          <t>C254</t>
        </is>
      </c>
      <c r="B278" t="inlineStr">
        <is>
          <t>Customer</t>
        </is>
      </c>
      <c r="C278" t="inlineStr">
        <is>
          <t>Chapel Real Estate Pty Ltd</t>
        </is>
      </c>
      <c r="D278" t="inlineStr">
        <is>
          <t>12474903080</t>
        </is>
      </c>
      <c r="E278" t="inlineStr">
        <is>
          <t>Chapel Real Estate Pty Ltd</t>
        </is>
      </c>
      <c r="F278" t="inlineStr">
        <is>
          <t>C254</t>
        </is>
      </c>
      <c r="G278" t="inlineStr">
        <is>
          <t>Keep</t>
        </is>
      </c>
      <c r="H278" t="inlineStr"/>
      <c r="I278">
        <f>COUNTIF('Open AR'!$I$5:$I$139,A278)+COUNTIF('Open AP'!$I$5:$I$194,A278)</f>
        <v>1</v>
      </c>
      <c r="J278">
        <f>COUNTIF('Xero Contacts'!$B$5:$B$453,F278)</f>
        <v>1</v>
      </c>
    </row>
    <row r="279">
      <c r="A279" t="inlineStr">
        <is>
          <t>C255</t>
        </is>
      </c>
      <c r="B279" t="inlineStr">
        <is>
          <t>Customer</t>
        </is>
      </c>
      <c r="C279" t="inlineStr">
        <is>
          <t>Prahran Optometrists Pty Ltd</t>
        </is>
      </c>
      <c r="D279" t="inlineStr">
        <is>
          <t>49197140282</t>
        </is>
      </c>
      <c r="E279" t="inlineStr">
        <is>
          <t>Prahran Optometrists Pty Ltd</t>
        </is>
      </c>
      <c r="F279" t="inlineStr">
        <is>
          <t>C255</t>
        </is>
      </c>
      <c r="G279" t="inlineStr">
        <is>
          <t>Keep</t>
        </is>
      </c>
      <c r="H279" t="inlineStr"/>
      <c r="I279">
        <f>COUNTIF('Open AR'!$I$5:$I$139,A279)+COUNTIF('Open AP'!$I$5:$I$194,A279)</f>
        <v>0</v>
      </c>
      <c r="J279">
        <f>COUNTIF('Xero Contacts'!$B$5:$B$453,F279)</f>
        <v>1</v>
      </c>
    </row>
    <row r="280">
      <c r="A280" t="inlineStr">
        <is>
          <t>C256</t>
        </is>
      </c>
      <c r="B280" t="inlineStr">
        <is>
          <t>Customer</t>
        </is>
      </c>
      <c r="C280" t="inlineStr">
        <is>
          <t>Southern Fashion Pty Ltd</t>
        </is>
      </c>
      <c r="D280" t="inlineStr">
        <is>
          <t>45217615741</t>
        </is>
      </c>
      <c r="E280" t="inlineStr">
        <is>
          <t>Southern Fashion Pty Ltd</t>
        </is>
      </c>
      <c r="F280" t="inlineStr">
        <is>
          <t>C256</t>
        </is>
      </c>
      <c r="G280" t="inlineStr">
        <is>
          <t>Keep</t>
        </is>
      </c>
      <c r="H280" t="inlineStr"/>
      <c r="I280">
        <f>COUNTIF('Open AR'!$I$5:$I$139,A280)+COUNTIF('Open AP'!$I$5:$I$194,A280)</f>
        <v>1</v>
      </c>
      <c r="J280">
        <f>COUNTIF('Xero Contacts'!$B$5:$B$453,F280)</f>
        <v>1</v>
      </c>
    </row>
    <row r="281">
      <c r="A281" t="inlineStr">
        <is>
          <t>C257</t>
        </is>
      </c>
      <c r="B281" t="inlineStr">
        <is>
          <t>Customer</t>
        </is>
      </c>
      <c r="C281" t="inlineStr">
        <is>
          <t>Harbour Physio Group</t>
        </is>
      </c>
      <c r="D281" t="inlineStr">
        <is>
          <t>36793428930</t>
        </is>
      </c>
      <c r="E281" t="inlineStr">
        <is>
          <t>Harbour Physio Group</t>
        </is>
      </c>
      <c r="F281" t="inlineStr">
        <is>
          <t>C257</t>
        </is>
      </c>
      <c r="G281" t="inlineStr">
        <is>
          <t>Keep</t>
        </is>
      </c>
      <c r="H281" t="inlineStr"/>
      <c r="I281">
        <f>COUNTIF('Open AR'!$I$5:$I$139,A281)+COUNTIF('Open AP'!$I$5:$I$194,A281)</f>
        <v>0</v>
      </c>
      <c r="J281">
        <f>COUNTIF('Xero Contacts'!$B$5:$B$453,F281)</f>
        <v>1</v>
      </c>
    </row>
    <row r="282">
      <c r="A282" t="inlineStr">
        <is>
          <t>C258</t>
        </is>
      </c>
      <c r="B282" t="inlineStr">
        <is>
          <t>Customer</t>
        </is>
      </c>
      <c r="C282" t="inlineStr">
        <is>
          <t>Elm Property Group Pty Ltd</t>
        </is>
      </c>
      <c r="D282" t="inlineStr"/>
      <c r="E282" t="inlineStr">
        <is>
          <t>Elm Property Group Pty Ltd</t>
        </is>
      </c>
      <c r="F282" t="inlineStr">
        <is>
          <t>C258</t>
        </is>
      </c>
      <c r="G282" t="inlineStr">
        <is>
          <t>Keep</t>
        </is>
      </c>
      <c r="H282" t="inlineStr"/>
      <c r="I282">
        <f>COUNTIF('Open AR'!$I$5:$I$139,A282)+COUNTIF('Open AP'!$I$5:$I$194,A282)</f>
        <v>1</v>
      </c>
      <c r="J282">
        <f>COUNTIF('Xero Contacts'!$B$5:$B$453,F282)</f>
        <v>1</v>
      </c>
    </row>
    <row r="283">
      <c r="A283" t="inlineStr">
        <is>
          <t>C259</t>
        </is>
      </c>
      <c r="B283" t="inlineStr">
        <is>
          <t>Customer</t>
        </is>
      </c>
      <c r="C283" t="inlineStr">
        <is>
          <t>Northside Vet Clinic Pty Ltd</t>
        </is>
      </c>
      <c r="D283" t="inlineStr">
        <is>
          <t>45298139347</t>
        </is>
      </c>
      <c r="E283" t="inlineStr">
        <is>
          <t>Northside Vet Clinic Pty Ltd</t>
        </is>
      </c>
      <c r="F283" t="inlineStr">
        <is>
          <t>C259</t>
        </is>
      </c>
      <c r="G283" t="inlineStr">
        <is>
          <t>Keep</t>
        </is>
      </c>
      <c r="H283" t="inlineStr"/>
      <c r="I283">
        <f>COUNTIF('Open AR'!$I$5:$I$139,A283)+COUNTIF('Open AP'!$I$5:$I$194,A283)</f>
        <v>1</v>
      </c>
      <c r="J283">
        <f>COUNTIF('Xero Contacts'!$B$5:$B$453,F283)</f>
        <v>1</v>
      </c>
    </row>
    <row r="284">
      <c r="A284" t="inlineStr">
        <is>
          <t>C260</t>
        </is>
      </c>
      <c r="B284" t="inlineStr">
        <is>
          <t>Customer</t>
        </is>
      </c>
      <c r="C284" t="inlineStr">
        <is>
          <t>Lygon Real Estate</t>
        </is>
      </c>
      <c r="D284" t="inlineStr"/>
      <c r="E284" t="inlineStr">
        <is>
          <t>Lygon Real Estate</t>
        </is>
      </c>
      <c r="F284" t="inlineStr">
        <is>
          <t>C260</t>
        </is>
      </c>
      <c r="G284" t="inlineStr">
        <is>
          <t>Keep</t>
        </is>
      </c>
      <c r="H284" t="inlineStr"/>
      <c r="I284">
        <f>COUNTIF('Open AR'!$I$5:$I$139,A284)+COUNTIF('Open AP'!$I$5:$I$194,A284)</f>
        <v>0</v>
      </c>
      <c r="J284">
        <f>COUNTIF('Xero Contacts'!$B$5:$B$453,F284)</f>
        <v>1</v>
      </c>
    </row>
    <row r="285">
      <c r="A285" t="inlineStr">
        <is>
          <t>C261</t>
        </is>
      </c>
      <c r="B285" t="inlineStr">
        <is>
          <t>Customer</t>
        </is>
      </c>
      <c r="C285" t="inlineStr">
        <is>
          <t>Chapel Design Studio Pty Ltd</t>
        </is>
      </c>
      <c r="D285" t="inlineStr">
        <is>
          <t>01031134119</t>
        </is>
      </c>
      <c r="E285" t="inlineStr">
        <is>
          <t>Chapel Design Studio Pty Ltd</t>
        </is>
      </c>
      <c r="F285" t="inlineStr">
        <is>
          <t>C261</t>
        </is>
      </c>
      <c r="G285" t="inlineStr">
        <is>
          <t>Keep</t>
        </is>
      </c>
      <c r="H285" t="inlineStr"/>
      <c r="I285">
        <f>COUNTIF('Open AR'!$I$5:$I$139,A285)+COUNTIF('Open AP'!$I$5:$I$194,A285)</f>
        <v>0</v>
      </c>
      <c r="J285">
        <f>COUNTIF('Xero Contacts'!$B$5:$B$453,F285)</f>
        <v>1</v>
      </c>
    </row>
    <row r="286">
      <c r="A286" t="inlineStr">
        <is>
          <t>C262</t>
        </is>
      </c>
      <c r="B286" t="inlineStr">
        <is>
          <t>Customer</t>
        </is>
      </c>
      <c r="C286" t="inlineStr">
        <is>
          <t>Lygon Physio Pty Ltd</t>
        </is>
      </c>
      <c r="D286" t="inlineStr">
        <is>
          <t>99585286263</t>
        </is>
      </c>
      <c r="E286" t="inlineStr">
        <is>
          <t>Lygon Physio Pty Ltd</t>
        </is>
      </c>
      <c r="F286" t="inlineStr">
        <is>
          <t>C262</t>
        </is>
      </c>
      <c r="G286" t="inlineStr">
        <is>
          <t>Keep</t>
        </is>
      </c>
      <c r="H286" t="inlineStr"/>
      <c r="I286">
        <f>COUNTIF('Open AR'!$I$5:$I$139,A286)+COUNTIF('Open AP'!$I$5:$I$194,A286)</f>
        <v>0</v>
      </c>
      <c r="J286">
        <f>COUNTIF('Xero Contacts'!$B$5:$B$453,F286)</f>
        <v>1</v>
      </c>
    </row>
    <row r="287">
      <c r="A287" t="inlineStr">
        <is>
          <t>C263</t>
        </is>
      </c>
      <c r="B287" t="inlineStr">
        <is>
          <t>Customer</t>
        </is>
      </c>
      <c r="C287" t="inlineStr">
        <is>
          <t>Hawthorn Vet Clinic Pty Ltd</t>
        </is>
      </c>
      <c r="D287" t="inlineStr">
        <is>
          <t>90121486296</t>
        </is>
      </c>
      <c r="E287" t="inlineStr">
        <is>
          <t>Hawthorn Vet Clinic Pty Ltd</t>
        </is>
      </c>
      <c r="F287" t="inlineStr">
        <is>
          <t>C263</t>
        </is>
      </c>
      <c r="G287" t="inlineStr">
        <is>
          <t>Keep</t>
        </is>
      </c>
      <c r="H287" t="inlineStr"/>
      <c r="I287">
        <f>COUNTIF('Open AR'!$I$5:$I$139,A287)+COUNTIF('Open AP'!$I$5:$I$194,A287)</f>
        <v>1</v>
      </c>
      <c r="J287">
        <f>COUNTIF('Xero Contacts'!$B$5:$B$453,F287)</f>
        <v>1</v>
      </c>
    </row>
    <row r="288">
      <c r="A288" t="inlineStr">
        <is>
          <t>C264</t>
        </is>
      </c>
      <c r="B288" t="inlineStr">
        <is>
          <t>Customer</t>
        </is>
      </c>
      <c r="C288" t="inlineStr">
        <is>
          <t>Elm Optometrists Pty Ltd</t>
        </is>
      </c>
      <c r="D288" t="inlineStr">
        <is>
          <t>00920626664</t>
        </is>
      </c>
      <c r="E288" t="inlineStr">
        <is>
          <t>Elm Optometrists Pty Ltd</t>
        </is>
      </c>
      <c r="F288" t="inlineStr">
        <is>
          <t>C264</t>
        </is>
      </c>
      <c r="G288" t="inlineStr">
        <is>
          <t>Keep</t>
        </is>
      </c>
      <c r="H288" t="inlineStr"/>
      <c r="I288">
        <f>COUNTIF('Open AR'!$I$5:$I$139,A288)+COUNTIF('Open AP'!$I$5:$I$194,A288)</f>
        <v>0</v>
      </c>
      <c r="J288">
        <f>COUNTIF('Xero Contacts'!$B$5:$B$453,F288)</f>
        <v>1</v>
      </c>
    </row>
    <row r="289">
      <c r="A289" t="inlineStr">
        <is>
          <t>C265</t>
        </is>
      </c>
      <c r="B289" t="inlineStr">
        <is>
          <t>Customer</t>
        </is>
      </c>
      <c r="C289" t="inlineStr">
        <is>
          <t>Kew Pharmacy Pty Ltd</t>
        </is>
      </c>
      <c r="D289" t="inlineStr">
        <is>
          <t>33535807065</t>
        </is>
      </c>
      <c r="E289" t="inlineStr">
        <is>
          <t>Kew Pharmacy Pty Ltd</t>
        </is>
      </c>
      <c r="F289" t="inlineStr">
        <is>
          <t>C265</t>
        </is>
      </c>
      <c r="G289" t="inlineStr">
        <is>
          <t>Keep</t>
        </is>
      </c>
      <c r="H289" t="inlineStr"/>
      <c r="I289">
        <f>COUNTIF('Open AR'!$I$5:$I$139,A289)+COUNTIF('Open AP'!$I$5:$I$194,A289)</f>
        <v>0</v>
      </c>
      <c r="J289">
        <f>COUNTIF('Xero Contacts'!$B$5:$B$453,F289)</f>
        <v>1</v>
      </c>
    </row>
    <row r="290">
      <c r="A290" t="inlineStr">
        <is>
          <t>C266</t>
        </is>
      </c>
      <c r="B290" t="inlineStr">
        <is>
          <t>Customer</t>
        </is>
      </c>
      <c r="C290" t="inlineStr">
        <is>
          <t>Smith St Dental</t>
        </is>
      </c>
      <c r="D290" t="inlineStr">
        <is>
          <t>97298428280</t>
        </is>
      </c>
      <c r="E290" t="inlineStr">
        <is>
          <t>Smith St Dental</t>
        </is>
      </c>
      <c r="F290" t="inlineStr">
        <is>
          <t>C266</t>
        </is>
      </c>
      <c r="G290" t="inlineStr">
        <is>
          <t>Keep</t>
        </is>
      </c>
      <c r="H290" t="inlineStr"/>
      <c r="I290">
        <f>COUNTIF('Open AR'!$I$5:$I$139,A290)+COUNTIF('Open AP'!$I$5:$I$194,A290)</f>
        <v>0</v>
      </c>
      <c r="J290">
        <f>COUNTIF('Xero Contacts'!$B$5:$B$453,F290)</f>
        <v>1</v>
      </c>
    </row>
    <row r="291">
      <c r="A291" t="inlineStr">
        <is>
          <t>C267</t>
        </is>
      </c>
      <c r="B291" t="inlineStr">
        <is>
          <t>Customer</t>
        </is>
      </c>
      <c r="C291" t="inlineStr">
        <is>
          <t>Yarra Developments</t>
        </is>
      </c>
      <c r="D291" t="inlineStr">
        <is>
          <t>42604886218</t>
        </is>
      </c>
      <c r="E291" t="inlineStr">
        <is>
          <t>Yarra Developments</t>
        </is>
      </c>
      <c r="F291" t="inlineStr">
        <is>
          <t>C267</t>
        </is>
      </c>
      <c r="G291" t="inlineStr">
        <is>
          <t>Keep</t>
        </is>
      </c>
      <c r="H291" t="inlineStr"/>
      <c r="I291">
        <f>COUNTIF('Open AR'!$I$5:$I$139,A291)+COUNTIF('Open AP'!$I$5:$I$194,A291)</f>
        <v>0</v>
      </c>
      <c r="J291">
        <f>COUNTIF('Xero Contacts'!$B$5:$B$453,F291)</f>
        <v>1</v>
      </c>
    </row>
    <row r="292">
      <c r="A292" t="inlineStr">
        <is>
          <t>C268</t>
        </is>
      </c>
      <c r="B292" t="inlineStr">
        <is>
          <t>Customer</t>
        </is>
      </c>
      <c r="C292" t="inlineStr">
        <is>
          <t>Wattle Interiors</t>
        </is>
      </c>
      <c r="D292" t="inlineStr">
        <is>
          <t>50844610318</t>
        </is>
      </c>
      <c r="E292" t="inlineStr">
        <is>
          <t>Wattle Interiors</t>
        </is>
      </c>
      <c r="F292" t="inlineStr">
        <is>
          <t>C268</t>
        </is>
      </c>
      <c r="G292" t="inlineStr">
        <is>
          <t>Keep</t>
        </is>
      </c>
      <c r="H292" t="inlineStr"/>
      <c r="I292">
        <f>COUNTIF('Open AR'!$I$5:$I$139,A292)+COUNTIF('Open AP'!$I$5:$I$194,A292)</f>
        <v>1</v>
      </c>
      <c r="J292">
        <f>COUNTIF('Xero Contacts'!$B$5:$B$453,F292)</f>
        <v>1</v>
      </c>
    </row>
    <row r="293">
      <c r="A293" t="inlineStr">
        <is>
          <t>S163</t>
        </is>
      </c>
      <c r="B293" t="inlineStr">
        <is>
          <t>Supplier</t>
        </is>
      </c>
      <c r="C293" t="inlineStr">
        <is>
          <t>Wattle Interiors</t>
        </is>
      </c>
      <c r="D293" t="inlineStr">
        <is>
          <t>50844610318</t>
        </is>
      </c>
      <c r="E293" t="inlineStr">
        <is>
          <t>Wattle Interiors</t>
        </is>
      </c>
      <c r="F293" t="inlineStr">
        <is>
          <t>C268</t>
        </is>
      </c>
      <c r="G293" t="inlineStr">
        <is>
          <t>Merge into C268</t>
        </is>
      </c>
      <c r="H293" t="inlineStr">
        <is>
          <t>Same ABN</t>
        </is>
      </c>
      <c r="I293">
        <f>COUNTIF('Open AR'!$I$5:$I$139,A293)+COUNTIF('Open AP'!$I$5:$I$194,A293)</f>
        <v>0</v>
      </c>
      <c r="J293">
        <f>COUNTIF('Xero Contacts'!$B$5:$B$453,F293)</f>
        <v>1</v>
      </c>
    </row>
    <row r="294">
      <c r="A294" t="inlineStr">
        <is>
          <t>C269</t>
        </is>
      </c>
      <c r="B294" t="inlineStr">
        <is>
          <t>Customer</t>
        </is>
      </c>
      <c r="C294" t="inlineStr">
        <is>
          <t>Redgum Optometrists Pty Ltd</t>
        </is>
      </c>
      <c r="D294" t="inlineStr"/>
      <c r="E294" t="inlineStr">
        <is>
          <t>Redgum Optometrists Pty Ltd</t>
        </is>
      </c>
      <c r="F294" t="inlineStr">
        <is>
          <t>C269</t>
        </is>
      </c>
      <c r="G294" t="inlineStr">
        <is>
          <t>Keep</t>
        </is>
      </c>
      <c r="H294" t="inlineStr"/>
      <c r="I294">
        <f>COUNTIF('Open AR'!$I$5:$I$139,A294)+COUNTIF('Open AP'!$I$5:$I$194,A294)</f>
        <v>0</v>
      </c>
      <c r="J294">
        <f>COUNTIF('Xero Contacts'!$B$5:$B$453,F294)</f>
        <v>1</v>
      </c>
    </row>
    <row r="295">
      <c r="A295" t="inlineStr">
        <is>
          <t>C270</t>
        </is>
      </c>
      <c r="B295" t="inlineStr">
        <is>
          <t>Customer</t>
        </is>
      </c>
      <c r="C295" t="inlineStr">
        <is>
          <t>Camberwell Medical Centre Pty Ltd</t>
        </is>
      </c>
      <c r="D295" t="inlineStr">
        <is>
          <t>57830325163</t>
        </is>
      </c>
      <c r="E295" t="inlineStr">
        <is>
          <t>Camberwell Medical Centre Pty Ltd</t>
        </is>
      </c>
      <c r="F295" t="inlineStr">
        <is>
          <t>C270</t>
        </is>
      </c>
      <c r="G295" t="inlineStr">
        <is>
          <t>Keep</t>
        </is>
      </c>
      <c r="H295" t="inlineStr"/>
      <c r="I295">
        <f>COUNTIF('Open AR'!$I$5:$I$139,A295)+COUNTIF('Open AP'!$I$5:$I$194,A295)</f>
        <v>0</v>
      </c>
      <c r="J295">
        <f>COUNTIF('Xero Contacts'!$B$5:$B$453,F295)</f>
        <v>1</v>
      </c>
    </row>
    <row r="296">
      <c r="A296" t="inlineStr">
        <is>
          <t>C271</t>
        </is>
      </c>
      <c r="B296" t="inlineStr">
        <is>
          <t>Customer</t>
        </is>
      </c>
      <c r="C296" t="inlineStr">
        <is>
          <t>Southern Gallery Pty Ltd</t>
        </is>
      </c>
      <c r="D296" t="inlineStr">
        <is>
          <t>42487308509</t>
        </is>
      </c>
      <c r="E296" t="inlineStr">
        <is>
          <t>Southern Gallery Pty Ltd</t>
        </is>
      </c>
      <c r="F296" t="inlineStr">
        <is>
          <t>C271</t>
        </is>
      </c>
      <c r="G296" t="inlineStr">
        <is>
          <t>Keep</t>
        </is>
      </c>
      <c r="H296" t="inlineStr"/>
      <c r="I296">
        <f>COUNTIF('Open AR'!$I$5:$I$139,A296)+COUNTIF('Open AP'!$I$5:$I$194,A296)</f>
        <v>0</v>
      </c>
      <c r="J296">
        <f>COUNTIF('Xero Contacts'!$B$5:$B$453,F296)</f>
        <v>1</v>
      </c>
    </row>
    <row r="297">
      <c r="A297" t="inlineStr">
        <is>
          <t>C272</t>
        </is>
      </c>
      <c r="B297" t="inlineStr">
        <is>
          <t>Customer</t>
        </is>
      </c>
      <c r="C297" t="inlineStr">
        <is>
          <t>Albert Property Group</t>
        </is>
      </c>
      <c r="D297" t="inlineStr">
        <is>
          <t>00991098707</t>
        </is>
      </c>
      <c r="E297" t="inlineStr">
        <is>
          <t>Albert Property Group</t>
        </is>
      </c>
      <c r="F297" t="inlineStr">
        <is>
          <t>C272</t>
        </is>
      </c>
      <c r="G297" t="inlineStr">
        <is>
          <t>Keep</t>
        </is>
      </c>
      <c r="H297" t="inlineStr"/>
      <c r="I297">
        <f>COUNTIF('Open AR'!$I$5:$I$139,A297)+COUNTIF('Open AP'!$I$5:$I$194,A297)</f>
        <v>1</v>
      </c>
      <c r="J297">
        <f>COUNTIF('Xero Contacts'!$B$5:$B$453,F297)</f>
        <v>1</v>
      </c>
    </row>
    <row r="298">
      <c r="A298" t="inlineStr">
        <is>
          <t>C273</t>
        </is>
      </c>
      <c r="B298" t="inlineStr">
        <is>
          <t>Customer</t>
        </is>
      </c>
      <c r="C298" t="inlineStr">
        <is>
          <t>Kew Salon Pty Ltd</t>
        </is>
      </c>
      <c r="D298" t="inlineStr">
        <is>
          <t>74415483664</t>
        </is>
      </c>
      <c r="E298" t="inlineStr">
        <is>
          <t>Kew Salon Pty Ltd</t>
        </is>
      </c>
      <c r="F298" t="inlineStr">
        <is>
          <t>C273</t>
        </is>
      </c>
      <c r="G298" t="inlineStr">
        <is>
          <t>Keep</t>
        </is>
      </c>
      <c r="H298" t="inlineStr"/>
      <c r="I298">
        <f>COUNTIF('Open AR'!$I$5:$I$139,A298)+COUNTIF('Open AP'!$I$5:$I$194,A298)</f>
        <v>0</v>
      </c>
      <c r="J298">
        <f>COUNTIF('Xero Contacts'!$B$5:$B$453,F298)</f>
        <v>1</v>
      </c>
    </row>
    <row r="299">
      <c r="A299" t="inlineStr">
        <is>
          <t>C274</t>
        </is>
      </c>
      <c r="B299" t="inlineStr">
        <is>
          <t>Customer</t>
        </is>
      </c>
      <c r="C299" t="inlineStr">
        <is>
          <t>Richmond Fitness Pty Ltd</t>
        </is>
      </c>
      <c r="D299" t="inlineStr"/>
      <c r="E299" t="inlineStr">
        <is>
          <t>Richmond Fitness Pty Ltd</t>
        </is>
      </c>
      <c r="F299" t="inlineStr">
        <is>
          <t>C274</t>
        </is>
      </c>
      <c r="G299" t="inlineStr">
        <is>
          <t>Keep</t>
        </is>
      </c>
      <c r="H299" t="inlineStr"/>
      <c r="I299">
        <f>COUNTIF('Open AR'!$I$5:$I$139,A299)+COUNTIF('Open AP'!$I$5:$I$194,A299)</f>
        <v>0</v>
      </c>
      <c r="J299">
        <f>COUNTIF('Xero Contacts'!$B$5:$B$453,F299)</f>
        <v>1</v>
      </c>
    </row>
    <row r="300">
      <c r="A300" t="inlineStr">
        <is>
          <t>C275</t>
        </is>
      </c>
      <c r="B300" t="inlineStr">
        <is>
          <t>Customer</t>
        </is>
      </c>
      <c r="C300" t="inlineStr">
        <is>
          <t>Wattle Developments Pty Ltd</t>
        </is>
      </c>
      <c r="D300" t="inlineStr">
        <is>
          <t>90945064415</t>
        </is>
      </c>
      <c r="E300" t="inlineStr">
        <is>
          <t>Wattle Developments Pty Ltd</t>
        </is>
      </c>
      <c r="F300" t="inlineStr">
        <is>
          <t>C275</t>
        </is>
      </c>
      <c r="G300" t="inlineStr">
        <is>
          <t>Keep</t>
        </is>
      </c>
      <c r="H300" t="inlineStr"/>
      <c r="I300">
        <f>COUNTIF('Open AR'!$I$5:$I$139,A300)+COUNTIF('Open AP'!$I$5:$I$194,A300)</f>
        <v>0</v>
      </c>
      <c r="J300">
        <f>COUNTIF('Xero Contacts'!$B$5:$B$453,F300)</f>
        <v>1</v>
      </c>
    </row>
    <row r="301">
      <c r="A301" t="inlineStr">
        <is>
          <t>C276</t>
        </is>
      </c>
      <c r="B301" t="inlineStr">
        <is>
          <t>Customer</t>
        </is>
      </c>
      <c r="C301" t="inlineStr">
        <is>
          <t>Bayside Accountants Pty Ltd</t>
        </is>
      </c>
      <c r="D301" t="inlineStr">
        <is>
          <t>31872152393</t>
        </is>
      </c>
      <c r="E301" t="inlineStr">
        <is>
          <t>Bayside Accountants Pty Ltd</t>
        </is>
      </c>
      <c r="F301" t="inlineStr">
        <is>
          <t>C276</t>
        </is>
      </c>
      <c r="G301" t="inlineStr">
        <is>
          <t>Keep</t>
        </is>
      </c>
      <c r="H301" t="inlineStr"/>
      <c r="I301">
        <f>COUNTIF('Open AR'!$I$5:$I$139,A301)+COUNTIF('Open AP'!$I$5:$I$194,A301)</f>
        <v>2</v>
      </c>
      <c r="J301">
        <f>COUNTIF('Xero Contacts'!$B$5:$B$453,F301)</f>
        <v>1</v>
      </c>
    </row>
    <row r="302">
      <c r="A302" t="inlineStr">
        <is>
          <t>C277</t>
        </is>
      </c>
      <c r="B302" t="inlineStr">
        <is>
          <t>Customer</t>
        </is>
      </c>
      <c r="C302" t="inlineStr">
        <is>
          <t>High St Pharmacy</t>
        </is>
      </c>
      <c r="D302" t="inlineStr">
        <is>
          <t>85585361304</t>
        </is>
      </c>
      <c r="E302" t="inlineStr">
        <is>
          <t>High St Pharmacy</t>
        </is>
      </c>
      <c r="F302" t="inlineStr">
        <is>
          <t>C277</t>
        </is>
      </c>
      <c r="G302" t="inlineStr">
        <is>
          <t>Keep</t>
        </is>
      </c>
      <c r="H302" t="inlineStr"/>
      <c r="I302">
        <f>COUNTIF('Open AR'!$I$5:$I$139,A302)+COUNTIF('Open AP'!$I$5:$I$194,A302)</f>
        <v>1</v>
      </c>
      <c r="J302">
        <f>COUNTIF('Xero Contacts'!$B$5:$B$453,F302)</f>
        <v>1</v>
      </c>
    </row>
    <row r="303">
      <c r="A303" t="inlineStr">
        <is>
          <t>C278</t>
        </is>
      </c>
      <c r="B303" t="inlineStr">
        <is>
          <t>Customer</t>
        </is>
      </c>
      <c r="C303" t="inlineStr">
        <is>
          <t>Albert Architects Pty Ltd</t>
        </is>
      </c>
      <c r="D303" t="inlineStr"/>
      <c r="E303" t="inlineStr">
        <is>
          <t>Albert Architects Pty Ltd</t>
        </is>
      </c>
      <c r="F303" t="inlineStr">
        <is>
          <t>C278</t>
        </is>
      </c>
      <c r="G303" t="inlineStr">
        <is>
          <t>Keep</t>
        </is>
      </c>
      <c r="H303" t="inlineStr"/>
      <c r="I303">
        <f>COUNTIF('Open AR'!$I$5:$I$139,A303)+COUNTIF('Open AP'!$I$5:$I$194,A303)</f>
        <v>0</v>
      </c>
      <c r="J303">
        <f>COUNTIF('Xero Contacts'!$B$5:$B$453,F303)</f>
        <v>1</v>
      </c>
    </row>
    <row r="304">
      <c r="A304" t="inlineStr">
        <is>
          <t>C279</t>
        </is>
      </c>
      <c r="B304" t="inlineStr">
        <is>
          <t>Customer</t>
        </is>
      </c>
      <c r="C304" t="inlineStr">
        <is>
          <t>Redgum Physio Pty Ltd</t>
        </is>
      </c>
      <c r="D304" t="inlineStr"/>
      <c r="E304" t="inlineStr">
        <is>
          <t>Redgum Physio Pty Ltd</t>
        </is>
      </c>
      <c r="F304" t="inlineStr">
        <is>
          <t>C279</t>
        </is>
      </c>
      <c r="G304" t="inlineStr">
        <is>
          <t>Keep</t>
        </is>
      </c>
      <c r="H304" t="inlineStr"/>
      <c r="I304">
        <f>COUNTIF('Open AR'!$I$5:$I$139,A304)+COUNTIF('Open AP'!$I$5:$I$194,A304)</f>
        <v>1</v>
      </c>
      <c r="J304">
        <f>COUNTIF('Xero Contacts'!$B$5:$B$453,F304)</f>
        <v>1</v>
      </c>
    </row>
    <row r="305">
      <c r="A305" t="inlineStr">
        <is>
          <t>C280</t>
        </is>
      </c>
      <c r="B305" t="inlineStr">
        <is>
          <t>Customer</t>
        </is>
      </c>
      <c r="C305" t="inlineStr">
        <is>
          <t>Carlton Accountants Pty Ltd</t>
        </is>
      </c>
      <c r="D305" t="inlineStr">
        <is>
          <t>14228912023</t>
        </is>
      </c>
      <c r="E305" t="inlineStr">
        <is>
          <t>Carlton Accountants Pty Ltd</t>
        </is>
      </c>
      <c r="F305" t="inlineStr">
        <is>
          <t>C280</t>
        </is>
      </c>
      <c r="G305" t="inlineStr">
        <is>
          <t>Keep</t>
        </is>
      </c>
      <c r="H305" t="inlineStr"/>
      <c r="I305">
        <f>COUNTIF('Open AR'!$I$5:$I$139,A305)+COUNTIF('Open AP'!$I$5:$I$194,A305)</f>
        <v>1</v>
      </c>
      <c r="J305">
        <f>COUNTIF('Xero Contacts'!$B$5:$B$453,F305)</f>
        <v>1</v>
      </c>
    </row>
    <row r="306">
      <c r="A306" t="inlineStr">
        <is>
          <t>C281</t>
        </is>
      </c>
      <c r="B306" t="inlineStr">
        <is>
          <t>Customer</t>
        </is>
      </c>
      <c r="C306" t="inlineStr">
        <is>
          <t>High St Architects Group</t>
        </is>
      </c>
      <c r="D306" t="inlineStr">
        <is>
          <t>69395345002</t>
        </is>
      </c>
      <c r="E306" t="inlineStr">
        <is>
          <t>High St Architects Group</t>
        </is>
      </c>
      <c r="F306" t="inlineStr">
        <is>
          <t>C281</t>
        </is>
      </c>
      <c r="G306" t="inlineStr">
        <is>
          <t>Keep</t>
        </is>
      </c>
      <c r="H306" t="inlineStr"/>
      <c r="I306">
        <f>COUNTIF('Open AR'!$I$5:$I$139,A306)+COUNTIF('Open AP'!$I$5:$I$194,A306)</f>
        <v>0</v>
      </c>
      <c r="J306">
        <f>COUNTIF('Xero Contacts'!$B$5:$B$453,F306)</f>
        <v>1</v>
      </c>
    </row>
    <row r="307">
      <c r="A307" t="inlineStr">
        <is>
          <t>C282</t>
        </is>
      </c>
      <c r="B307" t="inlineStr">
        <is>
          <t>Customer</t>
        </is>
      </c>
      <c r="C307" t="inlineStr">
        <is>
          <t>Ironbark Fitness Pty Ltd</t>
        </is>
      </c>
      <c r="D307" t="inlineStr">
        <is>
          <t>29235575303</t>
        </is>
      </c>
      <c r="E307" t="inlineStr">
        <is>
          <t>Ironbark Fitness Pty Ltd</t>
        </is>
      </c>
      <c r="F307" t="inlineStr">
        <is>
          <t>C282</t>
        </is>
      </c>
      <c r="G307" t="inlineStr">
        <is>
          <t>Keep</t>
        </is>
      </c>
      <c r="H307" t="inlineStr"/>
      <c r="I307">
        <f>COUNTIF('Open AR'!$I$5:$I$139,A307)+COUNTIF('Open AP'!$I$5:$I$194,A307)</f>
        <v>0</v>
      </c>
      <c r="J307">
        <f>COUNTIF('Xero Contacts'!$B$5:$B$453,F307)</f>
        <v>1</v>
      </c>
    </row>
    <row r="308">
      <c r="A308" t="inlineStr">
        <is>
          <t>C283</t>
        </is>
      </c>
      <c r="B308" t="inlineStr">
        <is>
          <t>Customer</t>
        </is>
      </c>
      <c r="C308" t="inlineStr">
        <is>
          <t>Carlton Dental Pty Ltd</t>
        </is>
      </c>
      <c r="D308" t="inlineStr">
        <is>
          <t>90617411530</t>
        </is>
      </c>
      <c r="E308" t="inlineStr">
        <is>
          <t>Carlton Dental Pty Ltd</t>
        </is>
      </c>
      <c r="F308" t="inlineStr">
        <is>
          <t>C283</t>
        </is>
      </c>
      <c r="G308" t="inlineStr">
        <is>
          <t>Keep</t>
        </is>
      </c>
      <c r="H308" t="inlineStr"/>
      <c r="I308">
        <f>COUNTIF('Open AR'!$I$5:$I$139,A308)+COUNTIF('Open AP'!$I$5:$I$194,A308)</f>
        <v>0</v>
      </c>
      <c r="J308">
        <f>COUNTIF('Xero Contacts'!$B$5:$B$453,F308)</f>
        <v>1</v>
      </c>
    </row>
    <row r="309">
      <c r="A309" t="inlineStr">
        <is>
          <t>C284</t>
        </is>
      </c>
      <c r="B309" t="inlineStr">
        <is>
          <t>Customer</t>
        </is>
      </c>
      <c r="C309" t="inlineStr">
        <is>
          <t>Malvern Interiors Pty Ltd</t>
        </is>
      </c>
      <c r="D309" t="inlineStr"/>
      <c r="E309" t="inlineStr">
        <is>
          <t>Malvern Interiors Pty Ltd</t>
        </is>
      </c>
      <c r="F309" t="inlineStr">
        <is>
          <t>C284</t>
        </is>
      </c>
      <c r="G309" t="inlineStr">
        <is>
          <t>Keep</t>
        </is>
      </c>
      <c r="H309" t="inlineStr"/>
      <c r="I309">
        <f>COUNTIF('Open AR'!$I$5:$I$139,A309)+COUNTIF('Open AP'!$I$5:$I$194,A309)</f>
        <v>1</v>
      </c>
      <c r="J309">
        <f>COUNTIF('Xero Contacts'!$B$5:$B$453,F309)</f>
        <v>1</v>
      </c>
    </row>
    <row r="310">
      <c r="A310" t="inlineStr">
        <is>
          <t>C285</t>
        </is>
      </c>
      <c r="B310" t="inlineStr">
        <is>
          <t>Customer</t>
        </is>
      </c>
      <c r="C310" t="inlineStr">
        <is>
          <t>Camberwell Legal</t>
        </is>
      </c>
      <c r="D310" t="inlineStr">
        <is>
          <t>74138208591</t>
        </is>
      </c>
      <c r="E310" t="inlineStr">
        <is>
          <t>Camberwell Legal</t>
        </is>
      </c>
      <c r="F310" t="inlineStr">
        <is>
          <t>C285</t>
        </is>
      </c>
      <c r="G310" t="inlineStr">
        <is>
          <t>Keep</t>
        </is>
      </c>
      <c r="H310" t="inlineStr"/>
      <c r="I310">
        <f>COUNTIF('Open AR'!$I$5:$I$139,A310)+COUNTIF('Open AP'!$I$5:$I$194,A310)</f>
        <v>0</v>
      </c>
      <c r="J310">
        <f>COUNTIF('Xero Contacts'!$B$5:$B$453,F310)</f>
        <v>1</v>
      </c>
    </row>
    <row r="311">
      <c r="A311" t="inlineStr">
        <is>
          <t>C286</t>
        </is>
      </c>
      <c r="B311" t="inlineStr">
        <is>
          <t>Customer</t>
        </is>
      </c>
      <c r="C311" t="inlineStr">
        <is>
          <t>Brunswick Salon Pty Ltd</t>
        </is>
      </c>
      <c r="D311" t="inlineStr"/>
      <c r="E311" t="inlineStr">
        <is>
          <t>Brunswick Salon Pty Ltd</t>
        </is>
      </c>
      <c r="F311" t="inlineStr">
        <is>
          <t>C286</t>
        </is>
      </c>
      <c r="G311" t="inlineStr">
        <is>
          <t>Keep</t>
        </is>
      </c>
      <c r="H311" t="inlineStr"/>
      <c r="I311">
        <f>COUNTIF('Open AR'!$I$5:$I$139,A311)+COUNTIF('Open AP'!$I$5:$I$194,A311)</f>
        <v>0</v>
      </c>
      <c r="J311">
        <f>COUNTIF('Xero Contacts'!$B$5:$B$453,F311)</f>
        <v>1</v>
      </c>
    </row>
    <row r="312">
      <c r="A312" t="inlineStr">
        <is>
          <t>C287</t>
        </is>
      </c>
      <c r="B312" t="inlineStr">
        <is>
          <t>Customer</t>
        </is>
      </c>
      <c r="C312" t="inlineStr">
        <is>
          <t>Camberwell Fashion Pty Ltd</t>
        </is>
      </c>
      <c r="D312" t="inlineStr">
        <is>
          <t>35338589983</t>
        </is>
      </c>
      <c r="E312" t="inlineStr">
        <is>
          <t>Camberwell Fashion Pty Ltd</t>
        </is>
      </c>
      <c r="F312" t="inlineStr">
        <is>
          <t>C287</t>
        </is>
      </c>
      <c r="G312" t="inlineStr">
        <is>
          <t>Keep</t>
        </is>
      </c>
      <c r="H312" t="inlineStr"/>
      <c r="I312">
        <f>COUNTIF('Open AR'!$I$5:$I$139,A312)+COUNTIF('Open AP'!$I$5:$I$194,A312)</f>
        <v>0</v>
      </c>
      <c r="J312">
        <f>COUNTIF('Xero Contacts'!$B$5:$B$453,F312)</f>
        <v>1</v>
      </c>
    </row>
    <row r="313">
      <c r="A313" t="inlineStr">
        <is>
          <t>C288</t>
        </is>
      </c>
      <c r="B313" t="inlineStr">
        <is>
          <t>Customer</t>
        </is>
      </c>
      <c r="C313" t="inlineStr">
        <is>
          <t>Bluestone Medical Centre Pty Ltd</t>
        </is>
      </c>
      <c r="D313" t="inlineStr">
        <is>
          <t>35764566019</t>
        </is>
      </c>
      <c r="E313" t="inlineStr">
        <is>
          <t>Bluestone Medical Centre Pty Ltd</t>
        </is>
      </c>
      <c r="F313" t="inlineStr">
        <is>
          <t>C288</t>
        </is>
      </c>
      <c r="G313" t="inlineStr">
        <is>
          <t>Keep</t>
        </is>
      </c>
      <c r="H313" t="inlineStr"/>
      <c r="I313">
        <f>COUNTIF('Open AR'!$I$5:$I$139,A313)+COUNTIF('Open AP'!$I$5:$I$194,A313)</f>
        <v>0</v>
      </c>
      <c r="J313">
        <f>COUNTIF('Xero Contacts'!$B$5:$B$453,F313)</f>
        <v>1</v>
      </c>
    </row>
    <row r="314">
      <c r="A314" t="inlineStr">
        <is>
          <t>C289</t>
        </is>
      </c>
      <c r="B314" t="inlineStr">
        <is>
          <t>Customer</t>
        </is>
      </c>
      <c r="C314" t="inlineStr">
        <is>
          <t>Northside Eyewear Pty Ltd</t>
        </is>
      </c>
      <c r="D314" t="inlineStr">
        <is>
          <t>84007930427</t>
        </is>
      </c>
      <c r="E314" t="inlineStr">
        <is>
          <t>Northside Eyewear Pty Ltd</t>
        </is>
      </c>
      <c r="F314" t="inlineStr">
        <is>
          <t>C289</t>
        </is>
      </c>
      <c r="G314" t="inlineStr">
        <is>
          <t>Keep</t>
        </is>
      </c>
      <c r="H314" t="inlineStr"/>
      <c r="I314">
        <f>COUNTIF('Open AR'!$I$5:$I$139,A314)+COUNTIF('Open AP'!$I$5:$I$194,A314)</f>
        <v>0</v>
      </c>
      <c r="J314">
        <f>COUNTIF('Xero Contacts'!$B$5:$B$453,F314)</f>
        <v>1</v>
      </c>
    </row>
    <row r="315">
      <c r="A315" t="inlineStr">
        <is>
          <t>C290</t>
        </is>
      </c>
      <c r="B315" t="inlineStr">
        <is>
          <t>Customer</t>
        </is>
      </c>
      <c r="C315" t="inlineStr">
        <is>
          <t>Hawthorn Interiors Pty Ltd</t>
        </is>
      </c>
      <c r="D315" t="inlineStr">
        <is>
          <t>13144910594</t>
        </is>
      </c>
      <c r="E315" t="inlineStr">
        <is>
          <t>Hawthorn Interiors Pty Ltd</t>
        </is>
      </c>
      <c r="F315" t="inlineStr">
        <is>
          <t>C290</t>
        </is>
      </c>
      <c r="G315" t="inlineStr">
        <is>
          <t>Keep</t>
        </is>
      </c>
      <c r="H315" t="inlineStr"/>
      <c r="I315">
        <f>COUNTIF('Open AR'!$I$5:$I$139,A315)+COUNTIF('Open AP'!$I$5:$I$194,A315)</f>
        <v>0</v>
      </c>
      <c r="J315">
        <f>COUNTIF('Xero Contacts'!$B$5:$B$453,F315)</f>
        <v>1</v>
      </c>
    </row>
    <row r="316">
      <c r="A316" t="inlineStr">
        <is>
          <t>C291</t>
        </is>
      </c>
      <c r="B316" t="inlineStr">
        <is>
          <t>Customer</t>
        </is>
      </c>
      <c r="C316" t="inlineStr">
        <is>
          <t>Lygon Property Group Pty Ltd</t>
        </is>
      </c>
      <c r="D316" t="inlineStr">
        <is>
          <t>21156085349</t>
        </is>
      </c>
      <c r="E316" t="inlineStr">
        <is>
          <t>Lygon Property Group Pty Ltd</t>
        </is>
      </c>
      <c r="F316" t="inlineStr">
        <is>
          <t>C291</t>
        </is>
      </c>
      <c r="G316" t="inlineStr">
        <is>
          <t>Keep</t>
        </is>
      </c>
      <c r="H316" t="inlineStr"/>
      <c r="I316">
        <f>COUNTIF('Open AR'!$I$5:$I$139,A316)+COUNTIF('Open AP'!$I$5:$I$194,A316)</f>
        <v>0</v>
      </c>
      <c r="J316">
        <f>COUNTIF('Xero Contacts'!$B$5:$B$453,F316)</f>
        <v>1</v>
      </c>
    </row>
    <row r="317">
      <c r="A317" t="inlineStr">
        <is>
          <t>C292</t>
        </is>
      </c>
      <c r="B317" t="inlineStr">
        <is>
          <t>Customer</t>
        </is>
      </c>
      <c r="C317" t="inlineStr">
        <is>
          <t>Fitzroy Optometrists</t>
        </is>
      </c>
      <c r="D317" t="inlineStr">
        <is>
          <t>28831824618</t>
        </is>
      </c>
      <c r="E317" t="inlineStr">
        <is>
          <t>Fitzroy Optometrists</t>
        </is>
      </c>
      <c r="F317" t="inlineStr">
        <is>
          <t>C292</t>
        </is>
      </c>
      <c r="G317" t="inlineStr">
        <is>
          <t>Keep</t>
        </is>
      </c>
      <c r="H317" t="inlineStr"/>
      <c r="I317">
        <f>COUNTIF('Open AR'!$I$5:$I$139,A317)+COUNTIF('Open AP'!$I$5:$I$194,A317)</f>
        <v>0</v>
      </c>
      <c r="J317">
        <f>COUNTIF('Xero Contacts'!$B$5:$B$453,F317)</f>
        <v>1</v>
      </c>
    </row>
    <row r="318">
      <c r="A318" t="inlineStr">
        <is>
          <t>C293</t>
        </is>
      </c>
      <c r="B318" t="inlineStr">
        <is>
          <t>Customer</t>
        </is>
      </c>
      <c r="C318" t="inlineStr">
        <is>
          <t>Collins Medical Centre</t>
        </is>
      </c>
      <c r="D318" t="inlineStr">
        <is>
          <t>05929175234</t>
        </is>
      </c>
      <c r="E318" t="inlineStr">
        <is>
          <t>Collins Medical Centre</t>
        </is>
      </c>
      <c r="F318" t="inlineStr">
        <is>
          <t>C293</t>
        </is>
      </c>
      <c r="G318" t="inlineStr">
        <is>
          <t>Keep</t>
        </is>
      </c>
      <c r="H318" t="inlineStr"/>
      <c r="I318">
        <f>COUNTIF('Open AR'!$I$5:$I$139,A318)+COUNTIF('Open AP'!$I$5:$I$194,A318)</f>
        <v>0</v>
      </c>
      <c r="J318">
        <f>COUNTIF('Xero Contacts'!$B$5:$B$453,F318)</f>
        <v>1</v>
      </c>
    </row>
    <row r="319">
      <c r="A319" t="inlineStr">
        <is>
          <t>S162</t>
        </is>
      </c>
      <c r="B319" t="inlineStr">
        <is>
          <t>Supplier</t>
        </is>
      </c>
      <c r="C319" t="inlineStr">
        <is>
          <t>Collins Medical Centre</t>
        </is>
      </c>
      <c r="D319" t="inlineStr">
        <is>
          <t>05929175234</t>
        </is>
      </c>
      <c r="E319" t="inlineStr">
        <is>
          <t>Collins Medical Centre</t>
        </is>
      </c>
      <c r="F319" t="inlineStr">
        <is>
          <t>C293</t>
        </is>
      </c>
      <c r="G319" t="inlineStr">
        <is>
          <t>Merge into C293</t>
        </is>
      </c>
      <c r="H319" t="inlineStr">
        <is>
          <t>Same ABN</t>
        </is>
      </c>
      <c r="I319">
        <f>COUNTIF('Open AR'!$I$5:$I$139,A319)+COUNTIF('Open AP'!$I$5:$I$194,A319)</f>
        <v>0</v>
      </c>
      <c r="J319">
        <f>COUNTIF('Xero Contacts'!$B$5:$B$453,F319)</f>
        <v>1</v>
      </c>
    </row>
    <row r="320">
      <c r="A320" t="inlineStr">
        <is>
          <t>C294</t>
        </is>
      </c>
      <c r="B320" t="inlineStr">
        <is>
          <t>Customer</t>
        </is>
      </c>
      <c r="C320" t="inlineStr">
        <is>
          <t>Brunswick Dental Pty Ltd</t>
        </is>
      </c>
      <c r="D320" t="inlineStr">
        <is>
          <t>18603943160</t>
        </is>
      </c>
      <c r="E320" t="inlineStr">
        <is>
          <t>Brunswick Dental Pty Ltd</t>
        </is>
      </c>
      <c r="F320" t="inlineStr">
        <is>
          <t>C294</t>
        </is>
      </c>
      <c r="G320" t="inlineStr">
        <is>
          <t>Keep</t>
        </is>
      </c>
      <c r="H320" t="inlineStr"/>
      <c r="I320">
        <f>COUNTIF('Open AR'!$I$5:$I$139,A320)+COUNTIF('Open AP'!$I$5:$I$194,A320)</f>
        <v>0</v>
      </c>
      <c r="J320">
        <f>COUNTIF('Xero Contacts'!$B$5:$B$453,F320)</f>
        <v>1</v>
      </c>
    </row>
    <row r="321">
      <c r="A321" t="inlineStr">
        <is>
          <t>S166</t>
        </is>
      </c>
      <c r="B321" t="inlineStr">
        <is>
          <t>Supplier</t>
        </is>
      </c>
      <c r="C321" t="inlineStr">
        <is>
          <t>Brunswick Dental Pty Ltd</t>
        </is>
      </c>
      <c r="D321" t="inlineStr">
        <is>
          <t>18603943160</t>
        </is>
      </c>
      <c r="E321" t="inlineStr">
        <is>
          <t>Brunswick Dental Pty Ltd</t>
        </is>
      </c>
      <c r="F321" t="inlineStr">
        <is>
          <t>C294</t>
        </is>
      </c>
      <c r="G321" t="inlineStr">
        <is>
          <t>Merge into C294</t>
        </is>
      </c>
      <c r="H321" t="inlineStr">
        <is>
          <t>Same ABN</t>
        </is>
      </c>
      <c r="I321">
        <f>COUNTIF('Open AR'!$I$5:$I$139,A321)+COUNTIF('Open AP'!$I$5:$I$194,A321)</f>
        <v>0</v>
      </c>
      <c r="J321">
        <f>COUNTIF('Xero Contacts'!$B$5:$B$453,F321)</f>
        <v>1</v>
      </c>
    </row>
    <row r="322">
      <c r="A322" t="inlineStr">
        <is>
          <t>C295</t>
        </is>
      </c>
      <c r="B322" t="inlineStr">
        <is>
          <t>Customer</t>
        </is>
      </c>
      <c r="C322" t="inlineStr">
        <is>
          <t>Smith St Architects Group</t>
        </is>
      </c>
      <c r="D322" t="inlineStr"/>
      <c r="E322" t="inlineStr">
        <is>
          <t>Smith St Architects Group</t>
        </is>
      </c>
      <c r="F322" t="inlineStr">
        <is>
          <t>C295</t>
        </is>
      </c>
      <c r="G322" t="inlineStr">
        <is>
          <t>Keep</t>
        </is>
      </c>
      <c r="H322" t="inlineStr"/>
      <c r="I322">
        <f>COUNTIF('Open AR'!$I$5:$I$139,A322)+COUNTIF('Open AP'!$I$5:$I$194,A322)</f>
        <v>0</v>
      </c>
      <c r="J322">
        <f>COUNTIF('Xero Contacts'!$B$5:$B$453,F322)</f>
        <v>1</v>
      </c>
    </row>
    <row r="323">
      <c r="A323" t="inlineStr">
        <is>
          <t>C296</t>
        </is>
      </c>
      <c r="B323" t="inlineStr">
        <is>
          <t>Customer</t>
        </is>
      </c>
      <c r="C323" t="inlineStr">
        <is>
          <t>Fitzroy Bakery Pty Ltd</t>
        </is>
      </c>
      <c r="D323" t="inlineStr">
        <is>
          <t>47248252545</t>
        </is>
      </c>
      <c r="E323" t="inlineStr">
        <is>
          <t>Fitzroy Bakery Pty Ltd</t>
        </is>
      </c>
      <c r="F323" t="inlineStr">
        <is>
          <t>C296</t>
        </is>
      </c>
      <c r="G323" t="inlineStr">
        <is>
          <t>Keep</t>
        </is>
      </c>
      <c r="H323" t="inlineStr"/>
      <c r="I323">
        <f>COUNTIF('Open AR'!$I$5:$I$139,A323)+COUNTIF('Open AP'!$I$5:$I$194,A323)</f>
        <v>0</v>
      </c>
      <c r="J323">
        <f>COUNTIF('Xero Contacts'!$B$5:$B$453,F323)</f>
        <v>1</v>
      </c>
    </row>
    <row r="324">
      <c r="A324" t="inlineStr">
        <is>
          <t>C311</t>
        </is>
      </c>
      <c r="B324" t="inlineStr">
        <is>
          <t>Customer</t>
        </is>
      </c>
      <c r="C324" t="inlineStr">
        <is>
          <t>Kew Cafe Holdings Pty Ltd</t>
        </is>
      </c>
      <c r="D324" t="inlineStr">
        <is>
          <t>72257230223</t>
        </is>
      </c>
      <c r="E324" t="inlineStr">
        <is>
          <t>Kew Cafe Holdings Pty Ltd</t>
        </is>
      </c>
      <c r="F324" t="inlineStr">
        <is>
          <t>C311</t>
        </is>
      </c>
      <c r="G324" t="inlineStr">
        <is>
          <t>Keep</t>
        </is>
      </c>
      <c r="H324" t="inlineStr"/>
      <c r="I324">
        <f>COUNTIF('Open AR'!$I$5:$I$139,A324)+COUNTIF('Open AP'!$I$5:$I$194,A324)</f>
        <v>0</v>
      </c>
      <c r="J324">
        <f>COUNTIF('Xero Contacts'!$B$5:$B$453,F324)</f>
        <v>1</v>
      </c>
    </row>
    <row r="325">
      <c r="A325" t="inlineStr">
        <is>
          <t>C312</t>
        </is>
      </c>
      <c r="B325" t="inlineStr">
        <is>
          <t>Customer</t>
        </is>
      </c>
      <c r="C325" t="inlineStr">
        <is>
          <t>Redgum Medical Centre Holdings Pty Ltd</t>
        </is>
      </c>
      <c r="D325" t="inlineStr">
        <is>
          <t>05777534430</t>
        </is>
      </c>
      <c r="E325" t="inlineStr">
        <is>
          <t>Redgum Medical Centre Holdings Pty Ltd</t>
        </is>
      </c>
      <c r="F325" t="inlineStr">
        <is>
          <t>C312</t>
        </is>
      </c>
      <c r="G325" t="inlineStr">
        <is>
          <t>Keep</t>
        </is>
      </c>
      <c r="H325" t="inlineStr"/>
      <c r="I325">
        <f>COUNTIF('Open AR'!$I$5:$I$139,A325)+COUNTIF('Open AP'!$I$5:$I$194,A325)</f>
        <v>0</v>
      </c>
      <c r="J325">
        <f>COUNTIF('Xero Contacts'!$B$5:$B$453,F325)</f>
        <v>1</v>
      </c>
    </row>
    <row r="326">
      <c r="A326" t="inlineStr">
        <is>
          <t>C313</t>
        </is>
      </c>
      <c r="B326" t="inlineStr">
        <is>
          <t>Customer</t>
        </is>
      </c>
      <c r="C326" t="inlineStr">
        <is>
          <t>Redgum Florist Holdings Pty Ltd</t>
        </is>
      </c>
      <c r="D326" t="inlineStr">
        <is>
          <t>80728153385</t>
        </is>
      </c>
      <c r="E326" t="inlineStr">
        <is>
          <t>Redgum Florist Holdings Pty Ltd</t>
        </is>
      </c>
      <c r="F326" t="inlineStr">
        <is>
          <t>C313</t>
        </is>
      </c>
      <c r="G326" t="inlineStr">
        <is>
          <t>Keep</t>
        </is>
      </c>
      <c r="H326" t="inlineStr"/>
      <c r="I326">
        <f>COUNTIF('Open AR'!$I$5:$I$139,A326)+COUNTIF('Open AP'!$I$5:$I$194,A326)</f>
        <v>0</v>
      </c>
      <c r="J326">
        <f>COUNTIF('Xero Contacts'!$B$5:$B$453,F326)</f>
        <v>1</v>
      </c>
    </row>
    <row r="327">
      <c r="A327" t="inlineStr">
        <is>
          <t>S001</t>
        </is>
      </c>
      <c r="B327" t="inlineStr">
        <is>
          <t>Supplier</t>
        </is>
      </c>
      <c r="C327" t="inlineStr">
        <is>
          <t>Bunnings Trade Pty Ltd</t>
        </is>
      </c>
      <c r="D327" t="inlineStr">
        <is>
          <t>57856850836</t>
        </is>
      </c>
      <c r="E327" t="inlineStr">
        <is>
          <t>Bunnings Trade Pty Ltd</t>
        </is>
      </c>
      <c r="F327" t="inlineStr">
        <is>
          <t>S001</t>
        </is>
      </c>
      <c r="G327" t="inlineStr">
        <is>
          <t>Keep</t>
        </is>
      </c>
      <c r="H327" t="inlineStr"/>
      <c r="I327">
        <f>COUNTIF('Open AR'!$I$5:$I$139,A327)+COUNTIF('Open AP'!$I$5:$I$194,A327)</f>
        <v>0</v>
      </c>
      <c r="J327">
        <f>COUNTIF('Xero Contacts'!$B$5:$B$453,F327)</f>
        <v>1</v>
      </c>
    </row>
    <row r="328">
      <c r="A328" t="inlineStr">
        <is>
          <t>S002</t>
        </is>
      </c>
      <c r="B328" t="inlineStr">
        <is>
          <t>Supplier</t>
        </is>
      </c>
      <c r="C328" t="inlineStr">
        <is>
          <t>Timberlink Supplies Pty Ltd</t>
        </is>
      </c>
      <c r="D328" t="inlineStr">
        <is>
          <t>52924423278</t>
        </is>
      </c>
      <c r="E328" t="inlineStr">
        <is>
          <t>Timberlink Supplies Pty Ltd</t>
        </is>
      </c>
      <c r="F328" t="inlineStr">
        <is>
          <t>S002</t>
        </is>
      </c>
      <c r="G328" t="inlineStr">
        <is>
          <t>Keep</t>
        </is>
      </c>
      <c r="H328" t="inlineStr"/>
      <c r="I328">
        <f>COUNTIF('Open AR'!$I$5:$I$139,A328)+COUNTIF('Open AP'!$I$5:$I$194,A328)</f>
        <v>3</v>
      </c>
      <c r="J328">
        <f>COUNTIF('Xero Contacts'!$B$5:$B$453,F328)</f>
        <v>1</v>
      </c>
    </row>
    <row r="329">
      <c r="A329" t="inlineStr">
        <is>
          <t>S003</t>
        </is>
      </c>
      <c r="B329" t="inlineStr">
        <is>
          <t>Supplier</t>
        </is>
      </c>
      <c r="C329" t="inlineStr">
        <is>
          <t>Laminex Direct</t>
        </is>
      </c>
      <c r="D329" t="inlineStr">
        <is>
          <t>92649669000</t>
        </is>
      </c>
      <c r="E329" t="inlineStr">
        <is>
          <t>Laminex Direct</t>
        </is>
      </c>
      <c r="F329" t="inlineStr">
        <is>
          <t>S003</t>
        </is>
      </c>
      <c r="G329" t="inlineStr">
        <is>
          <t>Keep</t>
        </is>
      </c>
      <c r="H329" t="inlineStr"/>
      <c r="I329">
        <f>COUNTIF('Open AR'!$I$5:$I$139,A329)+COUNTIF('Open AP'!$I$5:$I$194,A329)</f>
        <v>1</v>
      </c>
      <c r="J329">
        <f>COUNTIF('Xero Contacts'!$B$5:$B$453,F329)</f>
        <v>1</v>
      </c>
    </row>
    <row r="330">
      <c r="A330" t="inlineStr">
        <is>
          <t>S004</t>
        </is>
      </c>
      <c r="B330" t="inlineStr">
        <is>
          <t>Supplier</t>
        </is>
      </c>
      <c r="C330" t="inlineStr">
        <is>
          <t>Polytec Panels</t>
        </is>
      </c>
      <c r="D330" t="inlineStr"/>
      <c r="E330" t="inlineStr">
        <is>
          <t>Polytec Panels</t>
        </is>
      </c>
      <c r="F330" t="inlineStr">
        <is>
          <t>S004</t>
        </is>
      </c>
      <c r="G330" t="inlineStr">
        <is>
          <t>Keep</t>
        </is>
      </c>
      <c r="H330" t="inlineStr"/>
      <c r="I330">
        <f>COUNTIF('Open AR'!$I$5:$I$139,A330)+COUNTIF('Open AP'!$I$5:$I$194,A330)</f>
        <v>2</v>
      </c>
      <c r="J330">
        <f>COUNTIF('Xero Contacts'!$B$5:$B$453,F330)</f>
        <v>1</v>
      </c>
    </row>
    <row r="331">
      <c r="A331" t="inlineStr">
        <is>
          <t>S005</t>
        </is>
      </c>
      <c r="B331" t="inlineStr">
        <is>
          <t>Supplier</t>
        </is>
      </c>
      <c r="C331" t="inlineStr">
        <is>
          <t>Hafele Australia</t>
        </is>
      </c>
      <c r="D331" t="inlineStr"/>
      <c r="E331" t="inlineStr">
        <is>
          <t>Hafele Australia</t>
        </is>
      </c>
      <c r="F331" t="inlineStr">
        <is>
          <t>S005</t>
        </is>
      </c>
      <c r="G331" t="inlineStr">
        <is>
          <t>Keep</t>
        </is>
      </c>
      <c r="H331" t="inlineStr"/>
      <c r="I331">
        <f>COUNTIF('Open AR'!$I$5:$I$139,A331)+COUNTIF('Open AP'!$I$5:$I$194,A331)</f>
        <v>2</v>
      </c>
      <c r="J331">
        <f>COUNTIF('Xero Contacts'!$B$5:$B$453,F331)</f>
        <v>1</v>
      </c>
    </row>
    <row r="332">
      <c r="A332" t="inlineStr">
        <is>
          <t>S006</t>
        </is>
      </c>
      <c r="B332" t="inlineStr">
        <is>
          <t>Supplier</t>
        </is>
      </c>
      <c r="C332" t="inlineStr">
        <is>
          <t>Blum Fittings Pty Ltd</t>
        </is>
      </c>
      <c r="D332" t="inlineStr">
        <is>
          <t>03605679386</t>
        </is>
      </c>
      <c r="E332" t="inlineStr">
        <is>
          <t>Blum Fittings Pty Ltd</t>
        </is>
      </c>
      <c r="F332" t="inlineStr">
        <is>
          <t>S006</t>
        </is>
      </c>
      <c r="G332" t="inlineStr">
        <is>
          <t>Keep</t>
        </is>
      </c>
      <c r="H332" t="inlineStr"/>
      <c r="I332">
        <f>COUNTIF('Open AR'!$I$5:$I$139,A332)+COUNTIF('Open AP'!$I$5:$I$194,A332)</f>
        <v>1</v>
      </c>
      <c r="J332">
        <f>COUNTIF('Xero Contacts'!$B$5:$B$453,F332)</f>
        <v>1</v>
      </c>
    </row>
    <row r="333">
      <c r="A333" t="inlineStr">
        <is>
          <t>S007</t>
        </is>
      </c>
      <c r="B333" t="inlineStr">
        <is>
          <t>Supplier</t>
        </is>
      </c>
      <c r="C333" t="inlineStr">
        <is>
          <t>Stone Benchtops Co</t>
        </is>
      </c>
      <c r="D333" t="inlineStr">
        <is>
          <t>67373378806</t>
        </is>
      </c>
      <c r="E333" t="inlineStr">
        <is>
          <t>Stone Benchtops Co</t>
        </is>
      </c>
      <c r="F333" t="inlineStr">
        <is>
          <t>S007</t>
        </is>
      </c>
      <c r="G333" t="inlineStr">
        <is>
          <t>Keep</t>
        </is>
      </c>
      <c r="H333" t="inlineStr"/>
      <c r="I333">
        <f>COUNTIF('Open AR'!$I$5:$I$139,A333)+COUNTIF('Open AP'!$I$5:$I$194,A333)</f>
        <v>1</v>
      </c>
      <c r="J333">
        <f>COUNTIF('Xero Contacts'!$B$5:$B$453,F333)</f>
        <v>1</v>
      </c>
    </row>
    <row r="334">
      <c r="A334" t="inlineStr">
        <is>
          <t>S008</t>
        </is>
      </c>
      <c r="B334" t="inlineStr">
        <is>
          <t>Supplier</t>
        </is>
      </c>
      <c r="C334" t="inlineStr">
        <is>
          <t>Caesarstone Fabricators</t>
        </is>
      </c>
      <c r="D334" t="inlineStr">
        <is>
          <t>25097456388</t>
        </is>
      </c>
      <c r="E334" t="inlineStr">
        <is>
          <t>Caesarstone Fabricators</t>
        </is>
      </c>
      <c r="F334" t="inlineStr">
        <is>
          <t>S008</t>
        </is>
      </c>
      <c r="G334" t="inlineStr">
        <is>
          <t>Keep</t>
        </is>
      </c>
      <c r="H334" t="inlineStr"/>
      <c r="I334">
        <f>COUNTIF('Open AR'!$I$5:$I$139,A334)+COUNTIF('Open AP'!$I$5:$I$194,A334)</f>
        <v>3</v>
      </c>
      <c r="J334">
        <f>COUNTIF('Xero Contacts'!$B$5:$B$453,F334)</f>
        <v>1</v>
      </c>
    </row>
    <row r="335">
      <c r="A335" t="inlineStr">
        <is>
          <t>S009</t>
        </is>
      </c>
      <c r="B335" t="inlineStr">
        <is>
          <t>Supplier</t>
        </is>
      </c>
      <c r="C335" t="inlineStr">
        <is>
          <t>Coates Hire Pty Ltd</t>
        </is>
      </c>
      <c r="D335" t="inlineStr">
        <is>
          <t>60656878026</t>
        </is>
      </c>
      <c r="E335" t="inlineStr">
        <is>
          <t>Coates Hire Pty Ltd</t>
        </is>
      </c>
      <c r="F335" t="inlineStr">
        <is>
          <t>S009</t>
        </is>
      </c>
      <c r="G335" t="inlineStr">
        <is>
          <t>Keep</t>
        </is>
      </c>
      <c r="H335" t="inlineStr"/>
      <c r="I335">
        <f>COUNTIF('Open AR'!$I$5:$I$139,A335)+COUNTIF('Open AP'!$I$5:$I$194,A335)</f>
        <v>2</v>
      </c>
      <c r="J335">
        <f>COUNTIF('Xero Contacts'!$B$5:$B$453,F335)</f>
        <v>1</v>
      </c>
    </row>
    <row r="336">
      <c r="A336" t="inlineStr">
        <is>
          <t>S010</t>
        </is>
      </c>
      <c r="B336" t="inlineStr">
        <is>
          <t>Supplier</t>
        </is>
      </c>
      <c r="C336" t="inlineStr">
        <is>
          <t>Kennards Hire Pty Ltd</t>
        </is>
      </c>
      <c r="D336" t="inlineStr">
        <is>
          <t>19436309932</t>
        </is>
      </c>
      <c r="E336" t="inlineStr">
        <is>
          <t>Kennards Hire Pty Ltd</t>
        </is>
      </c>
      <c r="F336" t="inlineStr">
        <is>
          <t>S010</t>
        </is>
      </c>
      <c r="G336" t="inlineStr">
        <is>
          <t>Keep</t>
        </is>
      </c>
      <c r="H336" t="inlineStr"/>
      <c r="I336">
        <f>COUNTIF('Open AR'!$I$5:$I$139,A336)+COUNTIF('Open AP'!$I$5:$I$194,A336)</f>
        <v>2</v>
      </c>
      <c r="J336">
        <f>COUNTIF('Xero Contacts'!$B$5:$B$453,F336)</f>
        <v>1</v>
      </c>
    </row>
    <row r="337">
      <c r="A337" t="inlineStr">
        <is>
          <t>S011</t>
        </is>
      </c>
      <c r="B337" t="inlineStr">
        <is>
          <t>Supplier</t>
        </is>
      </c>
      <c r="C337" t="inlineStr">
        <is>
          <t>TNT Express Pty Ltd</t>
        </is>
      </c>
      <c r="D337" t="inlineStr">
        <is>
          <t>02486435406</t>
        </is>
      </c>
      <c r="E337" t="inlineStr">
        <is>
          <t>TNT Express Pty Ltd</t>
        </is>
      </c>
      <c r="F337" t="inlineStr">
        <is>
          <t>S011</t>
        </is>
      </c>
      <c r="G337" t="inlineStr">
        <is>
          <t>Keep</t>
        </is>
      </c>
      <c r="H337" t="inlineStr"/>
      <c r="I337">
        <f>COUNTIF('Open AR'!$I$5:$I$139,A337)+COUNTIF('Open AP'!$I$5:$I$194,A337)</f>
        <v>2</v>
      </c>
      <c r="J337">
        <f>COUNTIF('Xero Contacts'!$B$5:$B$453,F337)</f>
        <v>1</v>
      </c>
    </row>
    <row r="338">
      <c r="A338" t="inlineStr">
        <is>
          <t>S012</t>
        </is>
      </c>
      <c r="B338" t="inlineStr">
        <is>
          <t>Supplier</t>
        </is>
      </c>
      <c r="C338" t="inlineStr">
        <is>
          <t>Couriers Please Pty Ltd</t>
        </is>
      </c>
      <c r="D338" t="inlineStr">
        <is>
          <t>41175834527</t>
        </is>
      </c>
      <c r="E338" t="inlineStr">
        <is>
          <t>Couriers Please Pty Ltd</t>
        </is>
      </c>
      <c r="F338" t="inlineStr">
        <is>
          <t>S012</t>
        </is>
      </c>
      <c r="G338" t="inlineStr">
        <is>
          <t>Keep</t>
        </is>
      </c>
      <c r="H338" t="inlineStr"/>
      <c r="I338">
        <f>COUNTIF('Open AR'!$I$5:$I$139,A338)+COUNTIF('Open AP'!$I$5:$I$194,A338)</f>
        <v>2</v>
      </c>
      <c r="J338">
        <f>COUNTIF('Xero Contacts'!$B$5:$B$453,F338)</f>
        <v>1</v>
      </c>
    </row>
    <row r="339">
      <c r="A339" t="inlineStr">
        <is>
          <t>S155</t>
        </is>
      </c>
      <c r="B339" t="inlineStr">
        <is>
          <t>Supplier</t>
        </is>
      </c>
      <c r="C339" t="inlineStr">
        <is>
          <t>Couriers Please</t>
        </is>
      </c>
      <c r="D339" t="inlineStr">
        <is>
          <t>41175834527</t>
        </is>
      </c>
      <c r="E339" t="inlineStr">
        <is>
          <t>Couriers Please Pty Ltd</t>
        </is>
      </c>
      <c r="F339" t="inlineStr">
        <is>
          <t>S012</t>
        </is>
      </c>
      <c r="G339" t="inlineStr">
        <is>
          <t>Merge into S012</t>
        </is>
      </c>
      <c r="H339" t="inlineStr">
        <is>
          <t>Same ABN</t>
        </is>
      </c>
      <c r="I339">
        <f>COUNTIF('Open AR'!$I$5:$I$139,A339)+COUNTIF('Open AP'!$I$5:$I$194,A339)</f>
        <v>0</v>
      </c>
      <c r="J339">
        <f>COUNTIF('Xero Contacts'!$B$5:$B$453,F339)</f>
        <v>1</v>
      </c>
    </row>
    <row r="340">
      <c r="A340" t="inlineStr">
        <is>
          <t>S013</t>
        </is>
      </c>
      <c r="B340" t="inlineStr">
        <is>
          <t>Supplier</t>
        </is>
      </c>
      <c r="C340" t="inlineStr">
        <is>
          <t>AGL Energy Pty Ltd</t>
        </is>
      </c>
      <c r="D340" t="inlineStr">
        <is>
          <t>78555179429</t>
        </is>
      </c>
      <c r="E340" t="inlineStr">
        <is>
          <t>AGL Energy Pty Ltd</t>
        </is>
      </c>
      <c r="F340" t="inlineStr">
        <is>
          <t>S013</t>
        </is>
      </c>
      <c r="G340" t="inlineStr">
        <is>
          <t>Keep</t>
        </is>
      </c>
      <c r="H340" t="inlineStr"/>
      <c r="I340">
        <f>COUNTIF('Open AR'!$I$5:$I$139,A340)+COUNTIF('Open AP'!$I$5:$I$194,A340)</f>
        <v>1</v>
      </c>
      <c r="J340">
        <f>COUNTIF('Xero Contacts'!$B$5:$B$453,F340)</f>
        <v>1</v>
      </c>
    </row>
    <row r="341">
      <c r="A341" t="inlineStr">
        <is>
          <t>S156</t>
        </is>
      </c>
      <c r="B341" t="inlineStr">
        <is>
          <t>Supplier</t>
        </is>
      </c>
      <c r="C341" t="inlineStr">
        <is>
          <t>AGL Energy Pty. Ltd.</t>
        </is>
      </c>
      <c r="D341" t="inlineStr">
        <is>
          <t>78555179429</t>
        </is>
      </c>
      <c r="E341" t="inlineStr">
        <is>
          <t>AGL Energy Pty Ltd</t>
        </is>
      </c>
      <c r="F341" t="inlineStr">
        <is>
          <t>S013</t>
        </is>
      </c>
      <c r="G341" t="inlineStr">
        <is>
          <t>Merge into S013</t>
        </is>
      </c>
      <c r="H341" t="inlineStr">
        <is>
          <t>Same ABN</t>
        </is>
      </c>
      <c r="I341">
        <f>COUNTIF('Open AR'!$I$5:$I$139,A341)+COUNTIF('Open AP'!$I$5:$I$194,A341)</f>
        <v>0</v>
      </c>
      <c r="J341">
        <f>COUNTIF('Xero Contacts'!$B$5:$B$453,F341)</f>
        <v>1</v>
      </c>
    </row>
    <row r="342">
      <c r="A342" t="inlineStr">
        <is>
          <t>S014</t>
        </is>
      </c>
      <c r="B342" t="inlineStr">
        <is>
          <t>Supplier</t>
        </is>
      </c>
      <c r="C342" t="inlineStr">
        <is>
          <t>Origin Energy Pty Ltd</t>
        </is>
      </c>
      <c r="D342" t="inlineStr">
        <is>
          <t>46401570392</t>
        </is>
      </c>
      <c r="E342" t="inlineStr">
        <is>
          <t>Origin Energy Pty Ltd</t>
        </is>
      </c>
      <c r="F342" t="inlineStr">
        <is>
          <t>S014</t>
        </is>
      </c>
      <c r="G342" t="inlineStr">
        <is>
          <t>Keep</t>
        </is>
      </c>
      <c r="H342" t="inlineStr"/>
      <c r="I342">
        <f>COUNTIF('Open AR'!$I$5:$I$139,A342)+COUNTIF('Open AP'!$I$5:$I$194,A342)</f>
        <v>4</v>
      </c>
      <c r="J342">
        <f>COUNTIF('Xero Contacts'!$B$5:$B$453,F342)</f>
        <v>1</v>
      </c>
    </row>
    <row r="343">
      <c r="A343" t="inlineStr">
        <is>
          <t>S015</t>
        </is>
      </c>
      <c r="B343" t="inlineStr">
        <is>
          <t>Supplier</t>
        </is>
      </c>
      <c r="C343" t="inlineStr">
        <is>
          <t>Telstra Pty Ltd</t>
        </is>
      </c>
      <c r="D343" t="inlineStr">
        <is>
          <t>30546969039</t>
        </is>
      </c>
      <c r="E343" t="inlineStr">
        <is>
          <t>Telstra Pty Ltd</t>
        </is>
      </c>
      <c r="F343" t="inlineStr">
        <is>
          <t>S015</t>
        </is>
      </c>
      <c r="G343" t="inlineStr">
        <is>
          <t>Keep</t>
        </is>
      </c>
      <c r="H343" t="inlineStr"/>
      <c r="I343">
        <f>COUNTIF('Open AR'!$I$5:$I$139,A343)+COUNTIF('Open AP'!$I$5:$I$194,A343)</f>
        <v>0</v>
      </c>
      <c r="J343">
        <f>COUNTIF('Xero Contacts'!$B$5:$B$453,F343)</f>
        <v>1</v>
      </c>
    </row>
    <row r="344">
      <c r="A344" t="inlineStr">
        <is>
          <t>S016</t>
        </is>
      </c>
      <c r="B344" t="inlineStr">
        <is>
          <t>Supplier</t>
        </is>
      </c>
      <c r="C344" t="inlineStr">
        <is>
          <t>Optus Business</t>
        </is>
      </c>
      <c r="D344" t="inlineStr"/>
      <c r="E344" t="inlineStr">
        <is>
          <t>Optus Business</t>
        </is>
      </c>
      <c r="F344" t="inlineStr">
        <is>
          <t>S016</t>
        </is>
      </c>
      <c r="G344" t="inlineStr">
        <is>
          <t>Keep</t>
        </is>
      </c>
      <c r="H344" t="inlineStr"/>
      <c r="I344">
        <f>COUNTIF('Open AR'!$I$5:$I$139,A344)+COUNTIF('Open AP'!$I$5:$I$194,A344)</f>
        <v>2</v>
      </c>
      <c r="J344">
        <f>COUNTIF('Xero Contacts'!$B$5:$B$453,F344)</f>
        <v>1</v>
      </c>
    </row>
    <row r="345">
      <c r="A345" t="inlineStr">
        <is>
          <t>S017</t>
        </is>
      </c>
      <c r="B345" t="inlineStr">
        <is>
          <t>Supplier</t>
        </is>
      </c>
      <c r="C345" t="inlineStr">
        <is>
          <t>Aussie Broadband</t>
        </is>
      </c>
      <c r="D345" t="inlineStr">
        <is>
          <t>25446476263</t>
        </is>
      </c>
      <c r="E345" t="inlineStr">
        <is>
          <t>Aussie Broadband</t>
        </is>
      </c>
      <c r="F345" t="inlineStr">
        <is>
          <t>S017</t>
        </is>
      </c>
      <c r="G345" t="inlineStr">
        <is>
          <t>Keep</t>
        </is>
      </c>
      <c r="H345" t="inlineStr"/>
      <c r="I345">
        <f>COUNTIF('Open AR'!$I$5:$I$139,A345)+COUNTIF('Open AP'!$I$5:$I$194,A345)</f>
        <v>3</v>
      </c>
      <c r="J345">
        <f>COUNTIF('Xero Contacts'!$B$5:$B$453,F345)</f>
        <v>1</v>
      </c>
    </row>
    <row r="346">
      <c r="A346" t="inlineStr">
        <is>
          <t>S018</t>
        </is>
      </c>
      <c r="B346" t="inlineStr">
        <is>
          <t>Supplier</t>
        </is>
      </c>
      <c r="C346" t="inlineStr">
        <is>
          <t>Ampol</t>
        </is>
      </c>
      <c r="D346" t="inlineStr">
        <is>
          <t>18816061188</t>
        </is>
      </c>
      <c r="E346" t="inlineStr">
        <is>
          <t>Ampol</t>
        </is>
      </c>
      <c r="F346" t="inlineStr">
        <is>
          <t>S018</t>
        </is>
      </c>
      <c r="G346" t="inlineStr">
        <is>
          <t>Keep</t>
        </is>
      </c>
      <c r="H346" t="inlineStr"/>
      <c r="I346">
        <f>COUNTIF('Open AR'!$I$5:$I$139,A346)+COUNTIF('Open AP'!$I$5:$I$194,A346)</f>
        <v>0</v>
      </c>
      <c r="J346">
        <f>COUNTIF('Xero Contacts'!$B$5:$B$453,F346)</f>
        <v>1</v>
      </c>
    </row>
    <row r="347">
      <c r="A347" t="inlineStr">
        <is>
          <t>S019</t>
        </is>
      </c>
      <c r="B347" t="inlineStr">
        <is>
          <t>Supplier</t>
        </is>
      </c>
      <c r="C347" t="inlineStr">
        <is>
          <t>BP Australia Pty Ltd</t>
        </is>
      </c>
      <c r="D347" t="inlineStr">
        <is>
          <t>50703178823</t>
        </is>
      </c>
      <c r="E347" t="inlineStr">
        <is>
          <t>BP Australia Pty Ltd</t>
        </is>
      </c>
      <c r="F347" t="inlineStr">
        <is>
          <t>S019</t>
        </is>
      </c>
      <c r="G347" t="inlineStr">
        <is>
          <t>Keep</t>
        </is>
      </c>
      <c r="H347" t="inlineStr"/>
      <c r="I347">
        <f>COUNTIF('Open AR'!$I$5:$I$139,A347)+COUNTIF('Open AP'!$I$5:$I$194,A347)</f>
        <v>1</v>
      </c>
      <c r="J347">
        <f>COUNTIF('Xero Contacts'!$B$5:$B$453,F347)</f>
        <v>1</v>
      </c>
    </row>
    <row r="348">
      <c r="A348" t="inlineStr">
        <is>
          <t>S020</t>
        </is>
      </c>
      <c r="B348" t="inlineStr">
        <is>
          <t>Supplier</t>
        </is>
      </c>
      <c r="C348" t="inlineStr">
        <is>
          <t>VicRoads Pty Ltd</t>
        </is>
      </c>
      <c r="D348" t="inlineStr">
        <is>
          <t>87835288104</t>
        </is>
      </c>
      <c r="E348" t="inlineStr">
        <is>
          <t>VicRoads Pty Ltd</t>
        </is>
      </c>
      <c r="F348" t="inlineStr">
        <is>
          <t>S020</t>
        </is>
      </c>
      <c r="G348" t="inlineStr">
        <is>
          <t>Keep</t>
        </is>
      </c>
      <c r="H348" t="inlineStr"/>
      <c r="I348">
        <f>COUNTIF('Open AR'!$I$5:$I$139,A348)+COUNTIF('Open AP'!$I$5:$I$194,A348)</f>
        <v>1</v>
      </c>
      <c r="J348">
        <f>COUNTIF('Xero Contacts'!$B$5:$B$453,F348)</f>
        <v>1</v>
      </c>
    </row>
    <row r="349">
      <c r="A349" t="inlineStr">
        <is>
          <t>S021</t>
        </is>
      </c>
      <c r="B349" t="inlineStr">
        <is>
          <t>Supplier</t>
        </is>
      </c>
      <c r="C349" t="inlineStr">
        <is>
          <t>Bob Jane T-Marts Pty Ltd</t>
        </is>
      </c>
      <c r="D349" t="inlineStr">
        <is>
          <t>20298627681</t>
        </is>
      </c>
      <c r="E349" t="inlineStr">
        <is>
          <t>Bob Jane T-Marts Pty Ltd</t>
        </is>
      </c>
      <c r="F349" t="inlineStr">
        <is>
          <t>S021</t>
        </is>
      </c>
      <c r="G349" t="inlineStr">
        <is>
          <t>Keep</t>
        </is>
      </c>
      <c r="H349" t="inlineStr"/>
      <c r="I349">
        <f>COUNTIF('Open AR'!$I$5:$I$139,A349)+COUNTIF('Open AP'!$I$5:$I$194,A349)</f>
        <v>3</v>
      </c>
      <c r="J349">
        <f>COUNTIF('Xero Contacts'!$B$5:$B$453,F349)</f>
        <v>1</v>
      </c>
    </row>
    <row r="350">
      <c r="A350" t="inlineStr">
        <is>
          <t>S022</t>
        </is>
      </c>
      <c r="B350" t="inlineStr">
        <is>
          <t>Supplier</t>
        </is>
      </c>
      <c r="C350" t="inlineStr">
        <is>
          <t>Allianz Insurance</t>
        </is>
      </c>
      <c r="D350" t="inlineStr">
        <is>
          <t>61441743157</t>
        </is>
      </c>
      <c r="E350" t="inlineStr">
        <is>
          <t>Allianz Insurance</t>
        </is>
      </c>
      <c r="F350" t="inlineStr">
        <is>
          <t>S022</t>
        </is>
      </c>
      <c r="G350" t="inlineStr">
        <is>
          <t>Keep</t>
        </is>
      </c>
      <c r="H350" t="inlineStr"/>
      <c r="I350">
        <f>COUNTIF('Open AR'!$I$5:$I$139,A350)+COUNTIF('Open AP'!$I$5:$I$194,A350)</f>
        <v>0</v>
      </c>
      <c r="J350">
        <f>COUNTIF('Xero Contacts'!$B$5:$B$453,F350)</f>
        <v>1</v>
      </c>
    </row>
    <row r="351">
      <c r="A351" t="inlineStr">
        <is>
          <t>S023</t>
        </is>
      </c>
      <c r="B351" t="inlineStr">
        <is>
          <t>Supplier</t>
        </is>
      </c>
      <c r="C351" t="inlineStr">
        <is>
          <t>WorkSafe Victoria</t>
        </is>
      </c>
      <c r="D351" t="inlineStr">
        <is>
          <t>48251880477</t>
        </is>
      </c>
      <c r="E351" t="inlineStr">
        <is>
          <t>WorkSafe Victoria</t>
        </is>
      </c>
      <c r="F351" t="inlineStr">
        <is>
          <t>S023</t>
        </is>
      </c>
      <c r="G351" t="inlineStr">
        <is>
          <t>Keep</t>
        </is>
      </c>
      <c r="H351" t="inlineStr"/>
      <c r="I351">
        <f>COUNTIF('Open AR'!$I$5:$I$139,A351)+COUNTIF('Open AP'!$I$5:$I$194,A351)</f>
        <v>1</v>
      </c>
      <c r="J351">
        <f>COUNTIF('Xero Contacts'!$B$5:$B$453,F351)</f>
        <v>1</v>
      </c>
    </row>
    <row r="352">
      <c r="A352" t="inlineStr">
        <is>
          <t>S024</t>
        </is>
      </c>
      <c r="B352" t="inlineStr">
        <is>
          <t>Supplier</t>
        </is>
      </c>
      <c r="C352" t="inlineStr">
        <is>
          <t>Officeworks</t>
        </is>
      </c>
      <c r="D352" t="inlineStr"/>
      <c r="E352" t="inlineStr">
        <is>
          <t>Officeworks</t>
        </is>
      </c>
      <c r="F352" t="inlineStr">
        <is>
          <t>S024</t>
        </is>
      </c>
      <c r="G352" t="inlineStr">
        <is>
          <t>Keep</t>
        </is>
      </c>
      <c r="H352" t="inlineStr"/>
      <c r="I352">
        <f>COUNTIF('Open AR'!$I$5:$I$139,A352)+COUNTIF('Open AP'!$I$5:$I$194,A352)</f>
        <v>0</v>
      </c>
      <c r="J352">
        <f>COUNTIF('Xero Contacts'!$B$5:$B$453,F352)</f>
        <v>1</v>
      </c>
    </row>
    <row r="353">
      <c r="A353" t="inlineStr">
        <is>
          <t>S025</t>
        </is>
      </c>
      <c r="B353" t="inlineStr">
        <is>
          <t>Supplier</t>
        </is>
      </c>
      <c r="C353" t="inlineStr">
        <is>
          <t>Australia Post Pty Ltd</t>
        </is>
      </c>
      <c r="D353" t="inlineStr">
        <is>
          <t>44374062824</t>
        </is>
      </c>
      <c r="E353" t="inlineStr">
        <is>
          <t>Australia Post Pty Ltd</t>
        </is>
      </c>
      <c r="F353" t="inlineStr">
        <is>
          <t>S025</t>
        </is>
      </c>
      <c r="G353" t="inlineStr">
        <is>
          <t>Keep</t>
        </is>
      </c>
      <c r="H353" t="inlineStr"/>
      <c r="I353">
        <f>COUNTIF('Open AR'!$I$5:$I$139,A353)+COUNTIF('Open AP'!$I$5:$I$194,A353)</f>
        <v>2</v>
      </c>
      <c r="J353">
        <f>COUNTIF('Xero Contacts'!$B$5:$B$453,F353)</f>
        <v>1</v>
      </c>
    </row>
    <row r="354">
      <c r="A354" t="inlineStr">
        <is>
          <t>S026</t>
        </is>
      </c>
      <c r="B354" t="inlineStr">
        <is>
          <t>Supplier</t>
        </is>
      </c>
      <c r="C354" t="inlineStr">
        <is>
          <t>Cleanaway Pty Ltd</t>
        </is>
      </c>
      <c r="D354" t="inlineStr">
        <is>
          <t>67789231079</t>
        </is>
      </c>
      <c r="E354" t="inlineStr">
        <is>
          <t>Cleanaway Pty Ltd</t>
        </is>
      </c>
      <c r="F354" t="inlineStr">
        <is>
          <t>S026</t>
        </is>
      </c>
      <c r="G354" t="inlineStr">
        <is>
          <t>Keep</t>
        </is>
      </c>
      <c r="H354" t="inlineStr"/>
      <c r="I354">
        <f>COUNTIF('Open AR'!$I$5:$I$139,A354)+COUNTIF('Open AP'!$I$5:$I$194,A354)</f>
        <v>2</v>
      </c>
      <c r="J354">
        <f>COUNTIF('Xero Contacts'!$B$5:$B$453,F354)</f>
        <v>1</v>
      </c>
    </row>
    <row r="355">
      <c r="A355" t="inlineStr">
        <is>
          <t>S027</t>
        </is>
      </c>
      <c r="B355" t="inlineStr">
        <is>
          <t>Supplier</t>
        </is>
      </c>
      <c r="C355" t="inlineStr">
        <is>
          <t>Xpress Cleaning Pty Ltd</t>
        </is>
      </c>
      <c r="D355" t="inlineStr">
        <is>
          <t>95293696686</t>
        </is>
      </c>
      <c r="E355" t="inlineStr">
        <is>
          <t>Xpress Cleaning Pty Ltd</t>
        </is>
      </c>
      <c r="F355" t="inlineStr">
        <is>
          <t>S027</t>
        </is>
      </c>
      <c r="G355" t="inlineStr">
        <is>
          <t>Keep</t>
        </is>
      </c>
      <c r="H355" t="inlineStr"/>
      <c r="I355">
        <f>COUNTIF('Open AR'!$I$5:$I$139,A355)+COUNTIF('Open AP'!$I$5:$I$194,A355)</f>
        <v>1</v>
      </c>
      <c r="J355">
        <f>COUNTIF('Xero Contacts'!$B$5:$B$453,F355)</f>
        <v>1</v>
      </c>
    </row>
    <row r="356">
      <c r="A356" t="inlineStr">
        <is>
          <t>S028</t>
        </is>
      </c>
      <c r="B356" t="inlineStr">
        <is>
          <t>Supplier</t>
        </is>
      </c>
      <c r="C356" t="inlineStr">
        <is>
          <t>Hilton Factory Holdings Pty Ltd</t>
        </is>
      </c>
      <c r="D356" t="inlineStr">
        <is>
          <t>72383653651</t>
        </is>
      </c>
      <c r="E356" t="inlineStr">
        <is>
          <t>Hilton Factory Holdings Pty Ltd</t>
        </is>
      </c>
      <c r="F356" t="inlineStr">
        <is>
          <t>S028</t>
        </is>
      </c>
      <c r="G356" t="inlineStr">
        <is>
          <t>Keep</t>
        </is>
      </c>
      <c r="H356" t="inlineStr"/>
      <c r="I356">
        <f>COUNTIF('Open AR'!$I$5:$I$139,A356)+COUNTIF('Open AP'!$I$5:$I$194,A356)</f>
        <v>2</v>
      </c>
      <c r="J356">
        <f>COUNTIF('Xero Contacts'!$B$5:$B$453,F356)</f>
        <v>1</v>
      </c>
    </row>
    <row r="357">
      <c r="A357" t="inlineStr">
        <is>
          <t>S029</t>
        </is>
      </c>
      <c r="B357" t="inlineStr">
        <is>
          <t>Supplier</t>
        </is>
      </c>
      <c r="C357" t="inlineStr">
        <is>
          <t>Smith &amp; Partners Accountants Pty Ltd</t>
        </is>
      </c>
      <c r="D357" t="inlineStr">
        <is>
          <t>53074816806</t>
        </is>
      </c>
      <c r="E357" t="inlineStr">
        <is>
          <t>Smith &amp; Partners Accountants Pty Ltd</t>
        </is>
      </c>
      <c r="F357" t="inlineStr">
        <is>
          <t>S029</t>
        </is>
      </c>
      <c r="G357" t="inlineStr">
        <is>
          <t>Keep</t>
        </is>
      </c>
      <c r="H357" t="inlineStr"/>
      <c r="I357">
        <f>COUNTIF('Open AR'!$I$5:$I$139,A357)+COUNTIF('Open AP'!$I$5:$I$194,A357)</f>
        <v>0</v>
      </c>
      <c r="J357">
        <f>COUNTIF('Xero Contacts'!$B$5:$B$453,F357)</f>
        <v>1</v>
      </c>
    </row>
    <row r="358">
      <c r="A358" t="inlineStr">
        <is>
          <t>S030</t>
        </is>
      </c>
      <c r="B358" t="inlineStr">
        <is>
          <t>Supplier</t>
        </is>
      </c>
      <c r="C358" t="inlineStr">
        <is>
          <t>Clarke Legal</t>
        </is>
      </c>
      <c r="D358" t="inlineStr">
        <is>
          <t>95153543884</t>
        </is>
      </c>
      <c r="E358" t="inlineStr">
        <is>
          <t>Clarke Legal</t>
        </is>
      </c>
      <c r="F358" t="inlineStr">
        <is>
          <t>S030</t>
        </is>
      </c>
      <c r="G358" t="inlineStr">
        <is>
          <t>Keep</t>
        </is>
      </c>
      <c r="H358" t="inlineStr"/>
      <c r="I358">
        <f>COUNTIF('Open AR'!$I$5:$I$139,A358)+COUNTIF('Open AP'!$I$5:$I$194,A358)</f>
        <v>3</v>
      </c>
      <c r="J358">
        <f>COUNTIF('Xero Contacts'!$B$5:$B$453,F358)</f>
        <v>1</v>
      </c>
    </row>
    <row r="359">
      <c r="A359" t="inlineStr">
        <is>
          <t>S031</t>
        </is>
      </c>
      <c r="B359" t="inlineStr">
        <is>
          <t>Supplier</t>
        </is>
      </c>
      <c r="C359" t="inlineStr">
        <is>
          <t>Google Ads</t>
        </is>
      </c>
      <c r="D359" t="inlineStr"/>
      <c r="E359" t="inlineStr">
        <is>
          <t>Google Ads</t>
        </is>
      </c>
      <c r="F359" t="inlineStr">
        <is>
          <t>S031</t>
        </is>
      </c>
      <c r="G359" t="inlineStr">
        <is>
          <t>Keep</t>
        </is>
      </c>
      <c r="H359" t="inlineStr"/>
      <c r="I359">
        <f>COUNTIF('Open AR'!$I$5:$I$139,A359)+COUNTIF('Open AP'!$I$5:$I$194,A359)</f>
        <v>0</v>
      </c>
      <c r="J359">
        <f>COUNTIF('Xero Contacts'!$B$5:$B$453,F359)</f>
        <v>1</v>
      </c>
    </row>
    <row r="360">
      <c r="A360" t="inlineStr">
        <is>
          <t>S032</t>
        </is>
      </c>
      <c r="B360" t="inlineStr">
        <is>
          <t>Supplier</t>
        </is>
      </c>
      <c r="C360" t="inlineStr">
        <is>
          <t>Meta Ads Pty Ltd</t>
        </is>
      </c>
      <c r="D360" t="inlineStr">
        <is>
          <t>43695384768</t>
        </is>
      </c>
      <c r="E360" t="inlineStr">
        <is>
          <t>Meta Ads Pty Ltd</t>
        </is>
      </c>
      <c r="F360" t="inlineStr">
        <is>
          <t>S032</t>
        </is>
      </c>
      <c r="G360" t="inlineStr">
        <is>
          <t>Keep</t>
        </is>
      </c>
      <c r="H360" t="inlineStr"/>
      <c r="I360">
        <f>COUNTIF('Open AR'!$I$5:$I$139,A360)+COUNTIF('Open AP'!$I$5:$I$194,A360)</f>
        <v>2</v>
      </c>
      <c r="J360">
        <f>COUNTIF('Xero Contacts'!$B$5:$B$453,F360)</f>
        <v>1</v>
      </c>
    </row>
    <row r="361">
      <c r="A361" t="inlineStr">
        <is>
          <t>S033</t>
        </is>
      </c>
      <c r="B361" t="inlineStr">
        <is>
          <t>Supplier</t>
        </is>
      </c>
      <c r="C361" t="inlineStr">
        <is>
          <t>Adobe Systems</t>
        </is>
      </c>
      <c r="D361" t="inlineStr">
        <is>
          <t>24208519430</t>
        </is>
      </c>
      <c r="E361" t="inlineStr">
        <is>
          <t>Adobe Systems</t>
        </is>
      </c>
      <c r="F361" t="inlineStr">
        <is>
          <t>S033</t>
        </is>
      </c>
      <c r="G361" t="inlineStr">
        <is>
          <t>Keep</t>
        </is>
      </c>
      <c r="H361" t="inlineStr"/>
      <c r="I361">
        <f>COUNTIF('Open AR'!$I$5:$I$139,A361)+COUNTIF('Open AP'!$I$5:$I$194,A361)</f>
        <v>3</v>
      </c>
      <c r="J361">
        <f>COUNTIF('Xero Contacts'!$B$5:$B$453,F361)</f>
        <v>1</v>
      </c>
    </row>
    <row r="362">
      <c r="A362" t="inlineStr">
        <is>
          <t>S034</t>
        </is>
      </c>
      <c r="B362" t="inlineStr">
        <is>
          <t>Supplier</t>
        </is>
      </c>
      <c r="C362" t="inlineStr">
        <is>
          <t>Autodesk</t>
        </is>
      </c>
      <c r="D362" t="inlineStr">
        <is>
          <t>48384169214</t>
        </is>
      </c>
      <c r="E362" t="inlineStr">
        <is>
          <t>Autodesk</t>
        </is>
      </c>
      <c r="F362" t="inlineStr">
        <is>
          <t>S034</t>
        </is>
      </c>
      <c r="G362" t="inlineStr">
        <is>
          <t>Keep</t>
        </is>
      </c>
      <c r="H362" t="inlineStr"/>
      <c r="I362">
        <f>COUNTIF('Open AR'!$I$5:$I$139,A362)+COUNTIF('Open AP'!$I$5:$I$194,A362)</f>
        <v>2</v>
      </c>
      <c r="J362">
        <f>COUNTIF('Xero Contacts'!$B$5:$B$453,F362)</f>
        <v>1</v>
      </c>
    </row>
    <row r="363">
      <c r="A363" t="inlineStr">
        <is>
          <t>S035</t>
        </is>
      </c>
      <c r="B363" t="inlineStr">
        <is>
          <t>Supplier</t>
        </is>
      </c>
      <c r="C363" t="inlineStr">
        <is>
          <t>Master Builders Victoria</t>
        </is>
      </c>
      <c r="D363" t="inlineStr">
        <is>
          <t>00841748999</t>
        </is>
      </c>
      <c r="E363" t="inlineStr">
        <is>
          <t>Master Builders Victoria</t>
        </is>
      </c>
      <c r="F363" t="inlineStr">
        <is>
          <t>S035</t>
        </is>
      </c>
      <c r="G363" t="inlineStr">
        <is>
          <t>Keep</t>
        </is>
      </c>
      <c r="H363" t="inlineStr"/>
      <c r="I363">
        <f>COUNTIF('Open AR'!$I$5:$I$139,A363)+COUNTIF('Open AP'!$I$5:$I$194,A363)</f>
        <v>1</v>
      </c>
      <c r="J363">
        <f>COUNTIF('Xero Contacts'!$B$5:$B$453,F363)</f>
        <v>1</v>
      </c>
    </row>
    <row r="364">
      <c r="A364" t="inlineStr">
        <is>
          <t>S036</t>
        </is>
      </c>
      <c r="B364" t="inlineStr">
        <is>
          <t>Supplier</t>
        </is>
      </c>
      <c r="C364" t="inlineStr">
        <is>
          <t>Total Tools</t>
        </is>
      </c>
      <c r="D364" t="inlineStr">
        <is>
          <t>72157518576</t>
        </is>
      </c>
      <c r="E364" t="inlineStr">
        <is>
          <t>Total Tools</t>
        </is>
      </c>
      <c r="F364" t="inlineStr">
        <is>
          <t>S036</t>
        </is>
      </c>
      <c r="G364" t="inlineStr">
        <is>
          <t>Keep</t>
        </is>
      </c>
      <c r="H364" t="inlineStr"/>
      <c r="I364">
        <f>COUNTIF('Open AR'!$I$5:$I$139,A364)+COUNTIF('Open AP'!$I$5:$I$194,A364)</f>
        <v>0</v>
      </c>
      <c r="J364">
        <f>COUNTIF('Xero Contacts'!$B$5:$B$453,F364)</f>
        <v>1</v>
      </c>
    </row>
    <row r="365">
      <c r="A365" t="inlineStr">
        <is>
          <t>S037</t>
        </is>
      </c>
      <c r="B365" t="inlineStr">
        <is>
          <t>Supplier</t>
        </is>
      </c>
      <c r="C365" t="inlineStr">
        <is>
          <t>RSEA Safety Pty Ltd</t>
        </is>
      </c>
      <c r="D365" t="inlineStr">
        <is>
          <t>39585692296</t>
        </is>
      </c>
      <c r="E365" t="inlineStr">
        <is>
          <t>RSEA Safety Pty Ltd</t>
        </is>
      </c>
      <c r="F365" t="inlineStr">
        <is>
          <t>S037</t>
        </is>
      </c>
      <c r="G365" t="inlineStr">
        <is>
          <t>Keep</t>
        </is>
      </c>
      <c r="H365" t="inlineStr"/>
      <c r="I365">
        <f>COUNTIF('Open AR'!$I$5:$I$139,A365)+COUNTIF('Open AP'!$I$5:$I$194,A365)</f>
        <v>3</v>
      </c>
      <c r="J365">
        <f>COUNTIF('Xero Contacts'!$B$5:$B$453,F365)</f>
        <v>1</v>
      </c>
    </row>
    <row r="366">
      <c r="A366" t="inlineStr">
        <is>
          <t>S038</t>
        </is>
      </c>
      <c r="B366" t="inlineStr">
        <is>
          <t>Supplier</t>
        </is>
      </c>
      <c r="C366" t="inlineStr">
        <is>
          <t>Lane Electrical Pty Ltd</t>
        </is>
      </c>
      <c r="D366" t="inlineStr">
        <is>
          <t>41394374050</t>
        </is>
      </c>
      <c r="E366" t="inlineStr">
        <is>
          <t>Lane Electrical Pty Ltd</t>
        </is>
      </c>
      <c r="F366" t="inlineStr">
        <is>
          <t>S038</t>
        </is>
      </c>
      <c r="G366" t="inlineStr">
        <is>
          <t>Keep</t>
        </is>
      </c>
      <c r="H366" t="inlineStr"/>
      <c r="I366">
        <f>COUNTIF('Open AR'!$I$5:$I$139,A366)+COUNTIF('Open AP'!$I$5:$I$194,A366)</f>
        <v>1</v>
      </c>
      <c r="J366">
        <f>COUNTIF('Xero Contacts'!$B$5:$B$453,F366)</f>
        <v>1</v>
      </c>
    </row>
    <row r="367">
      <c r="A367" t="inlineStr">
        <is>
          <t>S039</t>
        </is>
      </c>
      <c r="B367" t="inlineStr">
        <is>
          <t>Supplier</t>
        </is>
      </c>
      <c r="C367" t="inlineStr">
        <is>
          <t>Precise Plumbing</t>
        </is>
      </c>
      <c r="D367" t="inlineStr">
        <is>
          <t>38102124253</t>
        </is>
      </c>
      <c r="E367" t="inlineStr">
        <is>
          <t>Precise Plumbing</t>
        </is>
      </c>
      <c r="F367" t="inlineStr">
        <is>
          <t>S039</t>
        </is>
      </c>
      <c r="G367" t="inlineStr">
        <is>
          <t>Keep</t>
        </is>
      </c>
      <c r="H367" t="inlineStr"/>
      <c r="I367">
        <f>COUNTIF('Open AR'!$I$5:$I$139,A367)+COUNTIF('Open AP'!$I$5:$I$194,A367)</f>
        <v>0</v>
      </c>
      <c r="J367">
        <f>COUNTIF('Xero Contacts'!$B$5:$B$453,F367)</f>
        <v>1</v>
      </c>
    </row>
    <row r="368">
      <c r="A368" t="inlineStr">
        <is>
          <t>S040</t>
        </is>
      </c>
      <c r="B368" t="inlineStr">
        <is>
          <t>Supplier</t>
        </is>
      </c>
      <c r="C368" t="inlineStr">
        <is>
          <t>Edge Painting Pty Ltd</t>
        </is>
      </c>
      <c r="D368" t="inlineStr">
        <is>
          <t>31629652147</t>
        </is>
      </c>
      <c r="E368" t="inlineStr">
        <is>
          <t>Edge Painting Pty Ltd</t>
        </is>
      </c>
      <c r="F368" t="inlineStr">
        <is>
          <t>S040</t>
        </is>
      </c>
      <c r="G368" t="inlineStr">
        <is>
          <t>Keep</t>
        </is>
      </c>
      <c r="H368" t="inlineStr"/>
      <c r="I368">
        <f>COUNTIF('Open AR'!$I$5:$I$139,A368)+COUNTIF('Open AP'!$I$5:$I$194,A368)</f>
        <v>0</v>
      </c>
      <c r="J368">
        <f>COUNTIF('Xero Contacts'!$B$5:$B$453,F368)</f>
        <v>1</v>
      </c>
    </row>
    <row r="369">
      <c r="A369" t="inlineStr">
        <is>
          <t>S041</t>
        </is>
      </c>
      <c r="B369" t="inlineStr">
        <is>
          <t>Supplier</t>
        </is>
      </c>
      <c r="C369" t="inlineStr">
        <is>
          <t>Westside Glass Pty Ltd</t>
        </is>
      </c>
      <c r="D369" t="inlineStr">
        <is>
          <t>94469594253</t>
        </is>
      </c>
      <c r="E369" t="inlineStr">
        <is>
          <t>Westside Glass Pty Ltd</t>
        </is>
      </c>
      <c r="F369" t="inlineStr">
        <is>
          <t>S041</t>
        </is>
      </c>
      <c r="G369" t="inlineStr">
        <is>
          <t>Keep</t>
        </is>
      </c>
      <c r="H369" t="inlineStr"/>
      <c r="I369">
        <f>COUNTIF('Open AR'!$I$5:$I$139,A369)+COUNTIF('Open AP'!$I$5:$I$194,A369)</f>
        <v>2</v>
      </c>
      <c r="J369">
        <f>COUNTIF('Xero Contacts'!$B$5:$B$453,F369)</f>
        <v>1</v>
      </c>
    </row>
    <row r="370">
      <c r="A370" t="inlineStr">
        <is>
          <t>S042</t>
        </is>
      </c>
      <c r="B370" t="inlineStr">
        <is>
          <t>Supplier</t>
        </is>
      </c>
      <c r="C370" t="inlineStr">
        <is>
          <t>Metro Steel Fab Pty Ltd</t>
        </is>
      </c>
      <c r="D370" t="inlineStr">
        <is>
          <t>96007834473</t>
        </is>
      </c>
      <c r="E370" t="inlineStr">
        <is>
          <t>Metro Steel Fab Pty Ltd</t>
        </is>
      </c>
      <c r="F370" t="inlineStr">
        <is>
          <t>S042</t>
        </is>
      </c>
      <c r="G370" t="inlineStr">
        <is>
          <t>Keep</t>
        </is>
      </c>
      <c r="H370" t="inlineStr"/>
      <c r="I370">
        <f>COUNTIF('Open AR'!$I$5:$I$139,A370)+COUNTIF('Open AP'!$I$5:$I$194,A370)</f>
        <v>1</v>
      </c>
      <c r="J370">
        <f>COUNTIF('Xero Contacts'!$B$5:$B$453,F370)</f>
        <v>1</v>
      </c>
    </row>
    <row r="371">
      <c r="A371" t="inlineStr">
        <is>
          <t>S043</t>
        </is>
      </c>
      <c r="B371" t="inlineStr">
        <is>
          <t>Supplier</t>
        </is>
      </c>
      <c r="C371" t="inlineStr">
        <is>
          <t>Coffee Club Catering Pty Ltd</t>
        </is>
      </c>
      <c r="D371" t="inlineStr">
        <is>
          <t>56019865104</t>
        </is>
      </c>
      <c r="E371" t="inlineStr">
        <is>
          <t>Coffee Club Catering Pty Ltd</t>
        </is>
      </c>
      <c r="F371" t="inlineStr">
        <is>
          <t>S043</t>
        </is>
      </c>
      <c r="G371" t="inlineStr">
        <is>
          <t>Keep</t>
        </is>
      </c>
      <c r="H371" t="inlineStr"/>
      <c r="I371">
        <f>COUNTIF('Open AR'!$I$5:$I$139,A371)+COUNTIF('Open AP'!$I$5:$I$194,A371)</f>
        <v>1</v>
      </c>
      <c r="J371">
        <f>COUNTIF('Xero Contacts'!$B$5:$B$453,F371)</f>
        <v>1</v>
      </c>
    </row>
    <row r="372">
      <c r="A372" t="inlineStr">
        <is>
          <t>S044</t>
        </is>
      </c>
      <c r="B372" t="inlineStr">
        <is>
          <t>Supplier</t>
        </is>
      </c>
      <c r="C372" t="inlineStr">
        <is>
          <t>TAFE Victoria Pty Ltd</t>
        </is>
      </c>
      <c r="D372" t="inlineStr"/>
      <c r="E372" t="inlineStr">
        <is>
          <t>TAFE Victoria Pty Ltd</t>
        </is>
      </c>
      <c r="F372" t="inlineStr">
        <is>
          <t>S044</t>
        </is>
      </c>
      <c r="G372" t="inlineStr">
        <is>
          <t>Keep</t>
        </is>
      </c>
      <c r="H372" t="inlineStr"/>
      <c r="I372">
        <f>COUNTIF('Open AR'!$I$5:$I$139,A372)+COUNTIF('Open AP'!$I$5:$I$194,A372)</f>
        <v>1</v>
      </c>
      <c r="J372">
        <f>COUNTIF('Xero Contacts'!$B$5:$B$453,F372)</f>
        <v>1</v>
      </c>
    </row>
    <row r="373">
      <c r="A373" t="inlineStr">
        <is>
          <t>S045</t>
        </is>
      </c>
      <c r="B373" t="inlineStr">
        <is>
          <t>Supplier</t>
        </is>
      </c>
      <c r="C373" t="inlineStr">
        <is>
          <t>City of Yarra Pty Ltd</t>
        </is>
      </c>
      <c r="D373" t="inlineStr"/>
      <c r="E373" t="inlineStr">
        <is>
          <t>City of Yarra Pty Ltd</t>
        </is>
      </c>
      <c r="F373" t="inlineStr">
        <is>
          <t>S045</t>
        </is>
      </c>
      <c r="G373" t="inlineStr">
        <is>
          <t>Keep</t>
        </is>
      </c>
      <c r="H373" t="inlineStr"/>
      <c r="I373">
        <f>COUNTIF('Open AR'!$I$5:$I$139,A373)+COUNTIF('Open AP'!$I$5:$I$194,A373)</f>
        <v>3</v>
      </c>
      <c r="J373">
        <f>COUNTIF('Xero Contacts'!$B$5:$B$453,F373)</f>
        <v>1</v>
      </c>
    </row>
    <row r="374">
      <c r="A374" t="inlineStr">
        <is>
          <t>S153</t>
        </is>
      </c>
      <c r="B374" t="inlineStr">
        <is>
          <t>Supplier</t>
        </is>
      </c>
      <c r="C374" t="inlineStr">
        <is>
          <t>City of Yarra</t>
        </is>
      </c>
      <c r="D374" t="inlineStr"/>
      <c r="E374" t="inlineStr">
        <is>
          <t>City of Yarra Pty Ltd</t>
        </is>
      </c>
      <c r="F374" t="inlineStr">
        <is>
          <t>S045</t>
        </is>
      </c>
      <c r="G374" t="inlineStr">
        <is>
          <t>Merge into S045</t>
        </is>
      </c>
      <c r="H374" t="inlineStr">
        <is>
          <t>Same name (normalised)</t>
        </is>
      </c>
      <c r="I374">
        <f>COUNTIF('Open AR'!$I$5:$I$139,A374)+COUNTIF('Open AP'!$I$5:$I$194,A374)</f>
        <v>0</v>
      </c>
      <c r="J374">
        <f>COUNTIF('Xero Contacts'!$B$5:$B$453,F374)</f>
        <v>1</v>
      </c>
    </row>
    <row r="375">
      <c r="A375" t="inlineStr">
        <is>
          <t>S046</t>
        </is>
      </c>
      <c r="B375" t="inlineStr">
        <is>
          <t>Supplier</t>
        </is>
      </c>
      <c r="C375" t="inlineStr">
        <is>
          <t>Repco Pty Ltd</t>
        </is>
      </c>
      <c r="D375" t="inlineStr">
        <is>
          <t>27247200842</t>
        </is>
      </c>
      <c r="E375" t="inlineStr">
        <is>
          <t>Repco Pty Ltd</t>
        </is>
      </c>
      <c r="F375" t="inlineStr">
        <is>
          <t>S046</t>
        </is>
      </c>
      <c r="G375" t="inlineStr">
        <is>
          <t>Keep</t>
        </is>
      </c>
      <c r="H375" t="inlineStr"/>
      <c r="I375">
        <f>COUNTIF('Open AR'!$I$5:$I$139,A375)+COUNTIF('Open AP'!$I$5:$I$194,A375)</f>
        <v>1</v>
      </c>
      <c r="J375">
        <f>COUNTIF('Xero Contacts'!$B$5:$B$453,F375)</f>
        <v>1</v>
      </c>
    </row>
    <row r="376">
      <c r="A376" t="inlineStr">
        <is>
          <t>S047</t>
        </is>
      </c>
      <c r="B376" t="inlineStr">
        <is>
          <t>Supplier</t>
        </is>
      </c>
      <c r="C376" t="inlineStr">
        <is>
          <t>Kmart</t>
        </is>
      </c>
      <c r="D376" t="inlineStr"/>
      <c r="E376" t="inlineStr">
        <is>
          <t>Kmart</t>
        </is>
      </c>
      <c r="F376" t="inlineStr">
        <is>
          <t>S047</t>
        </is>
      </c>
      <c r="G376" t="inlineStr">
        <is>
          <t>Keep</t>
        </is>
      </c>
      <c r="H376" t="inlineStr"/>
      <c r="I376">
        <f>COUNTIF('Open AR'!$I$5:$I$139,A376)+COUNTIF('Open AP'!$I$5:$I$194,A376)</f>
        <v>1</v>
      </c>
      <c r="J376">
        <f>COUNTIF('Xero Contacts'!$B$5:$B$453,F376)</f>
        <v>1</v>
      </c>
    </row>
    <row r="377">
      <c r="A377" t="inlineStr">
        <is>
          <t>S048</t>
        </is>
      </c>
      <c r="B377" t="inlineStr">
        <is>
          <t>Supplier</t>
        </is>
      </c>
      <c r="C377" t="inlineStr">
        <is>
          <t>JB Hi-Fi Pty Ltd</t>
        </is>
      </c>
      <c r="D377" t="inlineStr">
        <is>
          <t>36018108486</t>
        </is>
      </c>
      <c r="E377" t="inlineStr">
        <is>
          <t>JB Hi-Fi Pty Ltd</t>
        </is>
      </c>
      <c r="F377" t="inlineStr">
        <is>
          <t>S048</t>
        </is>
      </c>
      <c r="G377" t="inlineStr">
        <is>
          <t>Keep</t>
        </is>
      </c>
      <c r="H377" t="inlineStr"/>
      <c r="I377">
        <f>COUNTIF('Open AR'!$I$5:$I$139,A377)+COUNTIF('Open AP'!$I$5:$I$194,A377)</f>
        <v>0</v>
      </c>
      <c r="J377">
        <f>COUNTIF('Xero Contacts'!$B$5:$B$453,F377)</f>
        <v>1</v>
      </c>
    </row>
    <row r="378">
      <c r="A378" t="inlineStr">
        <is>
          <t>S049</t>
        </is>
      </c>
      <c r="B378" t="inlineStr">
        <is>
          <t>Supplier</t>
        </is>
      </c>
      <c r="C378" t="inlineStr">
        <is>
          <t>Snap Printing Pty Ltd</t>
        </is>
      </c>
      <c r="D378" t="inlineStr"/>
      <c r="E378" t="inlineStr">
        <is>
          <t>Snap Printing Pty Ltd</t>
        </is>
      </c>
      <c r="F378" t="inlineStr">
        <is>
          <t>S049</t>
        </is>
      </c>
      <c r="G378" t="inlineStr">
        <is>
          <t>Keep</t>
        </is>
      </c>
      <c r="H378" t="inlineStr"/>
      <c r="I378">
        <f>COUNTIF('Open AR'!$I$5:$I$139,A378)+COUNTIF('Open AP'!$I$5:$I$194,A378)</f>
        <v>0</v>
      </c>
      <c r="J378">
        <f>COUNTIF('Xero Contacts'!$B$5:$B$453,F378)</f>
        <v>1</v>
      </c>
    </row>
    <row r="379">
      <c r="A379" t="inlineStr">
        <is>
          <t>S050</t>
        </is>
      </c>
      <c r="B379" t="inlineStr">
        <is>
          <t>Supplier</t>
        </is>
      </c>
      <c r="C379" t="inlineStr">
        <is>
          <t>Qantas Pty Ltd</t>
        </is>
      </c>
      <c r="D379" t="inlineStr">
        <is>
          <t>99941577420</t>
        </is>
      </c>
      <c r="E379" t="inlineStr">
        <is>
          <t>Qantas Pty Ltd</t>
        </is>
      </c>
      <c r="F379" t="inlineStr">
        <is>
          <t>S050</t>
        </is>
      </c>
      <c r="G379" t="inlineStr">
        <is>
          <t>Keep</t>
        </is>
      </c>
      <c r="H379" t="inlineStr"/>
      <c r="I379">
        <f>COUNTIF('Open AR'!$I$5:$I$139,A379)+COUNTIF('Open AP'!$I$5:$I$194,A379)</f>
        <v>1</v>
      </c>
      <c r="J379">
        <f>COUNTIF('Xero Contacts'!$B$5:$B$453,F379)</f>
        <v>1</v>
      </c>
    </row>
    <row r="380">
      <c r="A380" t="inlineStr">
        <is>
          <t>S051</t>
        </is>
      </c>
      <c r="B380" t="inlineStr">
        <is>
          <t>Supplier</t>
        </is>
      </c>
      <c r="C380" t="inlineStr">
        <is>
          <t>Virgin Australia</t>
        </is>
      </c>
      <c r="D380" t="inlineStr">
        <is>
          <t>17632540343</t>
        </is>
      </c>
      <c r="E380" t="inlineStr">
        <is>
          <t>Virgin Australia</t>
        </is>
      </c>
      <c r="F380" t="inlineStr">
        <is>
          <t>S051</t>
        </is>
      </c>
      <c r="G380" t="inlineStr">
        <is>
          <t>Keep</t>
        </is>
      </c>
      <c r="H380" t="inlineStr"/>
      <c r="I380">
        <f>COUNTIF('Open AR'!$I$5:$I$139,A380)+COUNTIF('Open AP'!$I$5:$I$194,A380)</f>
        <v>6</v>
      </c>
      <c r="J380">
        <f>COUNTIF('Xero Contacts'!$B$5:$B$453,F380)</f>
        <v>1</v>
      </c>
    </row>
    <row r="381">
      <c r="A381" t="inlineStr">
        <is>
          <t>S052</t>
        </is>
      </c>
      <c r="B381" t="inlineStr">
        <is>
          <t>Supplier</t>
        </is>
      </c>
      <c r="C381" t="inlineStr">
        <is>
          <t>Fixit Machinery Pty Ltd</t>
        </is>
      </c>
      <c r="D381" t="inlineStr">
        <is>
          <t>75122559566</t>
        </is>
      </c>
      <c r="E381" t="inlineStr">
        <is>
          <t>Fixit Machinery Pty Ltd</t>
        </is>
      </c>
      <c r="F381" t="inlineStr">
        <is>
          <t>S052</t>
        </is>
      </c>
      <c r="G381" t="inlineStr">
        <is>
          <t>Keep</t>
        </is>
      </c>
      <c r="H381" t="inlineStr"/>
      <c r="I381">
        <f>COUNTIF('Open AR'!$I$5:$I$139,A381)+COUNTIF('Open AP'!$I$5:$I$194,A381)</f>
        <v>0</v>
      </c>
      <c r="J381">
        <f>COUNTIF('Xero Contacts'!$B$5:$B$453,F381)</f>
        <v>1</v>
      </c>
    </row>
    <row r="382">
      <c r="A382" t="inlineStr">
        <is>
          <t>S053</t>
        </is>
      </c>
      <c r="B382" t="inlineStr">
        <is>
          <t>Supplier</t>
        </is>
      </c>
      <c r="C382" t="inlineStr">
        <is>
          <t>Felder Machinery Pty Ltd</t>
        </is>
      </c>
      <c r="D382" t="inlineStr"/>
      <c r="E382" t="inlineStr">
        <is>
          <t>Felder Machinery Pty Ltd</t>
        </is>
      </c>
      <c r="F382" t="inlineStr">
        <is>
          <t>S053</t>
        </is>
      </c>
      <c r="G382" t="inlineStr">
        <is>
          <t>Keep</t>
        </is>
      </c>
      <c r="H382" t="inlineStr"/>
      <c r="I382">
        <f>COUNTIF('Open AR'!$I$5:$I$139,A382)+COUNTIF('Open AP'!$I$5:$I$194,A382)</f>
        <v>1</v>
      </c>
      <c r="J382">
        <f>COUNTIF('Xero Contacts'!$B$5:$B$453,F382)</f>
        <v>1</v>
      </c>
    </row>
    <row r="383">
      <c r="A383" t="inlineStr">
        <is>
          <t>S054</t>
        </is>
      </c>
      <c r="B383" t="inlineStr">
        <is>
          <t>Supplier</t>
        </is>
      </c>
      <c r="C383" t="inlineStr">
        <is>
          <t>Smith St Fixings Pty Ltd</t>
        </is>
      </c>
      <c r="D383" t="inlineStr">
        <is>
          <t>77804348157</t>
        </is>
      </c>
      <c r="E383" t="inlineStr">
        <is>
          <t>Smith St Fixings Pty Ltd</t>
        </is>
      </c>
      <c r="F383" t="inlineStr">
        <is>
          <t>S054</t>
        </is>
      </c>
      <c r="G383" t="inlineStr">
        <is>
          <t>Keep</t>
        </is>
      </c>
      <c r="H383" t="inlineStr"/>
      <c r="I383">
        <f>COUNTIF('Open AR'!$I$5:$I$139,A383)+COUNTIF('Open AP'!$I$5:$I$194,A383)</f>
        <v>1</v>
      </c>
      <c r="J383">
        <f>COUNTIF('Xero Contacts'!$B$5:$B$453,F383)</f>
        <v>1</v>
      </c>
    </row>
    <row r="384">
      <c r="A384" t="inlineStr">
        <is>
          <t>S152</t>
        </is>
      </c>
      <c r="B384" t="inlineStr">
        <is>
          <t>Supplier</t>
        </is>
      </c>
      <c r="C384" t="inlineStr">
        <is>
          <t>Smith  St Fixings Pty Ltd</t>
        </is>
      </c>
      <c r="D384" t="inlineStr">
        <is>
          <t>77804348157</t>
        </is>
      </c>
      <c r="E384" t="inlineStr">
        <is>
          <t>Smith St Fixings Pty Ltd</t>
        </is>
      </c>
      <c r="F384" t="inlineStr">
        <is>
          <t>S054</t>
        </is>
      </c>
      <c r="G384" t="inlineStr">
        <is>
          <t>Merge into S054</t>
        </is>
      </c>
      <c r="H384" t="inlineStr">
        <is>
          <t>Same ABN</t>
        </is>
      </c>
      <c r="I384">
        <f>COUNTIF('Open AR'!$I$5:$I$139,A384)+COUNTIF('Open AP'!$I$5:$I$194,A384)</f>
        <v>0</v>
      </c>
      <c r="J384">
        <f>COUNTIF('Xero Contacts'!$B$5:$B$453,F384)</f>
        <v>1</v>
      </c>
    </row>
    <row r="385">
      <c r="A385" t="inlineStr">
        <is>
          <t>S055</t>
        </is>
      </c>
      <c r="B385" t="inlineStr">
        <is>
          <t>Supplier</t>
        </is>
      </c>
      <c r="C385" t="inlineStr">
        <is>
          <t>Glenferrie Lighting Pty Ltd</t>
        </is>
      </c>
      <c r="D385" t="inlineStr">
        <is>
          <t>07376867004</t>
        </is>
      </c>
      <c r="E385" t="inlineStr">
        <is>
          <t>Glenferrie Lighting Pty Ltd</t>
        </is>
      </c>
      <c r="F385" t="inlineStr">
        <is>
          <t>S055</t>
        </is>
      </c>
      <c r="G385" t="inlineStr">
        <is>
          <t>Keep</t>
        </is>
      </c>
      <c r="H385" t="inlineStr"/>
      <c r="I385">
        <f>COUNTIF('Open AR'!$I$5:$I$139,A385)+COUNTIF('Open AP'!$I$5:$I$194,A385)</f>
        <v>1</v>
      </c>
      <c r="J385">
        <f>COUNTIF('Xero Contacts'!$B$5:$B$453,F385)</f>
        <v>1</v>
      </c>
    </row>
    <row r="386">
      <c r="A386" t="inlineStr">
        <is>
          <t>S056</t>
        </is>
      </c>
      <c r="B386" t="inlineStr">
        <is>
          <t>Supplier</t>
        </is>
      </c>
      <c r="C386" t="inlineStr">
        <is>
          <t>Northside Hardware Pty Ltd</t>
        </is>
      </c>
      <c r="D386" t="inlineStr">
        <is>
          <t>09143423796</t>
        </is>
      </c>
      <c r="E386" t="inlineStr">
        <is>
          <t>Northside Hardware Pty Ltd</t>
        </is>
      </c>
      <c r="F386" t="inlineStr">
        <is>
          <t>S056</t>
        </is>
      </c>
      <c r="G386" t="inlineStr">
        <is>
          <t>Keep</t>
        </is>
      </c>
      <c r="H386" t="inlineStr"/>
      <c r="I386">
        <f>COUNTIF('Open AR'!$I$5:$I$139,A386)+COUNTIF('Open AP'!$I$5:$I$194,A386)</f>
        <v>1</v>
      </c>
      <c r="J386">
        <f>COUNTIF('Xero Contacts'!$B$5:$B$453,F386)</f>
        <v>1</v>
      </c>
    </row>
    <row r="387">
      <c r="A387" t="inlineStr">
        <is>
          <t>S057</t>
        </is>
      </c>
      <c r="B387" t="inlineStr">
        <is>
          <t>Supplier</t>
        </is>
      </c>
      <c r="C387" t="inlineStr">
        <is>
          <t>Southern Adhesives Pty Ltd</t>
        </is>
      </c>
      <c r="D387" t="inlineStr">
        <is>
          <t>91635740378</t>
        </is>
      </c>
      <c r="E387" t="inlineStr">
        <is>
          <t>Southern Adhesives Pty Ltd</t>
        </is>
      </c>
      <c r="F387" t="inlineStr">
        <is>
          <t>S057</t>
        </is>
      </c>
      <c r="G387" t="inlineStr">
        <is>
          <t>Keep</t>
        </is>
      </c>
      <c r="H387" t="inlineStr"/>
      <c r="I387">
        <f>COUNTIF('Open AR'!$I$5:$I$139,A387)+COUNTIF('Open AP'!$I$5:$I$194,A387)</f>
        <v>0</v>
      </c>
      <c r="J387">
        <f>COUNTIF('Xero Contacts'!$B$5:$B$453,F387)</f>
        <v>1</v>
      </c>
    </row>
    <row r="388">
      <c r="A388" t="inlineStr">
        <is>
          <t>S058</t>
        </is>
      </c>
      <c r="B388" t="inlineStr">
        <is>
          <t>Supplier</t>
        </is>
      </c>
      <c r="C388" t="inlineStr">
        <is>
          <t>Malvern Laminates Pty Ltd</t>
        </is>
      </c>
      <c r="D388" t="inlineStr">
        <is>
          <t>85795957596</t>
        </is>
      </c>
      <c r="E388" t="inlineStr">
        <is>
          <t>Malvern Laminates Pty Ltd</t>
        </is>
      </c>
      <c r="F388" t="inlineStr">
        <is>
          <t>S058</t>
        </is>
      </c>
      <c r="G388" t="inlineStr">
        <is>
          <t>Keep</t>
        </is>
      </c>
      <c r="H388" t="inlineStr"/>
      <c r="I388">
        <f>COUNTIF('Open AR'!$I$5:$I$139,A388)+COUNTIF('Open AP'!$I$5:$I$194,A388)</f>
        <v>0</v>
      </c>
      <c r="J388">
        <f>COUNTIF('Xero Contacts'!$B$5:$B$453,F388)</f>
        <v>1</v>
      </c>
    </row>
    <row r="389">
      <c r="A389" t="inlineStr">
        <is>
          <t>S059</t>
        </is>
      </c>
      <c r="B389" t="inlineStr">
        <is>
          <t>Supplier</t>
        </is>
      </c>
      <c r="C389" t="inlineStr">
        <is>
          <t>Carlton Laminates Pty Ltd</t>
        </is>
      </c>
      <c r="D389" t="inlineStr">
        <is>
          <t>37246386559</t>
        </is>
      </c>
      <c r="E389" t="inlineStr">
        <is>
          <t>Carlton Laminates Pty Ltd</t>
        </is>
      </c>
      <c r="F389" t="inlineStr">
        <is>
          <t>S059</t>
        </is>
      </c>
      <c r="G389" t="inlineStr">
        <is>
          <t>Keep</t>
        </is>
      </c>
      <c r="H389" t="inlineStr"/>
      <c r="I389">
        <f>COUNTIF('Open AR'!$I$5:$I$139,A389)+COUNTIF('Open AP'!$I$5:$I$194,A389)</f>
        <v>0</v>
      </c>
      <c r="J389">
        <f>COUNTIF('Xero Contacts'!$B$5:$B$453,F389)</f>
        <v>1</v>
      </c>
    </row>
    <row r="390">
      <c r="A390" t="inlineStr">
        <is>
          <t>S060</t>
        </is>
      </c>
      <c r="B390" t="inlineStr">
        <is>
          <t>Supplier</t>
        </is>
      </c>
      <c r="C390" t="inlineStr">
        <is>
          <t>Bluestone Timber Pty Ltd</t>
        </is>
      </c>
      <c r="D390" t="inlineStr">
        <is>
          <t>89168884042</t>
        </is>
      </c>
      <c r="E390" t="inlineStr">
        <is>
          <t>Bluestone Timber Pty Ltd</t>
        </is>
      </c>
      <c r="F390" t="inlineStr">
        <is>
          <t>S060</t>
        </is>
      </c>
      <c r="G390" t="inlineStr">
        <is>
          <t>Keep</t>
        </is>
      </c>
      <c r="H390" t="inlineStr"/>
      <c r="I390">
        <f>COUNTIF('Open AR'!$I$5:$I$139,A390)+COUNTIF('Open AP'!$I$5:$I$194,A390)</f>
        <v>0</v>
      </c>
      <c r="J390">
        <f>COUNTIF('Xero Contacts'!$B$5:$B$453,F390)</f>
        <v>1</v>
      </c>
    </row>
    <row r="391">
      <c r="A391" t="inlineStr">
        <is>
          <t>S061</t>
        </is>
      </c>
      <c r="B391" t="inlineStr">
        <is>
          <t>Supplier</t>
        </is>
      </c>
      <c r="C391" t="inlineStr">
        <is>
          <t>Kew Steel Pty Ltd</t>
        </is>
      </c>
      <c r="D391" t="inlineStr">
        <is>
          <t>57343251646</t>
        </is>
      </c>
      <c r="E391" t="inlineStr">
        <is>
          <t>Kew Steel Pty Ltd</t>
        </is>
      </c>
      <c r="F391" t="inlineStr">
        <is>
          <t>S061</t>
        </is>
      </c>
      <c r="G391" t="inlineStr">
        <is>
          <t>Keep</t>
        </is>
      </c>
      <c r="H391" t="inlineStr"/>
      <c r="I391">
        <f>COUNTIF('Open AR'!$I$5:$I$139,A391)+COUNTIF('Open AP'!$I$5:$I$194,A391)</f>
        <v>2</v>
      </c>
      <c r="J391">
        <f>COUNTIF('Xero Contacts'!$B$5:$B$453,F391)</f>
        <v>1</v>
      </c>
    </row>
    <row r="392">
      <c r="A392" t="inlineStr">
        <is>
          <t>S062</t>
        </is>
      </c>
      <c r="B392" t="inlineStr">
        <is>
          <t>Supplier</t>
        </is>
      </c>
      <c r="C392" t="inlineStr">
        <is>
          <t>Carlton Abrasives Pty Ltd</t>
        </is>
      </c>
      <c r="D392" t="inlineStr">
        <is>
          <t>54224959737</t>
        </is>
      </c>
      <c r="E392" t="inlineStr">
        <is>
          <t>Carlton Abrasives Pty Ltd</t>
        </is>
      </c>
      <c r="F392" t="inlineStr">
        <is>
          <t>S062</t>
        </is>
      </c>
      <c r="G392" t="inlineStr">
        <is>
          <t>Keep</t>
        </is>
      </c>
      <c r="H392" t="inlineStr"/>
      <c r="I392">
        <f>COUNTIF('Open AR'!$I$5:$I$139,A392)+COUNTIF('Open AP'!$I$5:$I$194,A392)</f>
        <v>2</v>
      </c>
      <c r="J392">
        <f>COUNTIF('Xero Contacts'!$B$5:$B$453,F392)</f>
        <v>1</v>
      </c>
    </row>
    <row r="393">
      <c r="A393" t="inlineStr">
        <is>
          <t>S063</t>
        </is>
      </c>
      <c r="B393" t="inlineStr">
        <is>
          <t>Supplier</t>
        </is>
      </c>
      <c r="C393" t="inlineStr">
        <is>
          <t>Albert Lighting Pty Ltd</t>
        </is>
      </c>
      <c r="D393" t="inlineStr">
        <is>
          <t>87351555458</t>
        </is>
      </c>
      <c r="E393" t="inlineStr">
        <is>
          <t>Albert Lighting Pty Ltd</t>
        </is>
      </c>
      <c r="F393" t="inlineStr">
        <is>
          <t>S063</t>
        </is>
      </c>
      <c r="G393" t="inlineStr">
        <is>
          <t>Keep</t>
        </is>
      </c>
      <c r="H393" t="inlineStr"/>
      <c r="I393">
        <f>COUNTIF('Open AR'!$I$5:$I$139,A393)+COUNTIF('Open AP'!$I$5:$I$194,A393)</f>
        <v>2</v>
      </c>
      <c r="J393">
        <f>COUNTIF('Xero Contacts'!$B$5:$B$453,F393)</f>
        <v>1</v>
      </c>
    </row>
    <row r="394">
      <c r="A394" t="inlineStr">
        <is>
          <t>S064</t>
        </is>
      </c>
      <c r="B394" t="inlineStr">
        <is>
          <t>Supplier</t>
        </is>
      </c>
      <c r="C394" t="inlineStr">
        <is>
          <t>Bridge Rd Tiles Pty Ltd</t>
        </is>
      </c>
      <c r="D394" t="inlineStr">
        <is>
          <t>78006972802</t>
        </is>
      </c>
      <c r="E394" t="inlineStr">
        <is>
          <t>Bridge Rd Tiles Pty Ltd</t>
        </is>
      </c>
      <c r="F394" t="inlineStr">
        <is>
          <t>S064</t>
        </is>
      </c>
      <c r="G394" t="inlineStr">
        <is>
          <t>Keep</t>
        </is>
      </c>
      <c r="H394" t="inlineStr"/>
      <c r="I394">
        <f>COUNTIF('Open AR'!$I$5:$I$139,A394)+COUNTIF('Open AP'!$I$5:$I$194,A394)</f>
        <v>1</v>
      </c>
      <c r="J394">
        <f>COUNTIF('Xero Contacts'!$B$5:$B$453,F394)</f>
        <v>1</v>
      </c>
    </row>
    <row r="395">
      <c r="A395" t="inlineStr">
        <is>
          <t>S065</t>
        </is>
      </c>
      <c r="B395" t="inlineStr">
        <is>
          <t>Supplier</t>
        </is>
      </c>
      <c r="C395" t="inlineStr">
        <is>
          <t>Malvern Lighting Pty Ltd</t>
        </is>
      </c>
      <c r="D395" t="inlineStr">
        <is>
          <t>76558660809</t>
        </is>
      </c>
      <c r="E395" t="inlineStr">
        <is>
          <t>Malvern Lighting Pty Ltd</t>
        </is>
      </c>
      <c r="F395" t="inlineStr">
        <is>
          <t>S065</t>
        </is>
      </c>
      <c r="G395" t="inlineStr">
        <is>
          <t>Keep</t>
        </is>
      </c>
      <c r="H395" t="inlineStr"/>
      <c r="I395">
        <f>COUNTIF('Open AR'!$I$5:$I$139,A395)+COUNTIF('Open AP'!$I$5:$I$194,A395)</f>
        <v>1</v>
      </c>
      <c r="J395">
        <f>COUNTIF('Xero Contacts'!$B$5:$B$453,F395)</f>
        <v>1</v>
      </c>
    </row>
    <row r="396">
      <c r="A396" t="inlineStr">
        <is>
          <t>S066</t>
        </is>
      </c>
      <c r="B396" t="inlineStr">
        <is>
          <t>Supplier</t>
        </is>
      </c>
      <c r="C396" t="inlineStr">
        <is>
          <t>Sydney Road Tiles Pty Ltd</t>
        </is>
      </c>
      <c r="D396" t="inlineStr">
        <is>
          <t>08830395493</t>
        </is>
      </c>
      <c r="E396" t="inlineStr">
        <is>
          <t>Sydney Road Tiles Pty Ltd</t>
        </is>
      </c>
      <c r="F396" t="inlineStr">
        <is>
          <t>S066</t>
        </is>
      </c>
      <c r="G396" t="inlineStr">
        <is>
          <t>Keep</t>
        </is>
      </c>
      <c r="H396" t="inlineStr"/>
      <c r="I396">
        <f>COUNTIF('Open AR'!$I$5:$I$139,A396)+COUNTIF('Open AP'!$I$5:$I$194,A396)</f>
        <v>1</v>
      </c>
      <c r="J396">
        <f>COUNTIF('Xero Contacts'!$B$5:$B$453,F396)</f>
        <v>1</v>
      </c>
    </row>
    <row r="397">
      <c r="A397" t="inlineStr">
        <is>
          <t>S067</t>
        </is>
      </c>
      <c r="B397" t="inlineStr">
        <is>
          <t>Supplier</t>
        </is>
      </c>
      <c r="C397" t="inlineStr">
        <is>
          <t>Bridge Rd Joinery Supplies Pty Ltd</t>
        </is>
      </c>
      <c r="D397" t="inlineStr">
        <is>
          <t>46939910436</t>
        </is>
      </c>
      <c r="E397" t="inlineStr">
        <is>
          <t>Bridge Rd Joinery Supplies Pty Ltd</t>
        </is>
      </c>
      <c r="F397" t="inlineStr">
        <is>
          <t>S067</t>
        </is>
      </c>
      <c r="G397" t="inlineStr">
        <is>
          <t>Keep</t>
        </is>
      </c>
      <c r="H397" t="inlineStr"/>
      <c r="I397">
        <f>COUNTIF('Open AR'!$I$5:$I$139,A397)+COUNTIF('Open AP'!$I$5:$I$194,A397)</f>
        <v>2</v>
      </c>
      <c r="J397">
        <f>COUNTIF('Xero Contacts'!$B$5:$B$453,F397)</f>
        <v>1</v>
      </c>
    </row>
    <row r="398">
      <c r="A398" t="inlineStr">
        <is>
          <t>S157</t>
        </is>
      </c>
      <c r="B398" t="inlineStr">
        <is>
          <t>Supplier</t>
        </is>
      </c>
      <c r="C398" t="inlineStr">
        <is>
          <t>Bridge Rd Joinery Supplies</t>
        </is>
      </c>
      <c r="D398" t="inlineStr">
        <is>
          <t>46939910436</t>
        </is>
      </c>
      <c r="E398" t="inlineStr">
        <is>
          <t>Bridge Rd Joinery Supplies Pty Ltd</t>
        </is>
      </c>
      <c r="F398" t="inlineStr">
        <is>
          <t>S067</t>
        </is>
      </c>
      <c r="G398" t="inlineStr">
        <is>
          <t>Merge into S067</t>
        </is>
      </c>
      <c r="H398" t="inlineStr">
        <is>
          <t>Same ABN</t>
        </is>
      </c>
      <c r="I398">
        <f>COUNTIF('Open AR'!$I$5:$I$139,A398)+COUNTIF('Open AP'!$I$5:$I$194,A398)</f>
        <v>0</v>
      </c>
      <c r="J398">
        <f>COUNTIF('Xero Contacts'!$B$5:$B$453,F398)</f>
        <v>1</v>
      </c>
    </row>
    <row r="399">
      <c r="A399" t="inlineStr">
        <is>
          <t>S068</t>
        </is>
      </c>
      <c r="B399" t="inlineStr">
        <is>
          <t>Supplier</t>
        </is>
      </c>
      <c r="C399" t="inlineStr">
        <is>
          <t>Smith St Adhesives Pty Ltd</t>
        </is>
      </c>
      <c r="D399" t="inlineStr">
        <is>
          <t>33997207854</t>
        </is>
      </c>
      <c r="E399" t="inlineStr">
        <is>
          <t>Smith St Adhesives Pty Ltd</t>
        </is>
      </c>
      <c r="F399" t="inlineStr">
        <is>
          <t>S068</t>
        </is>
      </c>
      <c r="G399" t="inlineStr">
        <is>
          <t>Keep</t>
        </is>
      </c>
      <c r="H399" t="inlineStr"/>
      <c r="I399">
        <f>COUNTIF('Open AR'!$I$5:$I$139,A399)+COUNTIF('Open AP'!$I$5:$I$194,A399)</f>
        <v>0</v>
      </c>
      <c r="J399">
        <f>COUNTIF('Xero Contacts'!$B$5:$B$453,F399)</f>
        <v>1</v>
      </c>
    </row>
    <row r="400">
      <c r="A400" t="inlineStr">
        <is>
          <t>S069</t>
        </is>
      </c>
      <c r="B400" t="inlineStr">
        <is>
          <t>Supplier</t>
        </is>
      </c>
      <c r="C400" t="inlineStr">
        <is>
          <t>Lygon Fasteners Pty Ltd</t>
        </is>
      </c>
      <c r="D400" t="inlineStr">
        <is>
          <t>49154569276</t>
        </is>
      </c>
      <c r="E400" t="inlineStr">
        <is>
          <t>Lygon Fasteners Pty Ltd</t>
        </is>
      </c>
      <c r="F400" t="inlineStr">
        <is>
          <t>S069</t>
        </is>
      </c>
      <c r="G400" t="inlineStr">
        <is>
          <t>Keep</t>
        </is>
      </c>
      <c r="H400" t="inlineStr"/>
      <c r="I400">
        <f>COUNTIF('Open AR'!$I$5:$I$139,A400)+COUNTIF('Open AP'!$I$5:$I$194,A400)</f>
        <v>1</v>
      </c>
      <c r="J400">
        <f>COUNTIF('Xero Contacts'!$B$5:$B$453,F400)</f>
        <v>1</v>
      </c>
    </row>
    <row r="401">
      <c r="A401" t="inlineStr">
        <is>
          <t>S070</t>
        </is>
      </c>
      <c r="B401" t="inlineStr">
        <is>
          <t>Supplier</t>
        </is>
      </c>
      <c r="C401" t="inlineStr">
        <is>
          <t>Carlton Tiles Pty Ltd</t>
        </is>
      </c>
      <c r="D401" t="inlineStr">
        <is>
          <t>74786806928</t>
        </is>
      </c>
      <c r="E401" t="inlineStr">
        <is>
          <t>Carlton Tiles Pty Ltd</t>
        </is>
      </c>
      <c r="F401" t="inlineStr">
        <is>
          <t>S070</t>
        </is>
      </c>
      <c r="G401" t="inlineStr">
        <is>
          <t>Keep</t>
        </is>
      </c>
      <c r="H401" t="inlineStr"/>
      <c r="I401">
        <f>COUNTIF('Open AR'!$I$5:$I$139,A401)+COUNTIF('Open AP'!$I$5:$I$194,A401)</f>
        <v>0</v>
      </c>
      <c r="J401">
        <f>COUNTIF('Xero Contacts'!$B$5:$B$453,F401)</f>
        <v>1</v>
      </c>
    </row>
    <row r="402">
      <c r="A402" t="inlineStr">
        <is>
          <t>S071</t>
        </is>
      </c>
      <c r="B402" t="inlineStr">
        <is>
          <t>Supplier</t>
        </is>
      </c>
      <c r="C402" t="inlineStr">
        <is>
          <t>Albert Glass Pty Ltd</t>
        </is>
      </c>
      <c r="D402" t="inlineStr">
        <is>
          <t>99239662817</t>
        </is>
      </c>
      <c r="E402" t="inlineStr">
        <is>
          <t>Albert Glass Pty Ltd</t>
        </is>
      </c>
      <c r="F402" t="inlineStr">
        <is>
          <t>S071</t>
        </is>
      </c>
      <c r="G402" t="inlineStr">
        <is>
          <t>Keep</t>
        </is>
      </c>
      <c r="H402" t="inlineStr"/>
      <c r="I402">
        <f>COUNTIF('Open AR'!$I$5:$I$139,A402)+COUNTIF('Open AP'!$I$5:$I$194,A402)</f>
        <v>0</v>
      </c>
      <c r="J402">
        <f>COUNTIF('Xero Contacts'!$B$5:$B$453,F402)</f>
        <v>1</v>
      </c>
    </row>
    <row r="403">
      <c r="A403" t="inlineStr">
        <is>
          <t>S072</t>
        </is>
      </c>
      <c r="B403" t="inlineStr">
        <is>
          <t>Supplier</t>
        </is>
      </c>
      <c r="C403" t="inlineStr">
        <is>
          <t>Smith St Joinery Supplies Pty Ltd</t>
        </is>
      </c>
      <c r="D403" t="inlineStr">
        <is>
          <t>62023426073</t>
        </is>
      </c>
      <c r="E403" t="inlineStr">
        <is>
          <t>Smith St Joinery Supplies Pty Ltd</t>
        </is>
      </c>
      <c r="F403" t="inlineStr">
        <is>
          <t>S072</t>
        </is>
      </c>
      <c r="G403" t="inlineStr">
        <is>
          <t>Keep</t>
        </is>
      </c>
      <c r="H403" t="inlineStr"/>
      <c r="I403">
        <f>COUNTIF('Open AR'!$I$5:$I$139,A403)+COUNTIF('Open AP'!$I$5:$I$194,A403)</f>
        <v>0</v>
      </c>
      <c r="J403">
        <f>COUNTIF('Xero Contacts'!$B$5:$B$453,F403)</f>
        <v>1</v>
      </c>
    </row>
    <row r="404">
      <c r="A404" t="inlineStr">
        <is>
          <t>S073</t>
        </is>
      </c>
      <c r="B404" t="inlineStr">
        <is>
          <t>Supplier</t>
        </is>
      </c>
      <c r="C404" t="inlineStr">
        <is>
          <t>Kew Fasteners Pty Ltd</t>
        </is>
      </c>
      <c r="D404" t="inlineStr">
        <is>
          <t>93310000574</t>
        </is>
      </c>
      <c r="E404" t="inlineStr">
        <is>
          <t>Kew Fasteners Pty Ltd</t>
        </is>
      </c>
      <c r="F404" t="inlineStr">
        <is>
          <t>S073</t>
        </is>
      </c>
      <c r="G404" t="inlineStr">
        <is>
          <t>Keep</t>
        </is>
      </c>
      <c r="H404" t="inlineStr"/>
      <c r="I404">
        <f>COUNTIF('Open AR'!$I$5:$I$139,A404)+COUNTIF('Open AP'!$I$5:$I$194,A404)</f>
        <v>0</v>
      </c>
      <c r="J404">
        <f>COUNTIF('Xero Contacts'!$B$5:$B$453,F404)</f>
        <v>1</v>
      </c>
    </row>
    <row r="405">
      <c r="A405" t="inlineStr">
        <is>
          <t>S074</t>
        </is>
      </c>
      <c r="B405" t="inlineStr">
        <is>
          <t>Supplier</t>
        </is>
      </c>
      <c r="C405" t="inlineStr">
        <is>
          <t>Harbour Timber Pty Ltd</t>
        </is>
      </c>
      <c r="D405" t="inlineStr">
        <is>
          <t>70875630202</t>
        </is>
      </c>
      <c r="E405" t="inlineStr">
        <is>
          <t>Harbour Timber Pty Ltd</t>
        </is>
      </c>
      <c r="F405" t="inlineStr">
        <is>
          <t>S074</t>
        </is>
      </c>
      <c r="G405" t="inlineStr">
        <is>
          <t>Keep</t>
        </is>
      </c>
      <c r="H405" t="inlineStr"/>
      <c r="I405">
        <f>COUNTIF('Open AR'!$I$5:$I$139,A405)+COUNTIF('Open AP'!$I$5:$I$194,A405)</f>
        <v>0</v>
      </c>
      <c r="J405">
        <f>COUNTIF('Xero Contacts'!$B$5:$B$453,F405)</f>
        <v>1</v>
      </c>
    </row>
    <row r="406">
      <c r="A406" t="inlineStr">
        <is>
          <t>S075</t>
        </is>
      </c>
      <c r="B406" t="inlineStr">
        <is>
          <t>Supplier</t>
        </is>
      </c>
      <c r="C406" t="inlineStr">
        <is>
          <t>Southern Machinery Pty Ltd</t>
        </is>
      </c>
      <c r="D406" t="inlineStr">
        <is>
          <t>76048516019</t>
        </is>
      </c>
      <c r="E406" t="inlineStr">
        <is>
          <t>Southern Machinery Pty Ltd</t>
        </is>
      </c>
      <c r="F406" t="inlineStr">
        <is>
          <t>S075</t>
        </is>
      </c>
      <c r="G406" t="inlineStr">
        <is>
          <t>Keep</t>
        </is>
      </c>
      <c r="H406" t="inlineStr"/>
      <c r="I406">
        <f>COUNTIF('Open AR'!$I$5:$I$139,A406)+COUNTIF('Open AP'!$I$5:$I$194,A406)</f>
        <v>3</v>
      </c>
      <c r="J406">
        <f>COUNTIF('Xero Contacts'!$B$5:$B$453,F406)</f>
        <v>1</v>
      </c>
    </row>
    <row r="407">
      <c r="A407" t="inlineStr">
        <is>
          <t>S076</t>
        </is>
      </c>
      <c r="B407" t="inlineStr">
        <is>
          <t>Supplier</t>
        </is>
      </c>
      <c r="C407" t="inlineStr">
        <is>
          <t>Prahran Laminates Pty Ltd</t>
        </is>
      </c>
      <c r="D407" t="inlineStr">
        <is>
          <t>56786406212</t>
        </is>
      </c>
      <c r="E407" t="inlineStr">
        <is>
          <t>Prahran Laminates Pty Ltd</t>
        </is>
      </c>
      <c r="F407" t="inlineStr">
        <is>
          <t>S076</t>
        </is>
      </c>
      <c r="G407" t="inlineStr">
        <is>
          <t>Keep</t>
        </is>
      </c>
      <c r="H407" t="inlineStr"/>
      <c r="I407">
        <f>COUNTIF('Open AR'!$I$5:$I$139,A407)+COUNTIF('Open AP'!$I$5:$I$194,A407)</f>
        <v>1</v>
      </c>
      <c r="J407">
        <f>COUNTIF('Xero Contacts'!$B$5:$B$453,F407)</f>
        <v>1</v>
      </c>
    </row>
    <row r="408">
      <c r="A408" t="inlineStr">
        <is>
          <t>S077</t>
        </is>
      </c>
      <c r="B408" t="inlineStr">
        <is>
          <t>Supplier</t>
        </is>
      </c>
      <c r="C408" t="inlineStr">
        <is>
          <t>Chapel Paint Pty Ltd</t>
        </is>
      </c>
      <c r="D408" t="inlineStr">
        <is>
          <t>35969054954</t>
        </is>
      </c>
      <c r="E408" t="inlineStr">
        <is>
          <t>Chapel Paint Pty Ltd</t>
        </is>
      </c>
      <c r="F408" t="inlineStr">
        <is>
          <t>S077</t>
        </is>
      </c>
      <c r="G408" t="inlineStr">
        <is>
          <t>Keep</t>
        </is>
      </c>
      <c r="H408" t="inlineStr"/>
      <c r="I408">
        <f>COUNTIF('Open AR'!$I$5:$I$139,A408)+COUNTIF('Open AP'!$I$5:$I$194,A408)</f>
        <v>1</v>
      </c>
      <c r="J408">
        <f>COUNTIF('Xero Contacts'!$B$5:$B$453,F408)</f>
        <v>1</v>
      </c>
    </row>
    <row r="409">
      <c r="A409" t="inlineStr">
        <is>
          <t>S154</t>
        </is>
      </c>
      <c r="B409" t="inlineStr">
        <is>
          <t>Supplier</t>
        </is>
      </c>
      <c r="C409" t="inlineStr">
        <is>
          <t>Chapel Paint Pty. Ltd.</t>
        </is>
      </c>
      <c r="D409" t="inlineStr">
        <is>
          <t>35969054954</t>
        </is>
      </c>
      <c r="E409" t="inlineStr">
        <is>
          <t>Chapel Paint Pty Ltd</t>
        </is>
      </c>
      <c r="F409" t="inlineStr">
        <is>
          <t>S077</t>
        </is>
      </c>
      <c r="G409" t="inlineStr">
        <is>
          <t>Merge into S077</t>
        </is>
      </c>
      <c r="H409" t="inlineStr">
        <is>
          <t>Same ABN</t>
        </is>
      </c>
      <c r="I409">
        <f>COUNTIF('Open AR'!$I$5:$I$139,A409)+COUNTIF('Open AP'!$I$5:$I$194,A409)</f>
        <v>0</v>
      </c>
      <c r="J409">
        <f>COUNTIF('Xero Contacts'!$B$5:$B$453,F409)</f>
        <v>1</v>
      </c>
    </row>
    <row r="410">
      <c r="A410" t="inlineStr">
        <is>
          <t>S078</t>
        </is>
      </c>
      <c r="B410" t="inlineStr">
        <is>
          <t>Supplier</t>
        </is>
      </c>
      <c r="C410" t="inlineStr">
        <is>
          <t>Ironbark Lighting Pty Ltd</t>
        </is>
      </c>
      <c r="D410" t="inlineStr">
        <is>
          <t>26787617026</t>
        </is>
      </c>
      <c r="E410" t="inlineStr">
        <is>
          <t>Ironbark Lighting Pty Ltd</t>
        </is>
      </c>
      <c r="F410" t="inlineStr">
        <is>
          <t>S078</t>
        </is>
      </c>
      <c r="G410" t="inlineStr">
        <is>
          <t>Keep</t>
        </is>
      </c>
      <c r="H410" t="inlineStr"/>
      <c r="I410">
        <f>COUNTIF('Open AR'!$I$5:$I$139,A410)+COUNTIF('Open AP'!$I$5:$I$194,A410)</f>
        <v>2</v>
      </c>
      <c r="J410">
        <f>COUNTIF('Xero Contacts'!$B$5:$B$453,F410)</f>
        <v>1</v>
      </c>
    </row>
    <row r="411">
      <c r="A411" t="inlineStr">
        <is>
          <t>S079</t>
        </is>
      </c>
      <c r="B411" t="inlineStr">
        <is>
          <t>Supplier</t>
        </is>
      </c>
      <c r="C411" t="inlineStr">
        <is>
          <t>Northside Paint Pty Ltd</t>
        </is>
      </c>
      <c r="D411" t="inlineStr">
        <is>
          <t>78254394070</t>
        </is>
      </c>
      <c r="E411" t="inlineStr">
        <is>
          <t>Northside Paint Pty Ltd</t>
        </is>
      </c>
      <c r="F411" t="inlineStr">
        <is>
          <t>S079</t>
        </is>
      </c>
      <c r="G411" t="inlineStr">
        <is>
          <t>Keep</t>
        </is>
      </c>
      <c r="H411" t="inlineStr"/>
      <c r="I411">
        <f>COUNTIF('Open AR'!$I$5:$I$139,A411)+COUNTIF('Open AP'!$I$5:$I$194,A411)</f>
        <v>0</v>
      </c>
      <c r="J411">
        <f>COUNTIF('Xero Contacts'!$B$5:$B$453,F411)</f>
        <v>1</v>
      </c>
    </row>
    <row r="412">
      <c r="A412" t="inlineStr">
        <is>
          <t>S080</t>
        </is>
      </c>
      <c r="B412" t="inlineStr">
        <is>
          <t>Supplier</t>
        </is>
      </c>
      <c r="C412" t="inlineStr">
        <is>
          <t>Brunswick Paint Pty Ltd</t>
        </is>
      </c>
      <c r="D412" t="inlineStr">
        <is>
          <t>63845825193</t>
        </is>
      </c>
      <c r="E412" t="inlineStr">
        <is>
          <t>Brunswick Paint Pty Ltd</t>
        </is>
      </c>
      <c r="F412" t="inlineStr">
        <is>
          <t>S080</t>
        </is>
      </c>
      <c r="G412" t="inlineStr">
        <is>
          <t>Keep</t>
        </is>
      </c>
      <c r="H412" t="inlineStr"/>
      <c r="I412">
        <f>COUNTIF('Open AR'!$I$5:$I$139,A412)+COUNTIF('Open AP'!$I$5:$I$194,A412)</f>
        <v>2</v>
      </c>
      <c r="J412">
        <f>COUNTIF('Xero Contacts'!$B$5:$B$453,F412)</f>
        <v>1</v>
      </c>
    </row>
    <row r="413">
      <c r="A413" t="inlineStr">
        <is>
          <t>S081</t>
        </is>
      </c>
      <c r="B413" t="inlineStr">
        <is>
          <t>Supplier</t>
        </is>
      </c>
      <c r="C413" t="inlineStr">
        <is>
          <t>Hawthorn Fixings Pty Ltd</t>
        </is>
      </c>
      <c r="D413" t="inlineStr">
        <is>
          <t>90394234961</t>
        </is>
      </c>
      <c r="E413" t="inlineStr">
        <is>
          <t>Hawthorn Fixings Pty Ltd</t>
        </is>
      </c>
      <c r="F413" t="inlineStr">
        <is>
          <t>S081</t>
        </is>
      </c>
      <c r="G413" t="inlineStr">
        <is>
          <t>Keep</t>
        </is>
      </c>
      <c r="H413" t="inlineStr"/>
      <c r="I413">
        <f>COUNTIF('Open AR'!$I$5:$I$139,A413)+COUNTIF('Open AP'!$I$5:$I$194,A413)</f>
        <v>3</v>
      </c>
      <c r="J413">
        <f>COUNTIF('Xero Contacts'!$B$5:$B$453,F413)</f>
        <v>1</v>
      </c>
    </row>
    <row r="414">
      <c r="A414" t="inlineStr">
        <is>
          <t>S082</t>
        </is>
      </c>
      <c r="B414" t="inlineStr">
        <is>
          <t>Supplier</t>
        </is>
      </c>
      <c r="C414" t="inlineStr">
        <is>
          <t>Smith St Fasteners Pty Ltd</t>
        </is>
      </c>
      <c r="D414" t="inlineStr">
        <is>
          <t>08327273503</t>
        </is>
      </c>
      <c r="E414" t="inlineStr">
        <is>
          <t>Smith St Fasteners Pty Ltd</t>
        </is>
      </c>
      <c r="F414" t="inlineStr">
        <is>
          <t>S082</t>
        </is>
      </c>
      <c r="G414" t="inlineStr">
        <is>
          <t>Keep</t>
        </is>
      </c>
      <c r="H414" t="inlineStr"/>
      <c r="I414">
        <f>COUNTIF('Open AR'!$I$5:$I$139,A414)+COUNTIF('Open AP'!$I$5:$I$194,A414)</f>
        <v>0</v>
      </c>
      <c r="J414">
        <f>COUNTIF('Xero Contacts'!$B$5:$B$453,F414)</f>
        <v>1</v>
      </c>
    </row>
    <row r="415">
      <c r="A415" t="inlineStr">
        <is>
          <t>S083</t>
        </is>
      </c>
      <c r="B415" t="inlineStr">
        <is>
          <t>Supplier</t>
        </is>
      </c>
      <c r="C415" t="inlineStr">
        <is>
          <t>Bayside Machinery Pty Ltd</t>
        </is>
      </c>
      <c r="D415" t="inlineStr">
        <is>
          <t>69695052218</t>
        </is>
      </c>
      <c r="E415" t="inlineStr">
        <is>
          <t>Bayside Machinery Pty Ltd</t>
        </is>
      </c>
      <c r="F415" t="inlineStr">
        <is>
          <t>S083</t>
        </is>
      </c>
      <c r="G415" t="inlineStr">
        <is>
          <t>Keep</t>
        </is>
      </c>
      <c r="H415" t="inlineStr"/>
      <c r="I415">
        <f>COUNTIF('Open AR'!$I$5:$I$139,A415)+COUNTIF('Open AP'!$I$5:$I$194,A415)</f>
        <v>2</v>
      </c>
      <c r="J415">
        <f>COUNTIF('Xero Contacts'!$B$5:$B$453,F415)</f>
        <v>1</v>
      </c>
    </row>
    <row r="416">
      <c r="A416" t="inlineStr">
        <is>
          <t>S084</t>
        </is>
      </c>
      <c r="B416" t="inlineStr">
        <is>
          <t>Supplier</t>
        </is>
      </c>
      <c r="C416" t="inlineStr">
        <is>
          <t>Wattle Hardware Pty Ltd</t>
        </is>
      </c>
      <c r="D416" t="inlineStr">
        <is>
          <t>32449704640</t>
        </is>
      </c>
      <c r="E416" t="inlineStr">
        <is>
          <t>Wattle Hardware Pty Ltd</t>
        </is>
      </c>
      <c r="F416" t="inlineStr">
        <is>
          <t>S084</t>
        </is>
      </c>
      <c r="G416" t="inlineStr">
        <is>
          <t>Keep</t>
        </is>
      </c>
      <c r="H416" t="inlineStr"/>
      <c r="I416">
        <f>COUNTIF('Open AR'!$I$5:$I$139,A416)+COUNTIF('Open AP'!$I$5:$I$194,A416)</f>
        <v>0</v>
      </c>
      <c r="J416">
        <f>COUNTIF('Xero Contacts'!$B$5:$B$453,F416)</f>
        <v>1</v>
      </c>
    </row>
    <row r="417">
      <c r="A417" t="inlineStr">
        <is>
          <t>S085</t>
        </is>
      </c>
      <c r="B417" t="inlineStr">
        <is>
          <t>Supplier</t>
        </is>
      </c>
      <c r="C417" t="inlineStr">
        <is>
          <t>Camberwell Signs Pty Ltd</t>
        </is>
      </c>
      <c r="D417" t="inlineStr">
        <is>
          <t>56513486690</t>
        </is>
      </c>
      <c r="E417" t="inlineStr">
        <is>
          <t>Camberwell Signs Pty Ltd</t>
        </is>
      </c>
      <c r="F417" t="inlineStr">
        <is>
          <t>S085</t>
        </is>
      </c>
      <c r="G417" t="inlineStr">
        <is>
          <t>Keep</t>
        </is>
      </c>
      <c r="H417" t="inlineStr"/>
      <c r="I417">
        <f>COUNTIF('Open AR'!$I$5:$I$139,A417)+COUNTIF('Open AP'!$I$5:$I$194,A417)</f>
        <v>3</v>
      </c>
      <c r="J417">
        <f>COUNTIF('Xero Contacts'!$B$5:$B$453,F417)</f>
        <v>1</v>
      </c>
    </row>
    <row r="418">
      <c r="A418" t="inlineStr">
        <is>
          <t>S086</t>
        </is>
      </c>
      <c r="B418" t="inlineStr">
        <is>
          <t>Supplier</t>
        </is>
      </c>
      <c r="C418" t="inlineStr">
        <is>
          <t>Clifton Panel Pty Ltd</t>
        </is>
      </c>
      <c r="D418" t="inlineStr">
        <is>
          <t>11599730869</t>
        </is>
      </c>
      <c r="E418" t="inlineStr">
        <is>
          <t>Clifton Panel Pty Ltd</t>
        </is>
      </c>
      <c r="F418" t="inlineStr">
        <is>
          <t>S086</t>
        </is>
      </c>
      <c r="G418" t="inlineStr">
        <is>
          <t>Keep</t>
        </is>
      </c>
      <c r="H418" t="inlineStr"/>
      <c r="I418">
        <f>COUNTIF('Open AR'!$I$5:$I$139,A418)+COUNTIF('Open AP'!$I$5:$I$194,A418)</f>
        <v>1</v>
      </c>
      <c r="J418">
        <f>COUNTIF('Xero Contacts'!$B$5:$B$453,F418)</f>
        <v>1</v>
      </c>
    </row>
    <row r="419">
      <c r="A419" t="inlineStr">
        <is>
          <t>S087</t>
        </is>
      </c>
      <c r="B419" t="inlineStr">
        <is>
          <t>Supplier</t>
        </is>
      </c>
      <c r="C419" t="inlineStr">
        <is>
          <t>Elm Adhesives Pty Ltd</t>
        </is>
      </c>
      <c r="D419" t="inlineStr">
        <is>
          <t>08017708920</t>
        </is>
      </c>
      <c r="E419" t="inlineStr">
        <is>
          <t>Elm Adhesives Pty Ltd</t>
        </is>
      </c>
      <c r="F419" t="inlineStr">
        <is>
          <t>S087</t>
        </is>
      </c>
      <c r="G419" t="inlineStr">
        <is>
          <t>Keep</t>
        </is>
      </c>
      <c r="H419" t="inlineStr"/>
      <c r="I419">
        <f>COUNTIF('Open AR'!$I$5:$I$139,A419)+COUNTIF('Open AP'!$I$5:$I$194,A419)</f>
        <v>0</v>
      </c>
      <c r="J419">
        <f>COUNTIF('Xero Contacts'!$B$5:$B$453,F419)</f>
        <v>1</v>
      </c>
    </row>
    <row r="420">
      <c r="A420" t="inlineStr">
        <is>
          <t>S088</t>
        </is>
      </c>
      <c r="B420" t="inlineStr">
        <is>
          <t>Supplier</t>
        </is>
      </c>
      <c r="C420" t="inlineStr">
        <is>
          <t>Clifton Joinery Supplies Pty Ltd</t>
        </is>
      </c>
      <c r="D420" t="inlineStr">
        <is>
          <t>78363037806</t>
        </is>
      </c>
      <c r="E420" t="inlineStr">
        <is>
          <t>Clifton Joinery Supplies Pty Ltd</t>
        </is>
      </c>
      <c r="F420" t="inlineStr">
        <is>
          <t>S088</t>
        </is>
      </c>
      <c r="G420" t="inlineStr">
        <is>
          <t>Keep</t>
        </is>
      </c>
      <c r="H420" t="inlineStr"/>
      <c r="I420">
        <f>COUNTIF('Open AR'!$I$5:$I$139,A420)+COUNTIF('Open AP'!$I$5:$I$194,A420)</f>
        <v>0</v>
      </c>
      <c r="J420">
        <f>COUNTIF('Xero Contacts'!$B$5:$B$453,F420)</f>
        <v>1</v>
      </c>
    </row>
    <row r="421">
      <c r="A421" t="inlineStr">
        <is>
          <t>S089</t>
        </is>
      </c>
      <c r="B421" t="inlineStr">
        <is>
          <t>Supplier</t>
        </is>
      </c>
      <c r="C421" t="inlineStr">
        <is>
          <t>Collins Fixings Pty Ltd</t>
        </is>
      </c>
      <c r="D421" t="inlineStr">
        <is>
          <t>31478160263</t>
        </is>
      </c>
      <c r="E421" t="inlineStr">
        <is>
          <t>Collins Fixings Pty Ltd</t>
        </is>
      </c>
      <c r="F421" t="inlineStr">
        <is>
          <t>S089</t>
        </is>
      </c>
      <c r="G421" t="inlineStr">
        <is>
          <t>Keep</t>
        </is>
      </c>
      <c r="H421" t="inlineStr"/>
      <c r="I421">
        <f>COUNTIF('Open AR'!$I$5:$I$139,A421)+COUNTIF('Open AP'!$I$5:$I$194,A421)</f>
        <v>1</v>
      </c>
      <c r="J421">
        <f>COUNTIF('Xero Contacts'!$B$5:$B$453,F421)</f>
        <v>1</v>
      </c>
    </row>
    <row r="422">
      <c r="A422" t="inlineStr">
        <is>
          <t>S090</t>
        </is>
      </c>
      <c r="B422" t="inlineStr">
        <is>
          <t>Supplier</t>
        </is>
      </c>
      <c r="C422" t="inlineStr">
        <is>
          <t>Prahran Signs Pty Ltd</t>
        </is>
      </c>
      <c r="D422" t="inlineStr">
        <is>
          <t>96812909456</t>
        </is>
      </c>
      <c r="E422" t="inlineStr">
        <is>
          <t>Prahran Signs Pty Ltd</t>
        </is>
      </c>
      <c r="F422" t="inlineStr">
        <is>
          <t>S090</t>
        </is>
      </c>
      <c r="G422" t="inlineStr">
        <is>
          <t>Keep</t>
        </is>
      </c>
      <c r="H422" t="inlineStr"/>
      <c r="I422">
        <f>COUNTIF('Open AR'!$I$5:$I$139,A422)+COUNTIF('Open AP'!$I$5:$I$194,A422)</f>
        <v>0</v>
      </c>
      <c r="J422">
        <f>COUNTIF('Xero Contacts'!$B$5:$B$453,F422)</f>
        <v>1</v>
      </c>
    </row>
    <row r="423">
      <c r="A423" t="inlineStr">
        <is>
          <t>S091</t>
        </is>
      </c>
      <c r="B423" t="inlineStr">
        <is>
          <t>Supplier</t>
        </is>
      </c>
      <c r="C423" t="inlineStr">
        <is>
          <t>Elm Tiles Pty Ltd</t>
        </is>
      </c>
      <c r="D423" t="inlineStr">
        <is>
          <t>36455990154</t>
        </is>
      </c>
      <c r="E423" t="inlineStr">
        <is>
          <t>Elm Tiles Pty Ltd</t>
        </is>
      </c>
      <c r="F423" t="inlineStr">
        <is>
          <t>S091</t>
        </is>
      </c>
      <c r="G423" t="inlineStr">
        <is>
          <t>Keep</t>
        </is>
      </c>
      <c r="H423" t="inlineStr"/>
      <c r="I423">
        <f>COUNTIF('Open AR'!$I$5:$I$139,A423)+COUNTIF('Open AP'!$I$5:$I$194,A423)</f>
        <v>0</v>
      </c>
      <c r="J423">
        <f>COUNTIF('Xero Contacts'!$B$5:$B$453,F423)</f>
        <v>1</v>
      </c>
    </row>
    <row r="424">
      <c r="A424" t="inlineStr">
        <is>
          <t>S092</t>
        </is>
      </c>
      <c r="B424" t="inlineStr">
        <is>
          <t>Supplier</t>
        </is>
      </c>
      <c r="C424" t="inlineStr">
        <is>
          <t>Bluestone Lighting Pty Ltd</t>
        </is>
      </c>
      <c r="D424" t="inlineStr">
        <is>
          <t>10926307362</t>
        </is>
      </c>
      <c r="E424" t="inlineStr">
        <is>
          <t>Bluestone Lighting Pty Ltd</t>
        </is>
      </c>
      <c r="F424" t="inlineStr">
        <is>
          <t>S092</t>
        </is>
      </c>
      <c r="G424" t="inlineStr">
        <is>
          <t>Keep</t>
        </is>
      </c>
      <c r="H424" t="inlineStr"/>
      <c r="I424">
        <f>COUNTIF('Open AR'!$I$5:$I$139,A424)+COUNTIF('Open AP'!$I$5:$I$194,A424)</f>
        <v>0</v>
      </c>
      <c r="J424">
        <f>COUNTIF('Xero Contacts'!$B$5:$B$453,F424)</f>
        <v>1</v>
      </c>
    </row>
    <row r="425">
      <c r="A425" t="inlineStr">
        <is>
          <t>S093</t>
        </is>
      </c>
      <c r="B425" t="inlineStr">
        <is>
          <t>Supplier</t>
        </is>
      </c>
      <c r="C425" t="inlineStr">
        <is>
          <t>Brunswick Tiles Pty Ltd</t>
        </is>
      </c>
      <c r="D425" t="inlineStr">
        <is>
          <t>08570274279</t>
        </is>
      </c>
      <c r="E425" t="inlineStr">
        <is>
          <t>Brunswick Tiles Pty Ltd</t>
        </is>
      </c>
      <c r="F425" t="inlineStr">
        <is>
          <t>S093</t>
        </is>
      </c>
      <c r="G425" t="inlineStr">
        <is>
          <t>Keep</t>
        </is>
      </c>
      <c r="H425" t="inlineStr"/>
      <c r="I425">
        <f>COUNTIF('Open AR'!$I$5:$I$139,A425)+COUNTIF('Open AP'!$I$5:$I$194,A425)</f>
        <v>1</v>
      </c>
      <c r="J425">
        <f>COUNTIF('Xero Contacts'!$B$5:$B$453,F425)</f>
        <v>1</v>
      </c>
    </row>
    <row r="426">
      <c r="A426" t="inlineStr">
        <is>
          <t>S094</t>
        </is>
      </c>
      <c r="B426" t="inlineStr">
        <is>
          <t>Supplier</t>
        </is>
      </c>
      <c r="C426" t="inlineStr">
        <is>
          <t>Glenferrie Steel Pty Ltd</t>
        </is>
      </c>
      <c r="D426" t="inlineStr">
        <is>
          <t>09334351802</t>
        </is>
      </c>
      <c r="E426" t="inlineStr">
        <is>
          <t>Glenferrie Steel Pty Ltd</t>
        </is>
      </c>
      <c r="F426" t="inlineStr">
        <is>
          <t>S094</t>
        </is>
      </c>
      <c r="G426" t="inlineStr">
        <is>
          <t>Keep</t>
        </is>
      </c>
      <c r="H426" t="inlineStr"/>
      <c r="I426">
        <f>COUNTIF('Open AR'!$I$5:$I$139,A426)+COUNTIF('Open AP'!$I$5:$I$194,A426)</f>
        <v>1</v>
      </c>
      <c r="J426">
        <f>COUNTIF('Xero Contacts'!$B$5:$B$453,F426)</f>
        <v>1</v>
      </c>
    </row>
    <row r="427">
      <c r="A427" t="inlineStr">
        <is>
          <t>S095</t>
        </is>
      </c>
      <c r="B427" t="inlineStr">
        <is>
          <t>Supplier</t>
        </is>
      </c>
      <c r="C427" t="inlineStr">
        <is>
          <t>Wattle Abrasives Pty Ltd</t>
        </is>
      </c>
      <c r="D427" t="inlineStr">
        <is>
          <t>99658019647</t>
        </is>
      </c>
      <c r="E427" t="inlineStr">
        <is>
          <t>Wattle Abrasives Pty Ltd</t>
        </is>
      </c>
      <c r="F427" t="inlineStr">
        <is>
          <t>S095</t>
        </is>
      </c>
      <c r="G427" t="inlineStr">
        <is>
          <t>Keep</t>
        </is>
      </c>
      <c r="H427" t="inlineStr"/>
      <c r="I427">
        <f>COUNTIF('Open AR'!$I$5:$I$139,A427)+COUNTIF('Open AP'!$I$5:$I$194,A427)</f>
        <v>0</v>
      </c>
      <c r="J427">
        <f>COUNTIF('Xero Contacts'!$B$5:$B$453,F427)</f>
        <v>1</v>
      </c>
    </row>
    <row r="428">
      <c r="A428" t="inlineStr">
        <is>
          <t>S096</t>
        </is>
      </c>
      <c r="B428" t="inlineStr">
        <is>
          <t>Supplier</t>
        </is>
      </c>
      <c r="C428" t="inlineStr">
        <is>
          <t>Sydney Road Machinery Pty Ltd</t>
        </is>
      </c>
      <c r="D428" t="inlineStr">
        <is>
          <t>79960087955</t>
        </is>
      </c>
      <c r="E428" t="inlineStr">
        <is>
          <t>Sydney Road Machinery Pty Ltd</t>
        </is>
      </c>
      <c r="F428" t="inlineStr">
        <is>
          <t>S096</t>
        </is>
      </c>
      <c r="G428" t="inlineStr">
        <is>
          <t>Keep</t>
        </is>
      </c>
      <c r="H428" t="inlineStr"/>
      <c r="I428">
        <f>COUNTIF('Open AR'!$I$5:$I$139,A428)+COUNTIF('Open AP'!$I$5:$I$194,A428)</f>
        <v>2</v>
      </c>
      <c r="J428">
        <f>COUNTIF('Xero Contacts'!$B$5:$B$453,F428)</f>
        <v>1</v>
      </c>
    </row>
    <row r="429">
      <c r="A429" t="inlineStr">
        <is>
          <t>S097</t>
        </is>
      </c>
      <c r="B429" t="inlineStr">
        <is>
          <t>Supplier</t>
        </is>
      </c>
      <c r="C429" t="inlineStr">
        <is>
          <t>Southern Abrasives Pty Ltd</t>
        </is>
      </c>
      <c r="D429" t="inlineStr">
        <is>
          <t>67701397980</t>
        </is>
      </c>
      <c r="E429" t="inlineStr">
        <is>
          <t>Southern Abrasives Pty Ltd</t>
        </is>
      </c>
      <c r="F429" t="inlineStr">
        <is>
          <t>S097</t>
        </is>
      </c>
      <c r="G429" t="inlineStr">
        <is>
          <t>Keep</t>
        </is>
      </c>
      <c r="H429" t="inlineStr"/>
      <c r="I429">
        <f>COUNTIF('Open AR'!$I$5:$I$139,A429)+COUNTIF('Open AP'!$I$5:$I$194,A429)</f>
        <v>0</v>
      </c>
      <c r="J429">
        <f>COUNTIF('Xero Contacts'!$B$5:$B$453,F429)</f>
        <v>1</v>
      </c>
    </row>
    <row r="430">
      <c r="A430" t="inlineStr">
        <is>
          <t>S098</t>
        </is>
      </c>
      <c r="B430" t="inlineStr">
        <is>
          <t>Supplier</t>
        </is>
      </c>
      <c r="C430" t="inlineStr">
        <is>
          <t>Albert Hardware Pty Ltd</t>
        </is>
      </c>
      <c r="D430" t="inlineStr">
        <is>
          <t>07717683539</t>
        </is>
      </c>
      <c r="E430" t="inlineStr">
        <is>
          <t>Albert Hardware Pty Ltd</t>
        </is>
      </c>
      <c r="F430" t="inlineStr">
        <is>
          <t>S098</t>
        </is>
      </c>
      <c r="G430" t="inlineStr">
        <is>
          <t>Keep</t>
        </is>
      </c>
      <c r="H430" t="inlineStr"/>
      <c r="I430">
        <f>COUNTIF('Open AR'!$I$5:$I$139,A430)+COUNTIF('Open AP'!$I$5:$I$194,A430)</f>
        <v>1</v>
      </c>
      <c r="J430">
        <f>COUNTIF('Xero Contacts'!$B$5:$B$453,F430)</f>
        <v>1</v>
      </c>
    </row>
    <row r="431">
      <c r="A431" t="inlineStr">
        <is>
          <t>S099</t>
        </is>
      </c>
      <c r="B431" t="inlineStr">
        <is>
          <t>Supplier</t>
        </is>
      </c>
      <c r="C431" t="inlineStr">
        <is>
          <t>Sydney Road Steel Pty Ltd</t>
        </is>
      </c>
      <c r="D431" t="inlineStr">
        <is>
          <t>09618170337</t>
        </is>
      </c>
      <c r="E431" t="inlineStr">
        <is>
          <t>Sydney Road Steel Pty Ltd</t>
        </is>
      </c>
      <c r="F431" t="inlineStr">
        <is>
          <t>S099</t>
        </is>
      </c>
      <c r="G431" t="inlineStr">
        <is>
          <t>Keep</t>
        </is>
      </c>
      <c r="H431" t="inlineStr"/>
      <c r="I431">
        <f>COUNTIF('Open AR'!$I$5:$I$139,A431)+COUNTIF('Open AP'!$I$5:$I$194,A431)</f>
        <v>2</v>
      </c>
      <c r="J431">
        <f>COUNTIF('Xero Contacts'!$B$5:$B$453,F431)</f>
        <v>1</v>
      </c>
    </row>
    <row r="432">
      <c r="A432" t="inlineStr">
        <is>
          <t>S100</t>
        </is>
      </c>
      <c r="B432" t="inlineStr">
        <is>
          <t>Supplier</t>
        </is>
      </c>
      <c r="C432" t="inlineStr">
        <is>
          <t>Hawthorn Signs Pty Ltd</t>
        </is>
      </c>
      <c r="D432" t="inlineStr">
        <is>
          <t>27500805026</t>
        </is>
      </c>
      <c r="E432" t="inlineStr">
        <is>
          <t>Hawthorn Signs Pty Ltd</t>
        </is>
      </c>
      <c r="F432" t="inlineStr">
        <is>
          <t>S100</t>
        </is>
      </c>
      <c r="G432" t="inlineStr">
        <is>
          <t>Keep</t>
        </is>
      </c>
      <c r="H432" t="inlineStr"/>
      <c r="I432">
        <f>COUNTIF('Open AR'!$I$5:$I$139,A432)+COUNTIF('Open AP'!$I$5:$I$194,A432)</f>
        <v>2</v>
      </c>
      <c r="J432">
        <f>COUNTIF('Xero Contacts'!$B$5:$B$453,F432)</f>
        <v>1</v>
      </c>
    </row>
    <row r="433">
      <c r="A433" t="inlineStr">
        <is>
          <t>S101</t>
        </is>
      </c>
      <c r="B433" t="inlineStr">
        <is>
          <t>Supplier</t>
        </is>
      </c>
      <c r="C433" t="inlineStr">
        <is>
          <t>Redgum Fasteners Pty Ltd</t>
        </is>
      </c>
      <c r="D433" t="inlineStr">
        <is>
          <t>67033948760</t>
        </is>
      </c>
      <c r="E433" t="inlineStr">
        <is>
          <t>Redgum Fasteners Pty Ltd</t>
        </is>
      </c>
      <c r="F433" t="inlineStr">
        <is>
          <t>S101</t>
        </is>
      </c>
      <c r="G433" t="inlineStr">
        <is>
          <t>Keep</t>
        </is>
      </c>
      <c r="H433" t="inlineStr"/>
      <c r="I433">
        <f>COUNTIF('Open AR'!$I$5:$I$139,A433)+COUNTIF('Open AP'!$I$5:$I$194,A433)</f>
        <v>4</v>
      </c>
      <c r="J433">
        <f>COUNTIF('Xero Contacts'!$B$5:$B$453,F433)</f>
        <v>1</v>
      </c>
    </row>
    <row r="434">
      <c r="A434" t="inlineStr">
        <is>
          <t>S102</t>
        </is>
      </c>
      <c r="B434" t="inlineStr">
        <is>
          <t>Supplier</t>
        </is>
      </c>
      <c r="C434" t="inlineStr">
        <is>
          <t>Northside Lighting Pty Ltd</t>
        </is>
      </c>
      <c r="D434" t="inlineStr">
        <is>
          <t>03770566512</t>
        </is>
      </c>
      <c r="E434" t="inlineStr">
        <is>
          <t>Northside Lighting Pty Ltd</t>
        </is>
      </c>
      <c r="F434" t="inlineStr">
        <is>
          <t>S102</t>
        </is>
      </c>
      <c r="G434" t="inlineStr">
        <is>
          <t>Keep</t>
        </is>
      </c>
      <c r="H434" t="inlineStr"/>
      <c r="I434">
        <f>COUNTIF('Open AR'!$I$5:$I$139,A434)+COUNTIF('Open AP'!$I$5:$I$194,A434)</f>
        <v>1</v>
      </c>
      <c r="J434">
        <f>COUNTIF('Xero Contacts'!$B$5:$B$453,F434)</f>
        <v>1</v>
      </c>
    </row>
    <row r="435">
      <c r="A435" t="inlineStr">
        <is>
          <t>S103</t>
        </is>
      </c>
      <c r="B435" t="inlineStr">
        <is>
          <t>Supplier</t>
        </is>
      </c>
      <c r="C435" t="inlineStr">
        <is>
          <t>Malvern Abrasives Pty Ltd</t>
        </is>
      </c>
      <c r="D435" t="inlineStr">
        <is>
          <t>25517458773</t>
        </is>
      </c>
      <c r="E435" t="inlineStr">
        <is>
          <t>Malvern Abrasives Pty Ltd</t>
        </is>
      </c>
      <c r="F435" t="inlineStr">
        <is>
          <t>S103</t>
        </is>
      </c>
      <c r="G435" t="inlineStr">
        <is>
          <t>Keep</t>
        </is>
      </c>
      <c r="H435" t="inlineStr"/>
      <c r="I435">
        <f>COUNTIF('Open AR'!$I$5:$I$139,A435)+COUNTIF('Open AP'!$I$5:$I$194,A435)</f>
        <v>2</v>
      </c>
      <c r="J435">
        <f>COUNTIF('Xero Contacts'!$B$5:$B$453,F435)</f>
        <v>1</v>
      </c>
    </row>
    <row r="436">
      <c r="A436" t="inlineStr">
        <is>
          <t>S104</t>
        </is>
      </c>
      <c r="B436" t="inlineStr">
        <is>
          <t>Supplier</t>
        </is>
      </c>
      <c r="C436" t="inlineStr">
        <is>
          <t>Malvern Machinery Pty Ltd</t>
        </is>
      </c>
      <c r="D436" t="inlineStr">
        <is>
          <t>57857007778</t>
        </is>
      </c>
      <c r="E436" t="inlineStr">
        <is>
          <t>Malvern Machinery Pty Ltd</t>
        </is>
      </c>
      <c r="F436" t="inlineStr">
        <is>
          <t>S104</t>
        </is>
      </c>
      <c r="G436" t="inlineStr">
        <is>
          <t>Keep</t>
        </is>
      </c>
      <c r="H436" t="inlineStr"/>
      <c r="I436">
        <f>COUNTIF('Open AR'!$I$5:$I$139,A436)+COUNTIF('Open AP'!$I$5:$I$194,A436)</f>
        <v>1</v>
      </c>
      <c r="J436">
        <f>COUNTIF('Xero Contacts'!$B$5:$B$453,F436)</f>
        <v>1</v>
      </c>
    </row>
    <row r="437">
      <c r="A437" t="inlineStr">
        <is>
          <t>S105</t>
        </is>
      </c>
      <c r="B437" t="inlineStr">
        <is>
          <t>Supplier</t>
        </is>
      </c>
      <c r="C437" t="inlineStr">
        <is>
          <t>Prahran Fasteners Pty Ltd</t>
        </is>
      </c>
      <c r="D437" t="inlineStr">
        <is>
          <t>66761028744</t>
        </is>
      </c>
      <c r="E437" t="inlineStr">
        <is>
          <t>Prahran Fasteners Pty Ltd</t>
        </is>
      </c>
      <c r="F437" t="inlineStr">
        <is>
          <t>S105</t>
        </is>
      </c>
      <c r="G437" t="inlineStr">
        <is>
          <t>Keep</t>
        </is>
      </c>
      <c r="H437" t="inlineStr"/>
      <c r="I437">
        <f>COUNTIF('Open AR'!$I$5:$I$139,A437)+COUNTIF('Open AP'!$I$5:$I$194,A437)</f>
        <v>3</v>
      </c>
      <c r="J437">
        <f>COUNTIF('Xero Contacts'!$B$5:$B$453,F437)</f>
        <v>1</v>
      </c>
    </row>
    <row r="438">
      <c r="A438" t="inlineStr">
        <is>
          <t>S106</t>
        </is>
      </c>
      <c r="B438" t="inlineStr">
        <is>
          <t>Supplier</t>
        </is>
      </c>
      <c r="C438" t="inlineStr">
        <is>
          <t>Clifton Lighting Pty Ltd</t>
        </is>
      </c>
      <c r="D438" t="inlineStr">
        <is>
          <t>60808226919</t>
        </is>
      </c>
      <c r="E438" t="inlineStr">
        <is>
          <t>Clifton Lighting Pty Ltd</t>
        </is>
      </c>
      <c r="F438" t="inlineStr">
        <is>
          <t>S106</t>
        </is>
      </c>
      <c r="G438" t="inlineStr">
        <is>
          <t>Keep</t>
        </is>
      </c>
      <c r="H438" t="inlineStr"/>
      <c r="I438">
        <f>COUNTIF('Open AR'!$I$5:$I$139,A438)+COUNTIF('Open AP'!$I$5:$I$194,A438)</f>
        <v>1</v>
      </c>
      <c r="J438">
        <f>COUNTIF('Xero Contacts'!$B$5:$B$453,F438)</f>
        <v>1</v>
      </c>
    </row>
    <row r="439">
      <c r="A439" t="inlineStr">
        <is>
          <t>S107</t>
        </is>
      </c>
      <c r="B439" t="inlineStr">
        <is>
          <t>Supplier</t>
        </is>
      </c>
      <c r="C439" t="inlineStr">
        <is>
          <t>Carlton Adhesives Pty Ltd</t>
        </is>
      </c>
      <c r="D439" t="inlineStr">
        <is>
          <t>29408496148</t>
        </is>
      </c>
      <c r="E439" t="inlineStr">
        <is>
          <t>Carlton Adhesives Pty Ltd</t>
        </is>
      </c>
      <c r="F439" t="inlineStr">
        <is>
          <t>S107</t>
        </is>
      </c>
      <c r="G439" t="inlineStr">
        <is>
          <t>Keep</t>
        </is>
      </c>
      <c r="H439" t="inlineStr"/>
      <c r="I439">
        <f>COUNTIF('Open AR'!$I$5:$I$139,A439)+COUNTIF('Open AP'!$I$5:$I$194,A439)</f>
        <v>5</v>
      </c>
      <c r="J439">
        <f>COUNTIF('Xero Contacts'!$B$5:$B$453,F439)</f>
        <v>1</v>
      </c>
    </row>
    <row r="440">
      <c r="A440" t="inlineStr">
        <is>
          <t>S108</t>
        </is>
      </c>
      <c r="B440" t="inlineStr">
        <is>
          <t>Supplier</t>
        </is>
      </c>
      <c r="C440" t="inlineStr">
        <is>
          <t>Hawthorn Timber Pty Ltd</t>
        </is>
      </c>
      <c r="D440" t="inlineStr">
        <is>
          <t>07302924210</t>
        </is>
      </c>
      <c r="E440" t="inlineStr">
        <is>
          <t>Hawthorn Timber Pty Ltd</t>
        </is>
      </c>
      <c r="F440" t="inlineStr">
        <is>
          <t>S108</t>
        </is>
      </c>
      <c r="G440" t="inlineStr">
        <is>
          <t>Keep</t>
        </is>
      </c>
      <c r="H440" t="inlineStr"/>
      <c r="I440">
        <f>COUNTIF('Open AR'!$I$5:$I$139,A440)+COUNTIF('Open AP'!$I$5:$I$194,A440)</f>
        <v>1</v>
      </c>
      <c r="J440">
        <f>COUNTIF('Xero Contacts'!$B$5:$B$453,F440)</f>
        <v>1</v>
      </c>
    </row>
    <row r="441">
      <c r="A441" t="inlineStr">
        <is>
          <t>S109</t>
        </is>
      </c>
      <c r="B441" t="inlineStr">
        <is>
          <t>Supplier</t>
        </is>
      </c>
      <c r="C441" t="inlineStr">
        <is>
          <t>Redgum Signs Pty Ltd</t>
        </is>
      </c>
      <c r="D441" t="inlineStr">
        <is>
          <t>35943562915</t>
        </is>
      </c>
      <c r="E441" t="inlineStr">
        <is>
          <t>Redgum Signs Pty Ltd</t>
        </is>
      </c>
      <c r="F441" t="inlineStr">
        <is>
          <t>S109</t>
        </is>
      </c>
      <c r="G441" t="inlineStr">
        <is>
          <t>Keep</t>
        </is>
      </c>
      <c r="H441" t="inlineStr"/>
      <c r="I441">
        <f>COUNTIF('Open AR'!$I$5:$I$139,A441)+COUNTIF('Open AP'!$I$5:$I$194,A441)</f>
        <v>5</v>
      </c>
      <c r="J441">
        <f>COUNTIF('Xero Contacts'!$B$5:$B$453,F441)</f>
        <v>1</v>
      </c>
    </row>
    <row r="442">
      <c r="A442" t="inlineStr">
        <is>
          <t>S110</t>
        </is>
      </c>
      <c r="B442" t="inlineStr">
        <is>
          <t>Supplier</t>
        </is>
      </c>
      <c r="C442" t="inlineStr">
        <is>
          <t>Carlton Glass Pty Ltd</t>
        </is>
      </c>
      <c r="D442" t="inlineStr">
        <is>
          <t>43597527508</t>
        </is>
      </c>
      <c r="E442" t="inlineStr">
        <is>
          <t>Carlton Glass Pty Ltd</t>
        </is>
      </c>
      <c r="F442" t="inlineStr">
        <is>
          <t>S110</t>
        </is>
      </c>
      <c r="G442" t="inlineStr">
        <is>
          <t>Keep</t>
        </is>
      </c>
      <c r="H442" t="inlineStr"/>
      <c r="I442">
        <f>COUNTIF('Open AR'!$I$5:$I$139,A442)+COUNTIF('Open AP'!$I$5:$I$194,A442)</f>
        <v>2</v>
      </c>
      <c r="J442">
        <f>COUNTIF('Xero Contacts'!$B$5:$B$453,F442)</f>
        <v>1</v>
      </c>
    </row>
    <row r="443">
      <c r="A443" t="inlineStr">
        <is>
          <t>S111</t>
        </is>
      </c>
      <c r="B443" t="inlineStr">
        <is>
          <t>Supplier</t>
        </is>
      </c>
      <c r="C443" t="inlineStr">
        <is>
          <t>Chapel Fasteners Pty Ltd</t>
        </is>
      </c>
      <c r="D443" t="inlineStr">
        <is>
          <t>03373020148</t>
        </is>
      </c>
      <c r="E443" t="inlineStr">
        <is>
          <t>Chapel Fasteners Pty Ltd</t>
        </is>
      </c>
      <c r="F443" t="inlineStr">
        <is>
          <t>S111</t>
        </is>
      </c>
      <c r="G443" t="inlineStr">
        <is>
          <t>Keep</t>
        </is>
      </c>
      <c r="H443" t="inlineStr"/>
      <c r="I443">
        <f>COUNTIF('Open AR'!$I$5:$I$139,A443)+COUNTIF('Open AP'!$I$5:$I$194,A443)</f>
        <v>0</v>
      </c>
      <c r="J443">
        <f>COUNTIF('Xero Contacts'!$B$5:$B$453,F443)</f>
        <v>1</v>
      </c>
    </row>
    <row r="444">
      <c r="A444" t="inlineStr">
        <is>
          <t>S112</t>
        </is>
      </c>
      <c r="B444" t="inlineStr">
        <is>
          <t>Supplier</t>
        </is>
      </c>
      <c r="C444" t="inlineStr">
        <is>
          <t>Malvern Steel Pty Ltd</t>
        </is>
      </c>
      <c r="D444" t="inlineStr">
        <is>
          <t>86654722555</t>
        </is>
      </c>
      <c r="E444" t="inlineStr">
        <is>
          <t>Malvern Steel Pty Ltd</t>
        </is>
      </c>
      <c r="F444" t="inlineStr">
        <is>
          <t>S112</t>
        </is>
      </c>
      <c r="G444" t="inlineStr">
        <is>
          <t>Keep</t>
        </is>
      </c>
      <c r="H444" t="inlineStr"/>
      <c r="I444">
        <f>COUNTIF('Open AR'!$I$5:$I$139,A444)+COUNTIF('Open AP'!$I$5:$I$194,A444)</f>
        <v>0</v>
      </c>
      <c r="J444">
        <f>COUNTIF('Xero Contacts'!$B$5:$B$453,F444)</f>
        <v>1</v>
      </c>
    </row>
    <row r="445">
      <c r="A445" t="inlineStr">
        <is>
          <t>S113</t>
        </is>
      </c>
      <c r="B445" t="inlineStr">
        <is>
          <t>Supplier</t>
        </is>
      </c>
      <c r="C445" t="inlineStr">
        <is>
          <t>High St Glass Pty Ltd</t>
        </is>
      </c>
      <c r="D445" t="inlineStr">
        <is>
          <t>67124317824</t>
        </is>
      </c>
      <c r="E445" t="inlineStr">
        <is>
          <t>High St Glass Pty Ltd</t>
        </is>
      </c>
      <c r="F445" t="inlineStr">
        <is>
          <t>S113</t>
        </is>
      </c>
      <c r="G445" t="inlineStr">
        <is>
          <t>Keep</t>
        </is>
      </c>
      <c r="H445" t="inlineStr"/>
      <c r="I445">
        <f>COUNTIF('Open AR'!$I$5:$I$139,A445)+COUNTIF('Open AP'!$I$5:$I$194,A445)</f>
        <v>0</v>
      </c>
      <c r="J445">
        <f>COUNTIF('Xero Contacts'!$B$5:$B$453,F445)</f>
        <v>1</v>
      </c>
    </row>
    <row r="446">
      <c r="A446" t="inlineStr">
        <is>
          <t>S114</t>
        </is>
      </c>
      <c r="B446" t="inlineStr">
        <is>
          <t>Supplier</t>
        </is>
      </c>
      <c r="C446" t="inlineStr">
        <is>
          <t>Carlton Timber Pty Ltd</t>
        </is>
      </c>
      <c r="D446" t="inlineStr">
        <is>
          <t>15408159539</t>
        </is>
      </c>
      <c r="E446" t="inlineStr">
        <is>
          <t>Carlton Timber Pty Ltd</t>
        </is>
      </c>
      <c r="F446" t="inlineStr">
        <is>
          <t>S114</t>
        </is>
      </c>
      <c r="G446" t="inlineStr">
        <is>
          <t>Keep</t>
        </is>
      </c>
      <c r="H446" t="inlineStr"/>
      <c r="I446">
        <f>COUNTIF('Open AR'!$I$5:$I$139,A446)+COUNTIF('Open AP'!$I$5:$I$194,A446)</f>
        <v>2</v>
      </c>
      <c r="J446">
        <f>COUNTIF('Xero Contacts'!$B$5:$B$453,F446)</f>
        <v>1</v>
      </c>
    </row>
    <row r="447">
      <c r="A447" t="inlineStr">
        <is>
          <t>S115</t>
        </is>
      </c>
      <c r="B447" t="inlineStr">
        <is>
          <t>Supplier</t>
        </is>
      </c>
      <c r="C447" t="inlineStr">
        <is>
          <t>Prahran Fixings Pty Ltd</t>
        </is>
      </c>
      <c r="D447" t="inlineStr">
        <is>
          <t>11768755483</t>
        </is>
      </c>
      <c r="E447" t="inlineStr">
        <is>
          <t>Prahran Fixings Pty Ltd</t>
        </is>
      </c>
      <c r="F447" t="inlineStr">
        <is>
          <t>S115</t>
        </is>
      </c>
      <c r="G447" t="inlineStr">
        <is>
          <t>Keep</t>
        </is>
      </c>
      <c r="H447" t="inlineStr"/>
      <c r="I447">
        <f>COUNTIF('Open AR'!$I$5:$I$139,A447)+COUNTIF('Open AP'!$I$5:$I$194,A447)</f>
        <v>4</v>
      </c>
      <c r="J447">
        <f>COUNTIF('Xero Contacts'!$B$5:$B$453,F447)</f>
        <v>1</v>
      </c>
    </row>
    <row r="448">
      <c r="A448" t="inlineStr">
        <is>
          <t>S116</t>
        </is>
      </c>
      <c r="B448" t="inlineStr">
        <is>
          <t>Supplier</t>
        </is>
      </c>
      <c r="C448" t="inlineStr">
        <is>
          <t>Prahran Adhesives Pty Ltd</t>
        </is>
      </c>
      <c r="D448" t="inlineStr">
        <is>
          <t>14272029410</t>
        </is>
      </c>
      <c r="E448" t="inlineStr">
        <is>
          <t>Prahran Adhesives Pty Ltd</t>
        </is>
      </c>
      <c r="F448" t="inlineStr">
        <is>
          <t>S116</t>
        </is>
      </c>
      <c r="G448" t="inlineStr">
        <is>
          <t>Keep</t>
        </is>
      </c>
      <c r="H448" t="inlineStr"/>
      <c r="I448">
        <f>COUNTIF('Open AR'!$I$5:$I$139,A448)+COUNTIF('Open AP'!$I$5:$I$194,A448)</f>
        <v>0</v>
      </c>
      <c r="J448">
        <f>COUNTIF('Xero Contacts'!$B$5:$B$453,F448)</f>
        <v>1</v>
      </c>
    </row>
    <row r="449">
      <c r="A449" t="inlineStr">
        <is>
          <t>S117</t>
        </is>
      </c>
      <c r="B449" t="inlineStr">
        <is>
          <t>Supplier</t>
        </is>
      </c>
      <c r="C449" t="inlineStr">
        <is>
          <t>Ironbark Joinery Supplies Pty Ltd</t>
        </is>
      </c>
      <c r="D449" t="inlineStr">
        <is>
          <t>96677698306</t>
        </is>
      </c>
      <c r="E449" t="inlineStr">
        <is>
          <t>Ironbark Joinery Supplies Pty Ltd</t>
        </is>
      </c>
      <c r="F449" t="inlineStr">
        <is>
          <t>S117</t>
        </is>
      </c>
      <c r="G449" t="inlineStr">
        <is>
          <t>Keep</t>
        </is>
      </c>
      <c r="H449" t="inlineStr"/>
      <c r="I449">
        <f>COUNTIF('Open AR'!$I$5:$I$139,A449)+COUNTIF('Open AP'!$I$5:$I$194,A449)</f>
        <v>2</v>
      </c>
      <c r="J449">
        <f>COUNTIF('Xero Contacts'!$B$5:$B$453,F449)</f>
        <v>1</v>
      </c>
    </row>
    <row r="450">
      <c r="A450" t="inlineStr">
        <is>
          <t>S118</t>
        </is>
      </c>
      <c r="B450" t="inlineStr">
        <is>
          <t>Supplier</t>
        </is>
      </c>
      <c r="C450" t="inlineStr">
        <is>
          <t>Chapel Laminates Pty Ltd</t>
        </is>
      </c>
      <c r="D450" t="inlineStr">
        <is>
          <t>10959176486</t>
        </is>
      </c>
      <c r="E450" t="inlineStr">
        <is>
          <t>Chapel Laminates Pty Ltd</t>
        </is>
      </c>
      <c r="F450" t="inlineStr">
        <is>
          <t>S118</t>
        </is>
      </c>
      <c r="G450" t="inlineStr">
        <is>
          <t>Keep</t>
        </is>
      </c>
      <c r="H450" t="inlineStr"/>
      <c r="I450">
        <f>COUNTIF('Open AR'!$I$5:$I$139,A450)+COUNTIF('Open AP'!$I$5:$I$194,A450)</f>
        <v>3</v>
      </c>
      <c r="J450">
        <f>COUNTIF('Xero Contacts'!$B$5:$B$453,F450)</f>
        <v>1</v>
      </c>
    </row>
    <row r="451">
      <c r="A451" t="inlineStr">
        <is>
          <t>S151</t>
        </is>
      </c>
      <c r="B451" t="inlineStr">
        <is>
          <t>Supplier</t>
        </is>
      </c>
      <c r="C451" t="inlineStr">
        <is>
          <t>Chapel  Laminates Pty Ltd</t>
        </is>
      </c>
      <c r="D451" t="inlineStr">
        <is>
          <t>10959176486</t>
        </is>
      </c>
      <c r="E451" t="inlineStr">
        <is>
          <t>Chapel Laminates Pty Ltd</t>
        </is>
      </c>
      <c r="F451" t="inlineStr">
        <is>
          <t>S118</t>
        </is>
      </c>
      <c r="G451" t="inlineStr">
        <is>
          <t>Merge into S118</t>
        </is>
      </c>
      <c r="H451" t="inlineStr">
        <is>
          <t>Same ABN</t>
        </is>
      </c>
      <c r="I451">
        <f>COUNTIF('Open AR'!$I$5:$I$139,A451)+COUNTIF('Open AP'!$I$5:$I$194,A451)</f>
        <v>0</v>
      </c>
      <c r="J451">
        <f>COUNTIF('Xero Contacts'!$B$5:$B$453,F451)</f>
        <v>1</v>
      </c>
    </row>
    <row r="452">
      <c r="A452" t="inlineStr">
        <is>
          <t>S119</t>
        </is>
      </c>
      <c r="B452" t="inlineStr">
        <is>
          <t>Supplier</t>
        </is>
      </c>
      <c r="C452" t="inlineStr">
        <is>
          <t>Redgum Paint Pty Ltd</t>
        </is>
      </c>
      <c r="D452" t="inlineStr">
        <is>
          <t>50303773524</t>
        </is>
      </c>
      <c r="E452" t="inlineStr">
        <is>
          <t>Redgum Paint Pty Ltd</t>
        </is>
      </c>
      <c r="F452" t="inlineStr">
        <is>
          <t>S119</t>
        </is>
      </c>
      <c r="G452" t="inlineStr">
        <is>
          <t>Keep</t>
        </is>
      </c>
      <c r="H452" t="inlineStr"/>
      <c r="I452">
        <f>COUNTIF('Open AR'!$I$5:$I$139,A452)+COUNTIF('Open AP'!$I$5:$I$194,A452)</f>
        <v>0</v>
      </c>
      <c r="J452">
        <f>COUNTIF('Xero Contacts'!$B$5:$B$453,F452)</f>
        <v>1</v>
      </c>
    </row>
    <row r="453">
      <c r="A453" t="inlineStr">
        <is>
          <t>S158</t>
        </is>
      </c>
      <c r="B453" t="inlineStr">
        <is>
          <t>Supplier</t>
        </is>
      </c>
      <c r="C453" t="inlineStr">
        <is>
          <t>REDGUM PAINT PTY LTD</t>
        </is>
      </c>
      <c r="D453" t="inlineStr">
        <is>
          <t>50303773524</t>
        </is>
      </c>
      <c r="E453" t="inlineStr">
        <is>
          <t>Redgum Paint Pty Ltd</t>
        </is>
      </c>
      <c r="F453" t="inlineStr">
        <is>
          <t>S119</t>
        </is>
      </c>
      <c r="G453" t="inlineStr">
        <is>
          <t>Merge into S119</t>
        </is>
      </c>
      <c r="H453" t="inlineStr">
        <is>
          <t>Same ABN</t>
        </is>
      </c>
      <c r="I453">
        <f>COUNTIF('Open AR'!$I$5:$I$139,A453)+COUNTIF('Open AP'!$I$5:$I$194,A453)</f>
        <v>0</v>
      </c>
      <c r="J453">
        <f>COUNTIF('Xero Contacts'!$B$5:$B$453,F453)</f>
        <v>1</v>
      </c>
    </row>
    <row r="454">
      <c r="A454" t="inlineStr">
        <is>
          <t>S120</t>
        </is>
      </c>
      <c r="B454" t="inlineStr">
        <is>
          <t>Supplier</t>
        </is>
      </c>
      <c r="C454" t="inlineStr">
        <is>
          <t>Glenferrie Glass Pty Ltd</t>
        </is>
      </c>
      <c r="D454" t="inlineStr">
        <is>
          <t>56042272413</t>
        </is>
      </c>
      <c r="E454" t="inlineStr">
        <is>
          <t>Glenferrie Glass Pty Ltd</t>
        </is>
      </c>
      <c r="F454" t="inlineStr">
        <is>
          <t>S120</t>
        </is>
      </c>
      <c r="G454" t="inlineStr">
        <is>
          <t>Keep</t>
        </is>
      </c>
      <c r="H454" t="inlineStr"/>
      <c r="I454">
        <f>COUNTIF('Open AR'!$I$5:$I$139,A454)+COUNTIF('Open AP'!$I$5:$I$194,A454)</f>
        <v>3</v>
      </c>
      <c r="J454">
        <f>COUNTIF('Xero Contacts'!$B$5:$B$453,F454)</f>
        <v>1</v>
      </c>
    </row>
    <row r="455">
      <c r="A455" t="inlineStr">
        <is>
          <t>S121</t>
        </is>
      </c>
      <c r="B455" t="inlineStr">
        <is>
          <t>Supplier</t>
        </is>
      </c>
      <c r="C455" t="inlineStr">
        <is>
          <t>Clifton Machinery Pty Ltd</t>
        </is>
      </c>
      <c r="D455" t="inlineStr">
        <is>
          <t>15668907489</t>
        </is>
      </c>
      <c r="E455" t="inlineStr">
        <is>
          <t>Clifton Machinery Pty Ltd</t>
        </is>
      </c>
      <c r="F455" t="inlineStr">
        <is>
          <t>S121</t>
        </is>
      </c>
      <c r="G455" t="inlineStr">
        <is>
          <t>Keep</t>
        </is>
      </c>
      <c r="H455" t="inlineStr"/>
      <c r="I455">
        <f>COUNTIF('Open AR'!$I$5:$I$139,A455)+COUNTIF('Open AP'!$I$5:$I$194,A455)</f>
        <v>3</v>
      </c>
      <c r="J455">
        <f>COUNTIF('Xero Contacts'!$B$5:$B$453,F455)</f>
        <v>1</v>
      </c>
    </row>
    <row r="456">
      <c r="A456" t="inlineStr">
        <is>
          <t>S122</t>
        </is>
      </c>
      <c r="B456" t="inlineStr">
        <is>
          <t>Supplier</t>
        </is>
      </c>
      <c r="C456" t="inlineStr">
        <is>
          <t>Kestrel Panel Pty Ltd</t>
        </is>
      </c>
      <c r="D456" t="inlineStr">
        <is>
          <t>14737327356</t>
        </is>
      </c>
      <c r="E456" t="inlineStr">
        <is>
          <t>Kestrel Panel Pty Ltd</t>
        </is>
      </c>
      <c r="F456" t="inlineStr">
        <is>
          <t>S122</t>
        </is>
      </c>
      <c r="G456" t="inlineStr">
        <is>
          <t>Keep</t>
        </is>
      </c>
      <c r="H456" t="inlineStr"/>
      <c r="I456">
        <f>COUNTIF('Open AR'!$I$5:$I$139,A456)+COUNTIF('Open AP'!$I$5:$I$194,A456)</f>
        <v>1</v>
      </c>
      <c r="J456">
        <f>COUNTIF('Xero Contacts'!$B$5:$B$453,F456)</f>
        <v>1</v>
      </c>
    </row>
    <row r="457">
      <c r="A457" t="inlineStr">
        <is>
          <t>S123</t>
        </is>
      </c>
      <c r="B457" t="inlineStr">
        <is>
          <t>Supplier</t>
        </is>
      </c>
      <c r="C457" t="inlineStr">
        <is>
          <t>Yarra Machinery Pty Ltd</t>
        </is>
      </c>
      <c r="D457" t="inlineStr">
        <is>
          <t>45120599836</t>
        </is>
      </c>
      <c r="E457" t="inlineStr">
        <is>
          <t>Yarra Machinery Pty Ltd</t>
        </is>
      </c>
      <c r="F457" t="inlineStr">
        <is>
          <t>S123</t>
        </is>
      </c>
      <c r="G457" t="inlineStr">
        <is>
          <t>Keep</t>
        </is>
      </c>
      <c r="H457" t="inlineStr"/>
      <c r="I457">
        <f>COUNTIF('Open AR'!$I$5:$I$139,A457)+COUNTIF('Open AP'!$I$5:$I$194,A457)</f>
        <v>2</v>
      </c>
      <c r="J457">
        <f>COUNTIF('Xero Contacts'!$B$5:$B$453,F457)</f>
        <v>1</v>
      </c>
    </row>
    <row r="458">
      <c r="A458" t="inlineStr">
        <is>
          <t>S124</t>
        </is>
      </c>
      <c r="B458" t="inlineStr">
        <is>
          <t>Supplier</t>
        </is>
      </c>
      <c r="C458" t="inlineStr">
        <is>
          <t>Albert Adhesives Pty Ltd</t>
        </is>
      </c>
      <c r="D458" t="inlineStr">
        <is>
          <t>93672069391</t>
        </is>
      </c>
      <c r="E458" t="inlineStr">
        <is>
          <t>Albert Adhesives Pty Ltd</t>
        </is>
      </c>
      <c r="F458" t="inlineStr">
        <is>
          <t>S124</t>
        </is>
      </c>
      <c r="G458" t="inlineStr">
        <is>
          <t>Keep</t>
        </is>
      </c>
      <c r="H458" t="inlineStr"/>
      <c r="I458">
        <f>COUNTIF('Open AR'!$I$5:$I$139,A458)+COUNTIF('Open AP'!$I$5:$I$194,A458)</f>
        <v>1</v>
      </c>
      <c r="J458">
        <f>COUNTIF('Xero Contacts'!$B$5:$B$453,F458)</f>
        <v>1</v>
      </c>
    </row>
    <row r="459">
      <c r="A459" t="inlineStr">
        <is>
          <t>S125</t>
        </is>
      </c>
      <c r="B459" t="inlineStr">
        <is>
          <t>Supplier</t>
        </is>
      </c>
      <c r="C459" t="inlineStr">
        <is>
          <t>Southern Tiles Pty Ltd</t>
        </is>
      </c>
      <c r="D459" t="inlineStr">
        <is>
          <t>59233969380</t>
        </is>
      </c>
      <c r="E459" t="inlineStr">
        <is>
          <t>Southern Tiles Pty Ltd</t>
        </is>
      </c>
      <c r="F459" t="inlineStr">
        <is>
          <t>S125</t>
        </is>
      </c>
      <c r="G459" t="inlineStr">
        <is>
          <t>Keep</t>
        </is>
      </c>
      <c r="H459" t="inlineStr"/>
      <c r="I459">
        <f>COUNTIF('Open AR'!$I$5:$I$139,A459)+COUNTIF('Open AP'!$I$5:$I$194,A459)</f>
        <v>0</v>
      </c>
      <c r="J459">
        <f>COUNTIF('Xero Contacts'!$B$5:$B$453,F459)</f>
        <v>1</v>
      </c>
    </row>
    <row r="460">
      <c r="A460" t="inlineStr">
        <is>
          <t>S126</t>
        </is>
      </c>
      <c r="B460" t="inlineStr">
        <is>
          <t>Supplier</t>
        </is>
      </c>
      <c r="C460" t="inlineStr">
        <is>
          <t>Southern Fixings Pty Ltd</t>
        </is>
      </c>
      <c r="D460" t="inlineStr">
        <is>
          <t>83243188266</t>
        </is>
      </c>
      <c r="E460" t="inlineStr">
        <is>
          <t>Southern Fixings Pty Ltd</t>
        </is>
      </c>
      <c r="F460" t="inlineStr">
        <is>
          <t>S126</t>
        </is>
      </c>
      <c r="G460" t="inlineStr">
        <is>
          <t>Keep</t>
        </is>
      </c>
      <c r="H460" t="inlineStr"/>
      <c r="I460">
        <f>COUNTIF('Open AR'!$I$5:$I$139,A460)+COUNTIF('Open AP'!$I$5:$I$194,A460)</f>
        <v>0</v>
      </c>
      <c r="J460">
        <f>COUNTIF('Xero Contacts'!$B$5:$B$453,F460)</f>
        <v>1</v>
      </c>
    </row>
    <row r="461">
      <c r="A461" t="inlineStr">
        <is>
          <t>S127</t>
        </is>
      </c>
      <c r="B461" t="inlineStr">
        <is>
          <t>Supplier</t>
        </is>
      </c>
      <c r="C461" t="inlineStr">
        <is>
          <t>Northside Fixings Pty Ltd</t>
        </is>
      </c>
      <c r="D461" t="inlineStr">
        <is>
          <t>02705033377</t>
        </is>
      </c>
      <c r="E461" t="inlineStr">
        <is>
          <t>Northside Fixings Pty Ltd</t>
        </is>
      </c>
      <c r="F461" t="inlineStr">
        <is>
          <t>S127</t>
        </is>
      </c>
      <c r="G461" t="inlineStr">
        <is>
          <t>Keep</t>
        </is>
      </c>
      <c r="H461" t="inlineStr"/>
      <c r="I461">
        <f>COUNTIF('Open AR'!$I$5:$I$139,A461)+COUNTIF('Open AP'!$I$5:$I$194,A461)</f>
        <v>0</v>
      </c>
      <c r="J461">
        <f>COUNTIF('Xero Contacts'!$B$5:$B$453,F461)</f>
        <v>1</v>
      </c>
    </row>
    <row r="462">
      <c r="A462" t="inlineStr">
        <is>
          <t>S128</t>
        </is>
      </c>
      <c r="B462" t="inlineStr">
        <is>
          <t>Supplier</t>
        </is>
      </c>
      <c r="C462" t="inlineStr">
        <is>
          <t>Clifton Abrasives Pty Ltd</t>
        </is>
      </c>
      <c r="D462" t="inlineStr">
        <is>
          <t>88110325746</t>
        </is>
      </c>
      <c r="E462" t="inlineStr">
        <is>
          <t>Clifton Abrasives Pty Ltd</t>
        </is>
      </c>
      <c r="F462" t="inlineStr">
        <is>
          <t>S128</t>
        </is>
      </c>
      <c r="G462" t="inlineStr">
        <is>
          <t>Keep</t>
        </is>
      </c>
      <c r="H462" t="inlineStr"/>
      <c r="I462">
        <f>COUNTIF('Open AR'!$I$5:$I$139,A462)+COUNTIF('Open AP'!$I$5:$I$194,A462)</f>
        <v>1</v>
      </c>
      <c r="J462">
        <f>COUNTIF('Xero Contacts'!$B$5:$B$453,F462)</f>
        <v>1</v>
      </c>
    </row>
    <row r="463">
      <c r="A463" t="inlineStr">
        <is>
          <t>S129</t>
        </is>
      </c>
      <c r="B463" t="inlineStr">
        <is>
          <t>Supplier</t>
        </is>
      </c>
      <c r="C463" t="inlineStr">
        <is>
          <t>Chapel Joinery Supplies Pty Ltd</t>
        </is>
      </c>
      <c r="D463" t="inlineStr">
        <is>
          <t>76564017154</t>
        </is>
      </c>
      <c r="E463" t="inlineStr">
        <is>
          <t>Chapel Joinery Supplies Pty Ltd</t>
        </is>
      </c>
      <c r="F463" t="inlineStr">
        <is>
          <t>S129</t>
        </is>
      </c>
      <c r="G463" t="inlineStr">
        <is>
          <t>Keep</t>
        </is>
      </c>
      <c r="H463" t="inlineStr"/>
      <c r="I463">
        <f>COUNTIF('Open AR'!$I$5:$I$139,A463)+COUNTIF('Open AP'!$I$5:$I$194,A463)</f>
        <v>0</v>
      </c>
      <c r="J463">
        <f>COUNTIF('Xero Contacts'!$B$5:$B$453,F463)</f>
        <v>1</v>
      </c>
    </row>
    <row r="464">
      <c r="A464" t="inlineStr">
        <is>
          <t>S130</t>
        </is>
      </c>
      <c r="B464" t="inlineStr">
        <is>
          <t>Supplier</t>
        </is>
      </c>
      <c r="C464" t="inlineStr">
        <is>
          <t>Collins Signs Pty Ltd</t>
        </is>
      </c>
      <c r="D464" t="inlineStr">
        <is>
          <t>08590876992</t>
        </is>
      </c>
      <c r="E464" t="inlineStr">
        <is>
          <t>Collins Signs Pty Ltd</t>
        </is>
      </c>
      <c r="F464" t="inlineStr">
        <is>
          <t>S130</t>
        </is>
      </c>
      <c r="G464" t="inlineStr">
        <is>
          <t>Keep</t>
        </is>
      </c>
      <c r="H464" t="inlineStr"/>
      <c r="I464">
        <f>COUNTIF('Open AR'!$I$5:$I$139,A464)+COUNTIF('Open AP'!$I$5:$I$194,A464)</f>
        <v>3</v>
      </c>
      <c r="J464">
        <f>COUNTIF('Xero Contacts'!$B$5:$B$453,F464)</f>
        <v>1</v>
      </c>
    </row>
    <row r="465">
      <c r="A465" t="inlineStr">
        <is>
          <t>S131</t>
        </is>
      </c>
      <c r="B465" t="inlineStr">
        <is>
          <t>Supplier</t>
        </is>
      </c>
      <c r="C465" t="inlineStr">
        <is>
          <t>Northside Fasteners Pty Ltd</t>
        </is>
      </c>
      <c r="D465" t="inlineStr">
        <is>
          <t>07904023740</t>
        </is>
      </c>
      <c r="E465" t="inlineStr">
        <is>
          <t>Northside Fasteners Pty Ltd</t>
        </is>
      </c>
      <c r="F465" t="inlineStr">
        <is>
          <t>S131</t>
        </is>
      </c>
      <c r="G465" t="inlineStr">
        <is>
          <t>Keep</t>
        </is>
      </c>
      <c r="H465" t="inlineStr"/>
      <c r="I465">
        <f>COUNTIF('Open AR'!$I$5:$I$139,A465)+COUNTIF('Open AP'!$I$5:$I$194,A465)</f>
        <v>0</v>
      </c>
      <c r="J465">
        <f>COUNTIF('Xero Contacts'!$B$5:$B$453,F465)</f>
        <v>1</v>
      </c>
    </row>
    <row r="466">
      <c r="A466" t="inlineStr">
        <is>
          <t>S132</t>
        </is>
      </c>
      <c r="B466" t="inlineStr">
        <is>
          <t>Supplier</t>
        </is>
      </c>
      <c r="C466" t="inlineStr">
        <is>
          <t>Lygon Panel Pty Ltd</t>
        </is>
      </c>
      <c r="D466" t="inlineStr">
        <is>
          <t>12373575664</t>
        </is>
      </c>
      <c r="E466" t="inlineStr">
        <is>
          <t>Lygon Panel Pty Ltd</t>
        </is>
      </c>
      <c r="F466" t="inlineStr">
        <is>
          <t>S132</t>
        </is>
      </c>
      <c r="G466" t="inlineStr">
        <is>
          <t>Keep</t>
        </is>
      </c>
      <c r="H466" t="inlineStr"/>
      <c r="I466">
        <f>COUNTIF('Open AR'!$I$5:$I$139,A466)+COUNTIF('Open AP'!$I$5:$I$194,A466)</f>
        <v>3</v>
      </c>
      <c r="J466">
        <f>COUNTIF('Xero Contacts'!$B$5:$B$453,F466)</f>
        <v>1</v>
      </c>
    </row>
    <row r="467">
      <c r="A467" t="inlineStr">
        <is>
          <t>S133</t>
        </is>
      </c>
      <c r="B467" t="inlineStr">
        <is>
          <t>Supplier</t>
        </is>
      </c>
      <c r="C467" t="inlineStr">
        <is>
          <t>Lygon Timber Pty Ltd</t>
        </is>
      </c>
      <c r="D467" t="inlineStr">
        <is>
          <t>56192284780</t>
        </is>
      </c>
      <c r="E467" t="inlineStr">
        <is>
          <t>Lygon Timber Pty Ltd</t>
        </is>
      </c>
      <c r="F467" t="inlineStr">
        <is>
          <t>S133</t>
        </is>
      </c>
      <c r="G467" t="inlineStr">
        <is>
          <t>Keep</t>
        </is>
      </c>
      <c r="H467" t="inlineStr"/>
      <c r="I467">
        <f>COUNTIF('Open AR'!$I$5:$I$139,A467)+COUNTIF('Open AP'!$I$5:$I$194,A467)</f>
        <v>1</v>
      </c>
      <c r="J467">
        <f>COUNTIF('Xero Contacts'!$B$5:$B$453,F467)</f>
        <v>1</v>
      </c>
    </row>
    <row r="468">
      <c r="A468" t="inlineStr">
        <is>
          <t>S134</t>
        </is>
      </c>
      <c r="B468" t="inlineStr">
        <is>
          <t>Supplier</t>
        </is>
      </c>
      <c r="C468" t="inlineStr">
        <is>
          <t>Bayside Tiles Pty Ltd</t>
        </is>
      </c>
      <c r="D468" t="inlineStr">
        <is>
          <t>13621598522</t>
        </is>
      </c>
      <c r="E468" t="inlineStr">
        <is>
          <t>Bayside Tiles Pty Ltd</t>
        </is>
      </c>
      <c r="F468" t="inlineStr">
        <is>
          <t>S134</t>
        </is>
      </c>
      <c r="G468" t="inlineStr">
        <is>
          <t>Keep</t>
        </is>
      </c>
      <c r="H468" t="inlineStr"/>
      <c r="I468">
        <f>COUNTIF('Open AR'!$I$5:$I$139,A468)+COUNTIF('Open AP'!$I$5:$I$194,A468)</f>
        <v>0</v>
      </c>
      <c r="J468">
        <f>COUNTIF('Xero Contacts'!$B$5:$B$453,F468)</f>
        <v>1</v>
      </c>
    </row>
    <row r="469">
      <c r="A469" t="inlineStr">
        <is>
          <t>S135</t>
        </is>
      </c>
      <c r="B469" t="inlineStr">
        <is>
          <t>Supplier</t>
        </is>
      </c>
      <c r="C469" t="inlineStr">
        <is>
          <t>Northside Adhesives Pty Ltd</t>
        </is>
      </c>
      <c r="D469" t="inlineStr">
        <is>
          <t>28205267471</t>
        </is>
      </c>
      <c r="E469" t="inlineStr">
        <is>
          <t>Northside Adhesives Pty Ltd</t>
        </is>
      </c>
      <c r="F469" t="inlineStr">
        <is>
          <t>S135</t>
        </is>
      </c>
      <c r="G469" t="inlineStr">
        <is>
          <t>Keep</t>
        </is>
      </c>
      <c r="H469" t="inlineStr"/>
      <c r="I469">
        <f>COUNTIF('Open AR'!$I$5:$I$139,A469)+COUNTIF('Open AP'!$I$5:$I$194,A469)</f>
        <v>1</v>
      </c>
      <c r="J469">
        <f>COUNTIF('Xero Contacts'!$B$5:$B$453,F469)</f>
        <v>1</v>
      </c>
    </row>
    <row r="470">
      <c r="A470" t="inlineStr">
        <is>
          <t>S136</t>
        </is>
      </c>
      <c r="B470" t="inlineStr">
        <is>
          <t>Supplier</t>
        </is>
      </c>
      <c r="C470" t="inlineStr">
        <is>
          <t>Carlton Machinery Pty Ltd</t>
        </is>
      </c>
      <c r="D470" t="inlineStr">
        <is>
          <t>22386089421</t>
        </is>
      </c>
      <c r="E470" t="inlineStr">
        <is>
          <t>Carlton Machinery Pty Ltd</t>
        </is>
      </c>
      <c r="F470" t="inlineStr">
        <is>
          <t>S136</t>
        </is>
      </c>
      <c r="G470" t="inlineStr">
        <is>
          <t>Keep</t>
        </is>
      </c>
      <c r="H470" t="inlineStr"/>
      <c r="I470">
        <f>COUNTIF('Open AR'!$I$5:$I$139,A470)+COUNTIF('Open AP'!$I$5:$I$194,A470)</f>
        <v>0</v>
      </c>
      <c r="J470">
        <f>COUNTIF('Xero Contacts'!$B$5:$B$453,F470)</f>
        <v>1</v>
      </c>
    </row>
    <row r="471">
      <c r="A471" t="inlineStr">
        <is>
          <t>S137</t>
        </is>
      </c>
      <c r="B471" t="inlineStr">
        <is>
          <t>Supplier</t>
        </is>
      </c>
      <c r="C471" t="inlineStr">
        <is>
          <t>Docklands Fasteners Pty Ltd</t>
        </is>
      </c>
      <c r="D471" t="inlineStr">
        <is>
          <t>80994047370</t>
        </is>
      </c>
      <c r="E471" t="inlineStr">
        <is>
          <t>Docklands Fasteners Pty Ltd</t>
        </is>
      </c>
      <c r="F471" t="inlineStr">
        <is>
          <t>S137</t>
        </is>
      </c>
      <c r="G471" t="inlineStr">
        <is>
          <t>Keep</t>
        </is>
      </c>
      <c r="H471" t="inlineStr"/>
      <c r="I471">
        <f>COUNTIF('Open AR'!$I$5:$I$139,A471)+COUNTIF('Open AP'!$I$5:$I$194,A471)</f>
        <v>2</v>
      </c>
      <c r="J471">
        <f>COUNTIF('Xero Contacts'!$B$5:$B$453,F471)</f>
        <v>1</v>
      </c>
    </row>
    <row r="472">
      <c r="A472" t="inlineStr">
        <is>
          <t>S138</t>
        </is>
      </c>
      <c r="B472" t="inlineStr">
        <is>
          <t>Supplier</t>
        </is>
      </c>
      <c r="C472" t="inlineStr">
        <is>
          <t>High St Machinery Pty Ltd</t>
        </is>
      </c>
      <c r="D472" t="inlineStr">
        <is>
          <t>06616582873</t>
        </is>
      </c>
      <c r="E472" t="inlineStr">
        <is>
          <t>High St Machinery Pty Ltd</t>
        </is>
      </c>
      <c r="F472" t="inlineStr">
        <is>
          <t>S138</t>
        </is>
      </c>
      <c r="G472" t="inlineStr">
        <is>
          <t>Keep</t>
        </is>
      </c>
      <c r="H472" t="inlineStr"/>
      <c r="I472">
        <f>COUNTIF('Open AR'!$I$5:$I$139,A472)+COUNTIF('Open AP'!$I$5:$I$194,A472)</f>
        <v>2</v>
      </c>
      <c r="J472">
        <f>COUNTIF('Xero Contacts'!$B$5:$B$453,F472)</f>
        <v>1</v>
      </c>
    </row>
    <row r="473">
      <c r="A473" t="inlineStr">
        <is>
          <t>S139</t>
        </is>
      </c>
      <c r="B473" t="inlineStr">
        <is>
          <t>Supplier</t>
        </is>
      </c>
      <c r="C473" t="inlineStr">
        <is>
          <t>Albert Signs Pty Ltd</t>
        </is>
      </c>
      <c r="D473" t="inlineStr">
        <is>
          <t>01239659760</t>
        </is>
      </c>
      <c r="E473" t="inlineStr">
        <is>
          <t>Albert Signs Pty Ltd</t>
        </is>
      </c>
      <c r="F473" t="inlineStr">
        <is>
          <t>S139</t>
        </is>
      </c>
      <c r="G473" t="inlineStr">
        <is>
          <t>Keep</t>
        </is>
      </c>
      <c r="H473" t="inlineStr"/>
      <c r="I473">
        <f>COUNTIF('Open AR'!$I$5:$I$139,A473)+COUNTIF('Open AP'!$I$5:$I$194,A473)</f>
        <v>2</v>
      </c>
      <c r="J473">
        <f>COUNTIF('Xero Contacts'!$B$5:$B$453,F473)</f>
        <v>1</v>
      </c>
    </row>
    <row r="474">
      <c r="A474" t="inlineStr">
        <is>
          <t>S140</t>
        </is>
      </c>
      <c r="B474" t="inlineStr">
        <is>
          <t>Supplier</t>
        </is>
      </c>
      <c r="C474" t="inlineStr">
        <is>
          <t>Harbour Panel Pty Ltd</t>
        </is>
      </c>
      <c r="D474" t="inlineStr">
        <is>
          <t>71079644568</t>
        </is>
      </c>
      <c r="E474" t="inlineStr">
        <is>
          <t>Harbour Panel Pty Ltd</t>
        </is>
      </c>
      <c r="F474" t="inlineStr">
        <is>
          <t>S140</t>
        </is>
      </c>
      <c r="G474" t="inlineStr">
        <is>
          <t>Keep</t>
        </is>
      </c>
      <c r="H474" t="inlineStr"/>
      <c r="I474">
        <f>COUNTIF('Open AR'!$I$5:$I$139,A474)+COUNTIF('Open AP'!$I$5:$I$194,A474)</f>
        <v>1</v>
      </c>
      <c r="J474">
        <f>COUNTIF('Xero Contacts'!$B$5:$B$453,F474)</f>
        <v>1</v>
      </c>
    </row>
    <row r="475">
      <c r="A475" t="inlineStr">
        <is>
          <t>S141</t>
        </is>
      </c>
      <c r="B475" t="inlineStr">
        <is>
          <t>Supplier</t>
        </is>
      </c>
      <c r="C475" t="inlineStr">
        <is>
          <t>Camberwell Machinery Pty Ltd</t>
        </is>
      </c>
      <c r="D475" t="inlineStr">
        <is>
          <t>57264810680</t>
        </is>
      </c>
      <c r="E475" t="inlineStr">
        <is>
          <t>Camberwell Machinery Pty Ltd</t>
        </is>
      </c>
      <c r="F475" t="inlineStr">
        <is>
          <t>S141</t>
        </is>
      </c>
      <c r="G475" t="inlineStr">
        <is>
          <t>Keep</t>
        </is>
      </c>
      <c r="H475" t="inlineStr"/>
      <c r="I475">
        <f>COUNTIF('Open AR'!$I$5:$I$139,A475)+COUNTIF('Open AP'!$I$5:$I$194,A475)</f>
        <v>3</v>
      </c>
      <c r="J475">
        <f>COUNTIF('Xero Contacts'!$B$5:$B$453,F475)</f>
        <v>1</v>
      </c>
    </row>
    <row r="476">
      <c r="A476" t="inlineStr">
        <is>
          <t>S142</t>
        </is>
      </c>
      <c r="B476" t="inlineStr">
        <is>
          <t>Supplier</t>
        </is>
      </c>
      <c r="C476" t="inlineStr">
        <is>
          <t>Brunswick Steel Pty Ltd</t>
        </is>
      </c>
      <c r="D476" t="inlineStr">
        <is>
          <t>27561415780</t>
        </is>
      </c>
      <c r="E476" t="inlineStr">
        <is>
          <t>Brunswick Steel Pty Ltd</t>
        </is>
      </c>
      <c r="F476" t="inlineStr">
        <is>
          <t>S142</t>
        </is>
      </c>
      <c r="G476" t="inlineStr">
        <is>
          <t>Keep</t>
        </is>
      </c>
      <c r="H476" t="inlineStr"/>
      <c r="I476">
        <f>COUNTIF('Open AR'!$I$5:$I$139,A476)+COUNTIF('Open AP'!$I$5:$I$194,A476)</f>
        <v>1</v>
      </c>
      <c r="J476">
        <f>COUNTIF('Xero Contacts'!$B$5:$B$453,F476)</f>
        <v>1</v>
      </c>
    </row>
    <row r="477">
      <c r="A477" t="inlineStr">
        <is>
          <t>S143</t>
        </is>
      </c>
      <c r="B477" t="inlineStr">
        <is>
          <t>Supplier</t>
        </is>
      </c>
      <c r="C477" t="inlineStr">
        <is>
          <t>Yarra Adhesives Pty Ltd</t>
        </is>
      </c>
      <c r="D477" t="inlineStr">
        <is>
          <t>35092540783</t>
        </is>
      </c>
      <c r="E477" t="inlineStr">
        <is>
          <t>Yarra Adhesives Pty Ltd</t>
        </is>
      </c>
      <c r="F477" t="inlineStr">
        <is>
          <t>S143</t>
        </is>
      </c>
      <c r="G477" t="inlineStr">
        <is>
          <t>Keep</t>
        </is>
      </c>
      <c r="H477" t="inlineStr"/>
      <c r="I477">
        <f>COUNTIF('Open AR'!$I$5:$I$139,A477)+COUNTIF('Open AP'!$I$5:$I$194,A477)</f>
        <v>0</v>
      </c>
      <c r="J477">
        <f>COUNTIF('Xero Contacts'!$B$5:$B$453,F477)</f>
        <v>1</v>
      </c>
    </row>
    <row r="478">
      <c r="A478" t="inlineStr">
        <is>
          <t>S144</t>
        </is>
      </c>
      <c r="B478" t="inlineStr">
        <is>
          <t>Supplier</t>
        </is>
      </c>
      <c r="C478" t="inlineStr">
        <is>
          <t>Laneway Hardware Pty Ltd</t>
        </is>
      </c>
      <c r="D478" t="inlineStr">
        <is>
          <t>52782539065</t>
        </is>
      </c>
      <c r="E478" t="inlineStr">
        <is>
          <t>Laneway Hardware Pty Ltd</t>
        </is>
      </c>
      <c r="F478" t="inlineStr">
        <is>
          <t>S144</t>
        </is>
      </c>
      <c r="G478" t="inlineStr">
        <is>
          <t>Keep</t>
        </is>
      </c>
      <c r="H478" t="inlineStr"/>
      <c r="I478">
        <f>COUNTIF('Open AR'!$I$5:$I$139,A478)+COUNTIF('Open AP'!$I$5:$I$194,A478)</f>
        <v>0</v>
      </c>
      <c r="J478">
        <f>COUNTIF('Xero Contacts'!$B$5:$B$453,F478)</f>
        <v>1</v>
      </c>
    </row>
    <row r="479">
      <c r="A479" t="inlineStr">
        <is>
          <t>S145</t>
        </is>
      </c>
      <c r="B479" t="inlineStr">
        <is>
          <t>Supplier</t>
        </is>
      </c>
      <c r="C479" t="inlineStr">
        <is>
          <t>Kestrel Signs Pty Ltd</t>
        </is>
      </c>
      <c r="D479" t="inlineStr">
        <is>
          <t>67395373312</t>
        </is>
      </c>
      <c r="E479" t="inlineStr">
        <is>
          <t>Kestrel Signs Pty Ltd</t>
        </is>
      </c>
      <c r="F479" t="inlineStr">
        <is>
          <t>S145</t>
        </is>
      </c>
      <c r="G479" t="inlineStr">
        <is>
          <t>Keep</t>
        </is>
      </c>
      <c r="H479" t="inlineStr"/>
      <c r="I479">
        <f>COUNTIF('Open AR'!$I$5:$I$139,A479)+COUNTIF('Open AP'!$I$5:$I$194,A479)</f>
        <v>2</v>
      </c>
      <c r="J479">
        <f>COUNTIF('Xero Contacts'!$B$5:$B$453,F479)</f>
        <v>1</v>
      </c>
    </row>
    <row r="480">
      <c r="A480" t="inlineStr">
        <is>
          <t>S146</t>
        </is>
      </c>
      <c r="B480" t="inlineStr">
        <is>
          <t>Supplier</t>
        </is>
      </c>
      <c r="C480" t="inlineStr">
        <is>
          <t>Glenferrie Fixings Pty Ltd</t>
        </is>
      </c>
      <c r="D480" t="inlineStr">
        <is>
          <t>50006660752</t>
        </is>
      </c>
      <c r="E480" t="inlineStr">
        <is>
          <t>Glenferrie Fixings Pty Ltd</t>
        </is>
      </c>
      <c r="F480" t="inlineStr">
        <is>
          <t>S146</t>
        </is>
      </c>
      <c r="G480" t="inlineStr">
        <is>
          <t>Keep</t>
        </is>
      </c>
      <c r="H480" t="inlineStr"/>
      <c r="I480">
        <f>COUNTIF('Open AR'!$I$5:$I$139,A480)+COUNTIF('Open AP'!$I$5:$I$194,A480)</f>
        <v>0</v>
      </c>
      <c r="J480">
        <f>COUNTIF('Xero Contacts'!$B$5:$B$453,F480)</f>
        <v>1</v>
      </c>
    </row>
    <row r="481">
      <c r="A481" t="inlineStr">
        <is>
          <t>S147</t>
        </is>
      </c>
      <c r="B481" t="inlineStr">
        <is>
          <t>Supplier</t>
        </is>
      </c>
      <c r="C481" t="inlineStr">
        <is>
          <t>Ironbark Abrasives Pty Ltd</t>
        </is>
      </c>
      <c r="D481" t="inlineStr">
        <is>
          <t>12871498830</t>
        </is>
      </c>
      <c r="E481" t="inlineStr">
        <is>
          <t>Ironbark Abrasives Pty Ltd</t>
        </is>
      </c>
      <c r="F481" t="inlineStr">
        <is>
          <t>S147</t>
        </is>
      </c>
      <c r="G481" t="inlineStr">
        <is>
          <t>Keep</t>
        </is>
      </c>
      <c r="H481" t="inlineStr"/>
      <c r="I481">
        <f>COUNTIF('Open AR'!$I$5:$I$139,A481)+COUNTIF('Open AP'!$I$5:$I$194,A481)</f>
        <v>0</v>
      </c>
      <c r="J481">
        <f>COUNTIF('Xero Contacts'!$B$5:$B$453,F481)</f>
        <v>1</v>
      </c>
    </row>
    <row r="482">
      <c r="A482" t="inlineStr">
        <is>
          <t>S148</t>
        </is>
      </c>
      <c r="B482" t="inlineStr">
        <is>
          <t>Supplier</t>
        </is>
      </c>
      <c r="C482" t="inlineStr">
        <is>
          <t>Yarra Paint Pty Ltd</t>
        </is>
      </c>
      <c r="D482" t="inlineStr">
        <is>
          <t>63249551070</t>
        </is>
      </c>
      <c r="E482" t="inlineStr">
        <is>
          <t>Yarra Paint Pty Ltd</t>
        </is>
      </c>
      <c r="F482" t="inlineStr">
        <is>
          <t>S148</t>
        </is>
      </c>
      <c r="G482" t="inlineStr">
        <is>
          <t>Keep</t>
        </is>
      </c>
      <c r="H482" t="inlineStr"/>
      <c r="I482">
        <f>COUNTIF('Open AR'!$I$5:$I$139,A482)+COUNTIF('Open AP'!$I$5:$I$194,A482)</f>
        <v>2</v>
      </c>
      <c r="J482">
        <f>COUNTIF('Xero Contacts'!$B$5:$B$453,F482)</f>
        <v>1</v>
      </c>
    </row>
    <row r="483">
      <c r="A483" t="inlineStr">
        <is>
          <t>S149</t>
        </is>
      </c>
      <c r="B483" t="inlineStr">
        <is>
          <t>Supplier</t>
        </is>
      </c>
      <c r="C483" t="inlineStr">
        <is>
          <t>Camberwell Timber Pty Ltd</t>
        </is>
      </c>
      <c r="D483" t="inlineStr">
        <is>
          <t>07631479414</t>
        </is>
      </c>
      <c r="E483" t="inlineStr">
        <is>
          <t>Camberwell Timber Pty Ltd</t>
        </is>
      </c>
      <c r="F483" t="inlineStr">
        <is>
          <t>S149</t>
        </is>
      </c>
      <c r="G483" t="inlineStr">
        <is>
          <t>Keep</t>
        </is>
      </c>
      <c r="H483" t="inlineStr"/>
      <c r="I483">
        <f>COUNTIF('Open AR'!$I$5:$I$139,A483)+COUNTIF('Open AP'!$I$5:$I$194,A483)</f>
        <v>0</v>
      </c>
      <c r="J483">
        <f>COUNTIF('Xero Contacts'!$B$5:$B$453,F483)</f>
        <v>1</v>
      </c>
    </row>
    <row r="484">
      <c r="A484" t="inlineStr">
        <is>
          <t>S150</t>
        </is>
      </c>
      <c r="B484" t="inlineStr">
        <is>
          <t>Supplier</t>
        </is>
      </c>
      <c r="C484" t="inlineStr">
        <is>
          <t>Kestrel Tiles Pty Ltd</t>
        </is>
      </c>
      <c r="D484" t="inlineStr">
        <is>
          <t>44121923179</t>
        </is>
      </c>
      <c r="E484" t="inlineStr">
        <is>
          <t>Kestrel Tiles Pty Ltd</t>
        </is>
      </c>
      <c r="F484" t="inlineStr">
        <is>
          <t>S150</t>
        </is>
      </c>
      <c r="G484" t="inlineStr">
        <is>
          <t>Keep</t>
        </is>
      </c>
      <c r="H484" t="inlineStr"/>
      <c r="I484">
        <f>COUNTIF('Open AR'!$I$5:$I$139,A484)+COUNTIF('Open AP'!$I$5:$I$194,A484)</f>
        <v>0</v>
      </c>
      <c r="J484">
        <f>COUNTIF('Xero Contacts'!$B$5:$B$453,F484)</f>
        <v>1</v>
      </c>
    </row>
  </sheetData>
  <autoFilter ref="A4:J484"/>
  <conditionalFormatting sqref="G5:G484">
    <cfRule type="expression" priority="1" dxfId="0">
      <formula>G5&lt;&gt;"Keep"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4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40" customWidth="1" min="3" max="3"/>
    <col width="14" customWidth="1" min="4" max="4"/>
    <col width="13" customWidth="1" min="5" max="5"/>
    <col width="20" customWidth="1" min="6" max="6"/>
    <col width="18" customWidth="1" min="7" max="7"/>
    <col width="9" customWidth="1" min="8" max="8"/>
  </cols>
  <sheetData>
    <row r="1">
      <c r="A1" s="6" t="inlineStr">
        <is>
          <t>Xero contacts import (one per business)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Contact name</t>
        </is>
      </c>
      <c r="B4" s="7" t="inlineStr">
        <is>
          <t>Account number</t>
        </is>
      </c>
      <c r="C4" s="7" t="inlineStr">
        <is>
          <t>Email</t>
        </is>
      </c>
      <c r="D4" s="7" t="inlineStr">
        <is>
          <t>Phone</t>
        </is>
      </c>
      <c r="E4" s="7" t="inlineStr">
        <is>
          <t>ABN</t>
        </is>
      </c>
      <c r="F4" s="7" t="inlineStr">
        <is>
          <t>Roles</t>
        </is>
      </c>
      <c r="G4" s="7" t="inlineStr">
        <is>
          <t>Status</t>
        </is>
      </c>
      <c r="H4" s="7" t="inlineStr">
        <is>
          <t>QBO records</t>
        </is>
      </c>
    </row>
    <row r="5">
      <c r="A5" t="inlineStr">
        <is>
          <t>Lygon Constructions Pty Ltd</t>
        </is>
      </c>
      <c r="B5" t="inlineStr">
        <is>
          <t>C001</t>
        </is>
      </c>
      <c r="C5" t="inlineStr">
        <is>
          <t>accounts@lygonconstructions.com.au</t>
        </is>
      </c>
      <c r="D5" t="inlineStr">
        <is>
          <t>03 9692 7421</t>
        </is>
      </c>
      <c r="E5" t="inlineStr"/>
      <c r="F5" t="inlineStr">
        <is>
          <t>Customer</t>
        </is>
      </c>
      <c r="G5" t="inlineStr">
        <is>
          <t>Active</t>
        </is>
      </c>
      <c r="H5">
        <f>COUNTIF('Contacts'!$F$5:$F$484,B5)</f>
        <v>1</v>
      </c>
    </row>
    <row r="6">
      <c r="A6" t="inlineStr">
        <is>
          <t>Southern Architects Pty Ltd</t>
        </is>
      </c>
      <c r="B6" t="inlineStr">
        <is>
          <t>C002</t>
        </is>
      </c>
      <c r="C6" t="inlineStr">
        <is>
          <t>accounts@southernarchitects.com.au</t>
        </is>
      </c>
      <c r="D6" t="inlineStr">
        <is>
          <t>03 9360 7401</t>
        </is>
      </c>
      <c r="E6" t="inlineStr">
        <is>
          <t>12027635394</t>
        </is>
      </c>
      <c r="F6" t="inlineStr">
        <is>
          <t>Customer</t>
        </is>
      </c>
      <c r="G6" t="inlineStr">
        <is>
          <t>Active</t>
        </is>
      </c>
      <c r="H6">
        <f>COUNTIF('Contacts'!$F$5:$F$484,B6)</f>
        <v>1</v>
      </c>
    </row>
    <row r="7">
      <c r="A7" t="inlineStr">
        <is>
          <t>Yarra Constructions Pty Ltd</t>
        </is>
      </c>
      <c r="B7" t="inlineStr">
        <is>
          <t>C003</t>
        </is>
      </c>
      <c r="C7" t="inlineStr">
        <is>
          <t>accounts@yarraconstructions.com.au</t>
        </is>
      </c>
      <c r="D7" t="inlineStr">
        <is>
          <t>03 9926 9999</t>
        </is>
      </c>
      <c r="E7" t="inlineStr"/>
      <c r="F7" t="inlineStr">
        <is>
          <t>Customer</t>
        </is>
      </c>
      <c r="G7" t="inlineStr">
        <is>
          <t>Active</t>
        </is>
      </c>
      <c r="H7">
        <f>COUNTIF('Contacts'!$F$5:$F$484,B7)</f>
        <v>1</v>
      </c>
    </row>
    <row r="8">
      <c r="A8" t="inlineStr">
        <is>
          <t>Lygon Salon Pty Ltd</t>
        </is>
      </c>
      <c r="B8" t="inlineStr">
        <is>
          <t>C004</t>
        </is>
      </c>
      <c r="C8" t="inlineStr">
        <is>
          <t>accounts@lygonsalon.com.au</t>
        </is>
      </c>
      <c r="D8" t="inlineStr">
        <is>
          <t>03 9948 9092</t>
        </is>
      </c>
      <c r="E8" t="inlineStr">
        <is>
          <t>25680769711</t>
        </is>
      </c>
      <c r="F8" t="inlineStr">
        <is>
          <t>Customer</t>
        </is>
      </c>
      <c r="G8" t="inlineStr">
        <is>
          <t>Active</t>
        </is>
      </c>
      <c r="H8">
        <f>COUNTIF('Contacts'!$F$5:$F$484,B8)</f>
        <v>1</v>
      </c>
    </row>
    <row r="9">
      <c r="A9" t="inlineStr">
        <is>
          <t>Clifton Optometrists</t>
        </is>
      </c>
      <c r="B9" t="inlineStr">
        <is>
          <t>C005</t>
        </is>
      </c>
      <c r="C9" t="inlineStr">
        <is>
          <t>accounts@cliftonoptometrists.com.au</t>
        </is>
      </c>
      <c r="D9" t="inlineStr">
        <is>
          <t>03 9562 3181</t>
        </is>
      </c>
      <c r="E9" t="inlineStr">
        <is>
          <t>84077093798</t>
        </is>
      </c>
      <c r="F9" t="inlineStr">
        <is>
          <t>Customer</t>
        </is>
      </c>
      <c r="G9" t="inlineStr">
        <is>
          <t>Active</t>
        </is>
      </c>
      <c r="H9">
        <f>COUNTIF('Contacts'!$F$5:$F$484,B9)</f>
        <v>1</v>
      </c>
    </row>
    <row r="10">
      <c r="A10" t="inlineStr">
        <is>
          <t>Glenferrie Salon Pty Ltd</t>
        </is>
      </c>
      <c r="B10" t="inlineStr">
        <is>
          <t>C006</t>
        </is>
      </c>
      <c r="C10" t="inlineStr">
        <is>
          <t>accounts@glenferriesalon.com.au</t>
        </is>
      </c>
      <c r="D10" t="inlineStr">
        <is>
          <t>03 9479 6189</t>
        </is>
      </c>
      <c r="E10" t="inlineStr">
        <is>
          <t>31333095371</t>
        </is>
      </c>
      <c r="F10" t="inlineStr">
        <is>
          <t>Customer</t>
        </is>
      </c>
      <c r="G10" t="inlineStr">
        <is>
          <t>Archive after import</t>
        </is>
      </c>
      <c r="H10">
        <f>COUNTIF('Contacts'!$F$5:$F$484,B10)</f>
        <v>1</v>
      </c>
    </row>
    <row r="11">
      <c r="A11" t="inlineStr">
        <is>
          <t>Ironbark Pharmacy</t>
        </is>
      </c>
      <c r="B11" t="inlineStr">
        <is>
          <t>C007</t>
        </is>
      </c>
      <c r="C11" t="inlineStr">
        <is>
          <t>accounts@ironbarkpharmacy.com.au</t>
        </is>
      </c>
      <c r="D11" t="inlineStr">
        <is>
          <t>03 9577 8990</t>
        </is>
      </c>
      <c r="E11" t="inlineStr"/>
      <c r="F11" t="inlineStr">
        <is>
          <t>Customer</t>
        </is>
      </c>
      <c r="G11" t="inlineStr">
        <is>
          <t>Active</t>
        </is>
      </c>
      <c r="H11">
        <f>COUNTIF('Contacts'!$F$5:$F$484,B11)</f>
        <v>2</v>
      </c>
    </row>
    <row r="12">
      <c r="A12" t="inlineStr">
        <is>
          <t>Hawthorn Homewares Pty Ltd</t>
        </is>
      </c>
      <c r="B12" t="inlineStr">
        <is>
          <t>C008</t>
        </is>
      </c>
      <c r="C12" t="inlineStr">
        <is>
          <t>accounts@hawthornhomewares.com.au</t>
        </is>
      </c>
      <c r="D12" t="inlineStr">
        <is>
          <t>03 9623 7158</t>
        </is>
      </c>
      <c r="E12" t="inlineStr">
        <is>
          <t>82357073380</t>
        </is>
      </c>
      <c r="F12" t="inlineStr">
        <is>
          <t>Customer</t>
        </is>
      </c>
      <c r="G12" t="inlineStr">
        <is>
          <t>Active</t>
        </is>
      </c>
      <c r="H12">
        <f>COUNTIF('Contacts'!$F$5:$F$484,B12)</f>
        <v>1</v>
      </c>
    </row>
    <row r="13">
      <c r="A13" t="inlineStr">
        <is>
          <t>Smith St Pharmacy Pty Ltd</t>
        </is>
      </c>
      <c r="B13" t="inlineStr">
        <is>
          <t>C009</t>
        </is>
      </c>
      <c r="C13" t="inlineStr">
        <is>
          <t>accounts@smithstpharmacy.com.au</t>
        </is>
      </c>
      <c r="D13" t="inlineStr">
        <is>
          <t>03 9746 9928</t>
        </is>
      </c>
      <c r="E13" t="inlineStr">
        <is>
          <t>27843238559</t>
        </is>
      </c>
      <c r="F13" t="inlineStr">
        <is>
          <t>Customer</t>
        </is>
      </c>
      <c r="G13" t="inlineStr">
        <is>
          <t>Active</t>
        </is>
      </c>
      <c r="H13">
        <f>COUNTIF('Contacts'!$F$5:$F$484,B13)</f>
        <v>1</v>
      </c>
    </row>
    <row r="14">
      <c r="A14" t="inlineStr">
        <is>
          <t>Yarra Kitchen &amp; Bath Pty Ltd</t>
        </is>
      </c>
      <c r="B14" t="inlineStr">
        <is>
          <t>C010</t>
        </is>
      </c>
      <c r="C14" t="inlineStr">
        <is>
          <t>accounts@yarrakitchenandbath.com.au</t>
        </is>
      </c>
      <c r="D14" t="inlineStr">
        <is>
          <t>03 9932 7583</t>
        </is>
      </c>
      <c r="E14" t="inlineStr">
        <is>
          <t>21772229285</t>
        </is>
      </c>
      <c r="F14" t="inlineStr">
        <is>
          <t>Customer</t>
        </is>
      </c>
      <c r="G14" t="inlineStr">
        <is>
          <t>Active</t>
        </is>
      </c>
      <c r="H14">
        <f>COUNTIF('Contacts'!$F$5:$F$484,B14)</f>
        <v>1</v>
      </c>
    </row>
    <row r="15">
      <c r="A15" t="inlineStr">
        <is>
          <t>Brunswick Bookshop Pty Ltd</t>
        </is>
      </c>
      <c r="B15" t="inlineStr">
        <is>
          <t>C011</t>
        </is>
      </c>
      <c r="C15" t="inlineStr">
        <is>
          <t>accounts@brunswickbookshop.com.au</t>
        </is>
      </c>
      <c r="D15" t="inlineStr">
        <is>
          <t>03 9254 9891</t>
        </is>
      </c>
      <c r="E15" t="inlineStr">
        <is>
          <t>33096039827</t>
        </is>
      </c>
      <c r="F15" t="inlineStr">
        <is>
          <t>Customer</t>
        </is>
      </c>
      <c r="G15" t="inlineStr">
        <is>
          <t>Active</t>
        </is>
      </c>
      <c r="H15">
        <f>COUNTIF('Contacts'!$F$5:$F$484,B15)</f>
        <v>1</v>
      </c>
    </row>
    <row r="16">
      <c r="A16" t="inlineStr">
        <is>
          <t>High St Bakery Group</t>
        </is>
      </c>
      <c r="B16" t="inlineStr">
        <is>
          <t>C012</t>
        </is>
      </c>
      <c r="C16" t="inlineStr">
        <is>
          <t>accounts@highstbakery.com.au</t>
        </is>
      </c>
      <c r="D16" t="inlineStr">
        <is>
          <t>03 9844 6337</t>
        </is>
      </c>
      <c r="E16" t="inlineStr">
        <is>
          <t>57448635350</t>
        </is>
      </c>
      <c r="F16" t="inlineStr">
        <is>
          <t>Customer + Supplier</t>
        </is>
      </c>
      <c r="G16" t="inlineStr">
        <is>
          <t>Active</t>
        </is>
      </c>
      <c r="H16">
        <f>COUNTIF('Contacts'!$F$5:$F$484,B16)</f>
        <v>2</v>
      </c>
    </row>
    <row r="17">
      <c r="A17" t="inlineStr">
        <is>
          <t>Fitzroy Bookshop</t>
        </is>
      </c>
      <c r="B17" t="inlineStr">
        <is>
          <t>C013</t>
        </is>
      </c>
      <c r="C17" t="inlineStr">
        <is>
          <t>accounts@fitzroybookshop.com.au</t>
        </is>
      </c>
      <c r="D17" t="inlineStr">
        <is>
          <t>03 9462 5353</t>
        </is>
      </c>
      <c r="E17" t="inlineStr">
        <is>
          <t>16972855922</t>
        </is>
      </c>
      <c r="F17" t="inlineStr">
        <is>
          <t>Customer</t>
        </is>
      </c>
      <c r="G17" t="inlineStr">
        <is>
          <t>Active</t>
        </is>
      </c>
      <c r="H17">
        <f>COUNTIF('Contacts'!$F$5:$F$484,B17)</f>
        <v>1</v>
      </c>
    </row>
    <row r="18">
      <c r="A18" t="inlineStr">
        <is>
          <t>Laneway Florist Pty Ltd</t>
        </is>
      </c>
      <c r="B18" t="inlineStr">
        <is>
          <t>C014</t>
        </is>
      </c>
      <c r="C18" t="inlineStr">
        <is>
          <t>accounts@lanewayflorist.com.au</t>
        </is>
      </c>
      <c r="D18" t="inlineStr">
        <is>
          <t>03 9711 8818</t>
        </is>
      </c>
      <c r="E18" t="inlineStr">
        <is>
          <t>92192547321</t>
        </is>
      </c>
      <c r="F18" t="inlineStr">
        <is>
          <t>Customer</t>
        </is>
      </c>
      <c r="G18" t="inlineStr">
        <is>
          <t>Active</t>
        </is>
      </c>
      <c r="H18">
        <f>COUNTIF('Contacts'!$F$5:$F$484,B18)</f>
        <v>1</v>
      </c>
    </row>
    <row r="19">
      <c r="A19" t="inlineStr">
        <is>
          <t>Wattle Gallery Pty Ltd</t>
        </is>
      </c>
      <c r="B19" t="inlineStr">
        <is>
          <t>C015</t>
        </is>
      </c>
      <c r="C19" t="inlineStr">
        <is>
          <t>accounts@wattlegallery.com.au</t>
        </is>
      </c>
      <c r="D19" t="inlineStr">
        <is>
          <t>03 9236 3435</t>
        </is>
      </c>
      <c r="E19" t="inlineStr">
        <is>
          <t>54608424603</t>
        </is>
      </c>
      <c r="F19" t="inlineStr">
        <is>
          <t>Customer</t>
        </is>
      </c>
      <c r="G19" t="inlineStr">
        <is>
          <t>Active</t>
        </is>
      </c>
      <c r="H19">
        <f>COUNTIF('Contacts'!$F$5:$F$484,B19)</f>
        <v>1</v>
      </c>
    </row>
    <row r="20">
      <c r="A20" t="inlineStr">
        <is>
          <t>Camberwell Eyewear Pty Ltd</t>
        </is>
      </c>
      <c r="B20" t="inlineStr">
        <is>
          <t>C016</t>
        </is>
      </c>
      <c r="C20" t="inlineStr">
        <is>
          <t>accounts@camberwelleyewear.com.au</t>
        </is>
      </c>
      <c r="D20" t="inlineStr">
        <is>
          <t>03 9284 1895</t>
        </is>
      </c>
      <c r="E20" t="inlineStr">
        <is>
          <t>20792192190</t>
        </is>
      </c>
      <c r="F20" t="inlineStr">
        <is>
          <t>Customer</t>
        </is>
      </c>
      <c r="G20" t="inlineStr">
        <is>
          <t>Active</t>
        </is>
      </c>
      <c r="H20">
        <f>COUNTIF('Contacts'!$F$5:$F$484,B20)</f>
        <v>1</v>
      </c>
    </row>
    <row r="21">
      <c r="A21" t="inlineStr">
        <is>
          <t>Smith St Medical Centre Group</t>
        </is>
      </c>
      <c r="B21" t="inlineStr">
        <is>
          <t>C017</t>
        </is>
      </c>
      <c r="C21" t="inlineStr">
        <is>
          <t>accounts@smithstmedicalcentre.com.au</t>
        </is>
      </c>
      <c r="D21" t="inlineStr">
        <is>
          <t>03 9946 1801</t>
        </is>
      </c>
      <c r="E21" t="inlineStr">
        <is>
          <t>39588330517</t>
        </is>
      </c>
      <c r="F21" t="inlineStr">
        <is>
          <t>Customer</t>
        </is>
      </c>
      <c r="G21" t="inlineStr">
        <is>
          <t>Active</t>
        </is>
      </c>
      <c r="H21">
        <f>COUNTIF('Contacts'!$F$5:$F$484,B21)</f>
        <v>1</v>
      </c>
    </row>
    <row r="22">
      <c r="A22" t="inlineStr">
        <is>
          <t>Bluestone Kitchen &amp; Bath Pty Ltd</t>
        </is>
      </c>
      <c r="B22" t="inlineStr">
        <is>
          <t>C018</t>
        </is>
      </c>
      <c r="C22" t="inlineStr">
        <is>
          <t>accounts@bluestonekitchenandbath.com.au</t>
        </is>
      </c>
      <c r="D22" t="inlineStr">
        <is>
          <t>03 9745 2104</t>
        </is>
      </c>
      <c r="E22" t="inlineStr">
        <is>
          <t>52676345774</t>
        </is>
      </c>
      <c r="F22" t="inlineStr">
        <is>
          <t>Customer</t>
        </is>
      </c>
      <c r="G22" t="inlineStr">
        <is>
          <t>Active</t>
        </is>
      </c>
      <c r="H22">
        <f>COUNTIF('Contacts'!$F$5:$F$484,B22)</f>
        <v>2</v>
      </c>
    </row>
    <row r="23">
      <c r="A23" t="inlineStr">
        <is>
          <t>Southern Kitchen &amp; Bath Pty Ltd</t>
        </is>
      </c>
      <c r="B23" t="inlineStr">
        <is>
          <t>C019</t>
        </is>
      </c>
      <c r="C23" t="inlineStr">
        <is>
          <t>accounts@southernkitchenandbath.com.au</t>
        </is>
      </c>
      <c r="D23" t="inlineStr">
        <is>
          <t>03 9720 4482</t>
        </is>
      </c>
      <c r="E23" t="inlineStr">
        <is>
          <t>15621441710</t>
        </is>
      </c>
      <c r="F23" t="inlineStr">
        <is>
          <t>Customer</t>
        </is>
      </c>
      <c r="G23" t="inlineStr">
        <is>
          <t>Active</t>
        </is>
      </c>
      <c r="H23">
        <f>COUNTIF('Contacts'!$F$5:$F$484,B23)</f>
        <v>1</v>
      </c>
    </row>
    <row r="24">
      <c r="A24" t="inlineStr">
        <is>
          <t>Glenferrie Interiors Group</t>
        </is>
      </c>
      <c r="B24" t="inlineStr">
        <is>
          <t>C020</t>
        </is>
      </c>
      <c r="C24" t="inlineStr">
        <is>
          <t>accounts@glenferrieinteriors.com.au</t>
        </is>
      </c>
      <c r="D24" t="inlineStr">
        <is>
          <t>03 9596 3233</t>
        </is>
      </c>
      <c r="E24" t="inlineStr"/>
      <c r="F24" t="inlineStr">
        <is>
          <t>Customer</t>
        </is>
      </c>
      <c r="G24" t="inlineStr">
        <is>
          <t>Active</t>
        </is>
      </c>
      <c r="H24">
        <f>COUNTIF('Contacts'!$F$5:$F$484,B24)</f>
        <v>1</v>
      </c>
    </row>
    <row r="25">
      <c r="A25" t="inlineStr">
        <is>
          <t>Ironbark Interiors Group</t>
        </is>
      </c>
      <c r="B25" t="inlineStr">
        <is>
          <t>C021</t>
        </is>
      </c>
      <c r="C25" t="inlineStr">
        <is>
          <t>accounts@ironbarkinteriors.com.au</t>
        </is>
      </c>
      <c r="D25" t="inlineStr">
        <is>
          <t>03 9925 2412</t>
        </is>
      </c>
      <c r="E25" t="inlineStr">
        <is>
          <t>54271148152</t>
        </is>
      </c>
      <c r="F25" t="inlineStr">
        <is>
          <t>Customer</t>
        </is>
      </c>
      <c r="G25" t="inlineStr">
        <is>
          <t>Active</t>
        </is>
      </c>
      <c r="H25">
        <f>COUNTIF('Contacts'!$F$5:$F$484,B25)</f>
        <v>1</v>
      </c>
    </row>
    <row r="26">
      <c r="A26" t="inlineStr">
        <is>
          <t>Prahran Vet Clinic Pty Ltd</t>
        </is>
      </c>
      <c r="B26" t="inlineStr">
        <is>
          <t>C022</t>
        </is>
      </c>
      <c r="C26" t="inlineStr">
        <is>
          <t>accounts@prahranvetclinic.com.au</t>
        </is>
      </c>
      <c r="D26" t="inlineStr">
        <is>
          <t>03 9265 4282</t>
        </is>
      </c>
      <c r="E26" t="inlineStr">
        <is>
          <t>97824206537</t>
        </is>
      </c>
      <c r="F26" t="inlineStr">
        <is>
          <t>Customer</t>
        </is>
      </c>
      <c r="G26" t="inlineStr">
        <is>
          <t>Active</t>
        </is>
      </c>
      <c r="H26">
        <f>COUNTIF('Contacts'!$F$5:$F$484,B26)</f>
        <v>1</v>
      </c>
    </row>
    <row r="27">
      <c r="A27" t="inlineStr">
        <is>
          <t>Ironbark Real Estate Group</t>
        </is>
      </c>
      <c r="B27" t="inlineStr">
        <is>
          <t>C023</t>
        </is>
      </c>
      <c r="C27" t="inlineStr">
        <is>
          <t>accounts@ironbarkrealestate.com.au</t>
        </is>
      </c>
      <c r="D27" t="inlineStr">
        <is>
          <t>03 9413 5164</t>
        </is>
      </c>
      <c r="E27" t="inlineStr">
        <is>
          <t>85995059198</t>
        </is>
      </c>
      <c r="F27" t="inlineStr">
        <is>
          <t>Customer</t>
        </is>
      </c>
      <c r="G27" t="inlineStr">
        <is>
          <t>Active</t>
        </is>
      </c>
      <c r="H27">
        <f>COUNTIF('Contacts'!$F$5:$F$484,B27)</f>
        <v>1</v>
      </c>
    </row>
    <row r="28">
      <c r="A28" t="inlineStr">
        <is>
          <t>Malvern Homewares Pty Ltd</t>
        </is>
      </c>
      <c r="B28" t="inlineStr">
        <is>
          <t>C024</t>
        </is>
      </c>
      <c r="C28" t="inlineStr">
        <is>
          <t>accounts@malvernhomewares.com.au</t>
        </is>
      </c>
      <c r="D28" t="inlineStr">
        <is>
          <t>03 9539 1475</t>
        </is>
      </c>
      <c r="E28" t="inlineStr"/>
      <c r="F28" t="inlineStr">
        <is>
          <t>Customer</t>
        </is>
      </c>
      <c r="G28" t="inlineStr">
        <is>
          <t>Active</t>
        </is>
      </c>
      <c r="H28">
        <f>COUNTIF('Contacts'!$F$5:$F$484,B28)</f>
        <v>1</v>
      </c>
    </row>
    <row r="29">
      <c r="A29" t="inlineStr">
        <is>
          <t>Collins Bookshop Pty Ltd</t>
        </is>
      </c>
      <c r="B29" t="inlineStr">
        <is>
          <t>C025</t>
        </is>
      </c>
      <c r="C29" t="inlineStr">
        <is>
          <t>accounts@collinsbookshop.com.au</t>
        </is>
      </c>
      <c r="D29" t="inlineStr">
        <is>
          <t>03 9920 8627</t>
        </is>
      </c>
      <c r="E29" t="inlineStr"/>
      <c r="F29" t="inlineStr">
        <is>
          <t>Customer</t>
        </is>
      </c>
      <c r="G29" t="inlineStr">
        <is>
          <t>Active</t>
        </is>
      </c>
      <c r="H29">
        <f>COUNTIF('Contacts'!$F$5:$F$484,B29)</f>
        <v>1</v>
      </c>
    </row>
    <row r="30">
      <c r="A30" t="inlineStr">
        <is>
          <t>Laneway Cafe Pty Ltd</t>
        </is>
      </c>
      <c r="B30" t="inlineStr">
        <is>
          <t>C026</t>
        </is>
      </c>
      <c r="C30" t="inlineStr">
        <is>
          <t>accounts@lanewaycafe.com.au</t>
        </is>
      </c>
      <c r="D30" t="inlineStr">
        <is>
          <t>03 9611 5478</t>
        </is>
      </c>
      <c r="E30" t="inlineStr">
        <is>
          <t>71418685340</t>
        </is>
      </c>
      <c r="F30" t="inlineStr">
        <is>
          <t>Customer</t>
        </is>
      </c>
      <c r="G30" t="inlineStr">
        <is>
          <t>Active</t>
        </is>
      </c>
      <c r="H30">
        <f>COUNTIF('Contacts'!$F$5:$F$484,B30)</f>
        <v>1</v>
      </c>
    </row>
    <row r="31">
      <c r="A31" t="inlineStr">
        <is>
          <t>Docklands Physio Group</t>
        </is>
      </c>
      <c r="B31" t="inlineStr">
        <is>
          <t>C027</t>
        </is>
      </c>
      <c r="C31" t="inlineStr">
        <is>
          <t>accounts@docklandsphysio.com.au</t>
        </is>
      </c>
      <c r="D31" t="inlineStr">
        <is>
          <t>03 9463 6593</t>
        </is>
      </c>
      <c r="E31" t="inlineStr">
        <is>
          <t>98326001173</t>
        </is>
      </c>
      <c r="F31" t="inlineStr">
        <is>
          <t>Customer</t>
        </is>
      </c>
      <c r="G31" t="inlineStr">
        <is>
          <t>Active</t>
        </is>
      </c>
      <c r="H31">
        <f>COUNTIF('Contacts'!$F$5:$F$484,B31)</f>
        <v>1</v>
      </c>
    </row>
    <row r="32">
      <c r="A32" t="inlineStr">
        <is>
          <t>Bluestone Legal Pty Ltd</t>
        </is>
      </c>
      <c r="B32" t="inlineStr">
        <is>
          <t>C028</t>
        </is>
      </c>
      <c r="C32" t="inlineStr">
        <is>
          <t>accounts@bluestonelegal.com.au</t>
        </is>
      </c>
      <c r="D32" t="inlineStr">
        <is>
          <t>03 9431 3433</t>
        </is>
      </c>
      <c r="E32" t="inlineStr"/>
      <c r="F32" t="inlineStr">
        <is>
          <t>Customer</t>
        </is>
      </c>
      <c r="G32" t="inlineStr">
        <is>
          <t>Active</t>
        </is>
      </c>
      <c r="H32">
        <f>COUNTIF('Contacts'!$F$5:$F$484,B32)</f>
        <v>1</v>
      </c>
    </row>
    <row r="33">
      <c r="A33" t="inlineStr">
        <is>
          <t>Docklands Fashion Pty Ltd</t>
        </is>
      </c>
      <c r="B33" t="inlineStr">
        <is>
          <t>C029</t>
        </is>
      </c>
      <c r="C33" t="inlineStr">
        <is>
          <t>accounts@docklandsfashion.com.au</t>
        </is>
      </c>
      <c r="D33" t="inlineStr">
        <is>
          <t>03 9451 9007</t>
        </is>
      </c>
      <c r="E33" t="inlineStr">
        <is>
          <t>75905936987</t>
        </is>
      </c>
      <c r="F33" t="inlineStr">
        <is>
          <t>Customer + Supplier</t>
        </is>
      </c>
      <c r="G33" t="inlineStr">
        <is>
          <t>Active</t>
        </is>
      </c>
      <c r="H33">
        <f>COUNTIF('Contacts'!$F$5:$F$484,B33)</f>
        <v>2</v>
      </c>
    </row>
    <row r="34">
      <c r="A34" t="inlineStr">
        <is>
          <t>Wattle Builders Pty Ltd</t>
        </is>
      </c>
      <c r="B34" t="inlineStr">
        <is>
          <t>C030</t>
        </is>
      </c>
      <c r="C34" t="inlineStr">
        <is>
          <t>accounts@wattlebuilders.com.au</t>
        </is>
      </c>
      <c r="D34" t="inlineStr">
        <is>
          <t>03 9823 8923</t>
        </is>
      </c>
      <c r="E34" t="inlineStr">
        <is>
          <t>50982680996</t>
        </is>
      </c>
      <c r="F34" t="inlineStr">
        <is>
          <t>Customer</t>
        </is>
      </c>
      <c r="G34" t="inlineStr">
        <is>
          <t>Active</t>
        </is>
      </c>
      <c r="H34">
        <f>COUNTIF('Contacts'!$F$5:$F$484,B34)</f>
        <v>1</v>
      </c>
    </row>
    <row r="35">
      <c r="A35" t="inlineStr">
        <is>
          <t>Collins Constructions Pty Ltd</t>
        </is>
      </c>
      <c r="B35" t="inlineStr">
        <is>
          <t>C031</t>
        </is>
      </c>
      <c r="C35" t="inlineStr">
        <is>
          <t>accounts@collinsconstructions.com.au</t>
        </is>
      </c>
      <c r="D35" t="inlineStr">
        <is>
          <t>03 9533 1411</t>
        </is>
      </c>
      <c r="E35" t="inlineStr">
        <is>
          <t>30292442564</t>
        </is>
      </c>
      <c r="F35" t="inlineStr">
        <is>
          <t>Customer</t>
        </is>
      </c>
      <c r="G35" t="inlineStr">
        <is>
          <t>Active</t>
        </is>
      </c>
      <c r="H35">
        <f>COUNTIF('Contacts'!$F$5:$F$484,B35)</f>
        <v>1</v>
      </c>
    </row>
    <row r="36">
      <c r="A36" t="inlineStr">
        <is>
          <t>Malvern Accountants</t>
        </is>
      </c>
      <c r="B36" t="inlineStr">
        <is>
          <t>C032</t>
        </is>
      </c>
      <c r="C36" t="inlineStr">
        <is>
          <t>accounts@malvernaccountants.com.au</t>
        </is>
      </c>
      <c r="D36" t="inlineStr">
        <is>
          <t>03 9885 7555</t>
        </is>
      </c>
      <c r="E36" t="inlineStr">
        <is>
          <t>17593989127</t>
        </is>
      </c>
      <c r="F36" t="inlineStr">
        <is>
          <t>Customer</t>
        </is>
      </c>
      <c r="G36" t="inlineStr">
        <is>
          <t>Active</t>
        </is>
      </c>
      <c r="H36">
        <f>COUNTIF('Contacts'!$F$5:$F$484,B36)</f>
        <v>1</v>
      </c>
    </row>
    <row r="37">
      <c r="A37" t="inlineStr">
        <is>
          <t>Docklands Architects Pty Ltd</t>
        </is>
      </c>
      <c r="B37" t="inlineStr">
        <is>
          <t>C033</t>
        </is>
      </c>
      <c r="C37" t="inlineStr">
        <is>
          <t>accounts@docklandsarchitects.com.au</t>
        </is>
      </c>
      <c r="D37" t="inlineStr">
        <is>
          <t>03 9833 2538</t>
        </is>
      </c>
      <c r="E37" t="inlineStr">
        <is>
          <t>55156940504</t>
        </is>
      </c>
      <c r="F37" t="inlineStr">
        <is>
          <t>Customer + Supplier</t>
        </is>
      </c>
      <c r="G37" t="inlineStr">
        <is>
          <t>Active</t>
        </is>
      </c>
      <c r="H37">
        <f>COUNTIF('Contacts'!$F$5:$F$484,B37)</f>
        <v>2</v>
      </c>
    </row>
    <row r="38">
      <c r="A38" t="inlineStr">
        <is>
          <t>Brunswick Wine Bar Pty Ltd</t>
        </is>
      </c>
      <c r="B38" t="inlineStr">
        <is>
          <t>C034</t>
        </is>
      </c>
      <c r="C38" t="inlineStr">
        <is>
          <t>accounts@brunswickwinebar.com.au</t>
        </is>
      </c>
      <c r="D38" t="inlineStr">
        <is>
          <t>03 9305 9277</t>
        </is>
      </c>
      <c r="E38" t="inlineStr">
        <is>
          <t>90138298055</t>
        </is>
      </c>
      <c r="F38" t="inlineStr">
        <is>
          <t>Customer</t>
        </is>
      </c>
      <c r="G38" t="inlineStr">
        <is>
          <t>Active</t>
        </is>
      </c>
      <c r="H38">
        <f>COUNTIF('Contacts'!$F$5:$F$484,B38)</f>
        <v>1</v>
      </c>
    </row>
    <row r="39">
      <c r="A39" t="inlineStr">
        <is>
          <t>Brunswick Architects Pty Ltd</t>
        </is>
      </c>
      <c r="B39" t="inlineStr">
        <is>
          <t>C035</t>
        </is>
      </c>
      <c r="C39" t="inlineStr">
        <is>
          <t>accounts@brunswickarchitects.com.au</t>
        </is>
      </c>
      <c r="D39" t="inlineStr">
        <is>
          <t>03 9688 9160</t>
        </is>
      </c>
      <c r="E39" t="inlineStr"/>
      <c r="F39" t="inlineStr">
        <is>
          <t>Customer</t>
        </is>
      </c>
      <c r="G39" t="inlineStr">
        <is>
          <t>Active</t>
        </is>
      </c>
      <c r="H39">
        <f>COUNTIF('Contacts'!$F$5:$F$484,B39)</f>
        <v>1</v>
      </c>
    </row>
    <row r="40">
      <c r="A40" t="inlineStr">
        <is>
          <t>Bluestone Dental Group</t>
        </is>
      </c>
      <c r="B40" t="inlineStr">
        <is>
          <t>C036</t>
        </is>
      </c>
      <c r="C40" t="inlineStr">
        <is>
          <t>accounts@bluestonedental.com.au</t>
        </is>
      </c>
      <c r="D40" t="inlineStr">
        <is>
          <t>03 9236 7793</t>
        </is>
      </c>
      <c r="E40" t="inlineStr">
        <is>
          <t>86549319304</t>
        </is>
      </c>
      <c r="F40" t="inlineStr">
        <is>
          <t>Customer</t>
        </is>
      </c>
      <c r="G40" t="inlineStr">
        <is>
          <t>Archive after import</t>
        </is>
      </c>
      <c r="H40">
        <f>COUNTIF('Contacts'!$F$5:$F$484,B40)</f>
        <v>1</v>
      </c>
    </row>
    <row r="41">
      <c r="A41" t="inlineStr">
        <is>
          <t>Chapel Constructions Pty Ltd</t>
        </is>
      </c>
      <c r="B41" t="inlineStr">
        <is>
          <t>C037</t>
        </is>
      </c>
      <c r="C41" t="inlineStr">
        <is>
          <t>accounts@chapelconstructions.com.au</t>
        </is>
      </c>
      <c r="D41" t="inlineStr">
        <is>
          <t>03 9468 5013</t>
        </is>
      </c>
      <c r="E41" t="inlineStr"/>
      <c r="F41" t="inlineStr">
        <is>
          <t>Customer</t>
        </is>
      </c>
      <c r="G41" t="inlineStr">
        <is>
          <t>Active</t>
        </is>
      </c>
      <c r="H41">
        <f>COUNTIF('Contacts'!$F$5:$F$484,B41)</f>
        <v>1</v>
      </c>
    </row>
    <row r="42">
      <c r="A42" t="inlineStr">
        <is>
          <t>Fitzroy Builders Pty Ltd</t>
        </is>
      </c>
      <c r="B42" t="inlineStr">
        <is>
          <t>C038</t>
        </is>
      </c>
      <c r="C42" t="inlineStr">
        <is>
          <t>accounts@fitzroybuilders.com.au</t>
        </is>
      </c>
      <c r="D42" t="inlineStr">
        <is>
          <t>03 9732 8619</t>
        </is>
      </c>
      <c r="E42" t="inlineStr">
        <is>
          <t>88243749644</t>
        </is>
      </c>
      <c r="F42" t="inlineStr">
        <is>
          <t>Customer</t>
        </is>
      </c>
      <c r="G42" t="inlineStr">
        <is>
          <t>Active</t>
        </is>
      </c>
      <c r="H42">
        <f>COUNTIF('Contacts'!$F$5:$F$484,B42)</f>
        <v>1</v>
      </c>
    </row>
    <row r="43">
      <c r="A43" t="inlineStr">
        <is>
          <t>Albert Bakery</t>
        </is>
      </c>
      <c r="B43" t="inlineStr">
        <is>
          <t>C039</t>
        </is>
      </c>
      <c r="C43" t="inlineStr">
        <is>
          <t>accounts@albertbakery.com.au</t>
        </is>
      </c>
      <c r="D43" t="inlineStr">
        <is>
          <t>03 9146 1061</t>
        </is>
      </c>
      <c r="E43" t="inlineStr">
        <is>
          <t>92503549710</t>
        </is>
      </c>
      <c r="F43" t="inlineStr">
        <is>
          <t>Customer</t>
        </is>
      </c>
      <c r="G43" t="inlineStr">
        <is>
          <t>Active</t>
        </is>
      </c>
      <c r="H43">
        <f>COUNTIF('Contacts'!$F$5:$F$484,B43)</f>
        <v>1</v>
      </c>
    </row>
    <row r="44">
      <c r="A44" t="inlineStr">
        <is>
          <t>Docklands Eyewear Pty Ltd</t>
        </is>
      </c>
      <c r="B44" t="inlineStr">
        <is>
          <t>C040</t>
        </is>
      </c>
      <c r="C44" t="inlineStr">
        <is>
          <t>accounts@docklandseyewear.com.au</t>
        </is>
      </c>
      <c r="D44" t="inlineStr">
        <is>
          <t>03 9745 3225</t>
        </is>
      </c>
      <c r="E44" t="inlineStr">
        <is>
          <t>88059607450</t>
        </is>
      </c>
      <c r="F44" t="inlineStr">
        <is>
          <t>Customer</t>
        </is>
      </c>
      <c r="G44" t="inlineStr">
        <is>
          <t>Archive after import</t>
        </is>
      </c>
      <c r="H44">
        <f>COUNTIF('Contacts'!$F$5:$F$484,B44)</f>
        <v>1</v>
      </c>
    </row>
    <row r="45">
      <c r="A45" t="inlineStr">
        <is>
          <t>Sydney Road Developments Pty Ltd</t>
        </is>
      </c>
      <c r="B45" t="inlineStr">
        <is>
          <t>C041</t>
        </is>
      </c>
      <c r="C45" t="inlineStr">
        <is>
          <t>accounts@sydneyroaddevelopments.com.au</t>
        </is>
      </c>
      <c r="D45" t="inlineStr">
        <is>
          <t>03 9668 7820</t>
        </is>
      </c>
      <c r="E45" t="inlineStr">
        <is>
          <t>13375117098</t>
        </is>
      </c>
      <c r="F45" t="inlineStr">
        <is>
          <t>Customer</t>
        </is>
      </c>
      <c r="G45" t="inlineStr">
        <is>
          <t>Active</t>
        </is>
      </c>
      <c r="H45">
        <f>COUNTIF('Contacts'!$F$5:$F$484,B45)</f>
        <v>1</v>
      </c>
    </row>
    <row r="46">
      <c r="A46" t="inlineStr">
        <is>
          <t>Docklands Interiors</t>
        </is>
      </c>
      <c r="B46" t="inlineStr">
        <is>
          <t>C042</t>
        </is>
      </c>
      <c r="C46" t="inlineStr">
        <is>
          <t>accounts@docklandsinteriors.com.au</t>
        </is>
      </c>
      <c r="D46" t="inlineStr">
        <is>
          <t>03 9322 7141</t>
        </is>
      </c>
      <c r="E46" t="inlineStr">
        <is>
          <t>71959193651</t>
        </is>
      </c>
      <c r="F46" t="inlineStr">
        <is>
          <t>Customer</t>
        </is>
      </c>
      <c r="G46" t="inlineStr">
        <is>
          <t>Active</t>
        </is>
      </c>
      <c r="H46">
        <f>COUNTIF('Contacts'!$F$5:$F$484,B46)</f>
        <v>1</v>
      </c>
    </row>
    <row r="47">
      <c r="A47" t="inlineStr">
        <is>
          <t>Sydney Road Dental Pty Ltd</t>
        </is>
      </c>
      <c r="B47" t="inlineStr">
        <is>
          <t>C043</t>
        </is>
      </c>
      <c r="C47" t="inlineStr">
        <is>
          <t>accounts@sydneyroaddental.com.au</t>
        </is>
      </c>
      <c r="D47" t="inlineStr">
        <is>
          <t>03 9764 6667</t>
        </is>
      </c>
      <c r="E47" t="inlineStr">
        <is>
          <t>19571280788</t>
        </is>
      </c>
      <c r="F47" t="inlineStr">
        <is>
          <t>Customer</t>
        </is>
      </c>
      <c r="G47" t="inlineStr">
        <is>
          <t>Active</t>
        </is>
      </c>
      <c r="H47">
        <f>COUNTIF('Contacts'!$F$5:$F$484,B47)</f>
        <v>1</v>
      </c>
    </row>
    <row r="48">
      <c r="A48" t="inlineStr">
        <is>
          <t>Richmond Vet Clinic Pty Ltd</t>
        </is>
      </c>
      <c r="B48" t="inlineStr">
        <is>
          <t>C044</t>
        </is>
      </c>
      <c r="C48" t="inlineStr">
        <is>
          <t>accounts@richmondvetclinic.com.au</t>
        </is>
      </c>
      <c r="D48" t="inlineStr">
        <is>
          <t>03 9650 2959</t>
        </is>
      </c>
      <c r="E48" t="inlineStr"/>
      <c r="F48" t="inlineStr">
        <is>
          <t>Customer</t>
        </is>
      </c>
      <c r="G48" t="inlineStr">
        <is>
          <t>Active</t>
        </is>
      </c>
      <c r="H48">
        <f>COUNTIF('Contacts'!$F$5:$F$484,B48)</f>
        <v>1</v>
      </c>
    </row>
    <row r="49">
      <c r="A49" t="inlineStr">
        <is>
          <t>Laneway Salon Group</t>
        </is>
      </c>
      <c r="B49" t="inlineStr">
        <is>
          <t>C045</t>
        </is>
      </c>
      <c r="C49" t="inlineStr">
        <is>
          <t>accounts@lanewaysalon.com.au</t>
        </is>
      </c>
      <c r="D49" t="inlineStr">
        <is>
          <t>03 9268 6473</t>
        </is>
      </c>
      <c r="E49" t="inlineStr">
        <is>
          <t>71669567740</t>
        </is>
      </c>
      <c r="F49" t="inlineStr">
        <is>
          <t>Customer</t>
        </is>
      </c>
      <c r="G49" t="inlineStr">
        <is>
          <t>Active</t>
        </is>
      </c>
      <c r="H49">
        <f>COUNTIF('Contacts'!$F$5:$F$484,B49)</f>
        <v>1</v>
      </c>
    </row>
    <row r="50">
      <c r="A50" t="inlineStr">
        <is>
          <t>Ironbark Cafe Group</t>
        </is>
      </c>
      <c r="B50" t="inlineStr">
        <is>
          <t>C046</t>
        </is>
      </c>
      <c r="C50" t="inlineStr">
        <is>
          <t>accounts@ironbarkcafe.com.au</t>
        </is>
      </c>
      <c r="D50" t="inlineStr">
        <is>
          <t>03 9659 2241</t>
        </is>
      </c>
      <c r="E50" t="inlineStr">
        <is>
          <t>40571159326</t>
        </is>
      </c>
      <c r="F50" t="inlineStr">
        <is>
          <t>Customer</t>
        </is>
      </c>
      <c r="G50" t="inlineStr">
        <is>
          <t>Active</t>
        </is>
      </c>
      <c r="H50">
        <f>COUNTIF('Contacts'!$F$5:$F$484,B50)</f>
        <v>1</v>
      </c>
    </row>
    <row r="51">
      <c r="A51" t="inlineStr">
        <is>
          <t>Kestrel Homewares Group</t>
        </is>
      </c>
      <c r="B51" t="inlineStr">
        <is>
          <t>C047</t>
        </is>
      </c>
      <c r="C51" t="inlineStr">
        <is>
          <t>accounts@kestrelhomewares.com.au</t>
        </is>
      </c>
      <c r="D51" t="inlineStr">
        <is>
          <t>03 9814 4253</t>
        </is>
      </c>
      <c r="E51" t="inlineStr">
        <is>
          <t>56245871476</t>
        </is>
      </c>
      <c r="F51" t="inlineStr">
        <is>
          <t>Customer</t>
        </is>
      </c>
      <c r="G51" t="inlineStr">
        <is>
          <t>Active</t>
        </is>
      </c>
      <c r="H51">
        <f>COUNTIF('Contacts'!$F$5:$F$484,B51)</f>
        <v>1</v>
      </c>
    </row>
    <row r="52">
      <c r="A52" t="inlineStr">
        <is>
          <t>Smith St Fashion Pty Ltd</t>
        </is>
      </c>
      <c r="B52" t="inlineStr">
        <is>
          <t>C048</t>
        </is>
      </c>
      <c r="C52" t="inlineStr">
        <is>
          <t>accounts@smithstfashion.com.au</t>
        </is>
      </c>
      <c r="D52" t="inlineStr">
        <is>
          <t>03 9977 2353</t>
        </is>
      </c>
      <c r="E52" t="inlineStr">
        <is>
          <t>56341472690</t>
        </is>
      </c>
      <c r="F52" t="inlineStr">
        <is>
          <t>Customer</t>
        </is>
      </c>
      <c r="G52" t="inlineStr">
        <is>
          <t>Active</t>
        </is>
      </c>
      <c r="H52">
        <f>COUNTIF('Contacts'!$F$5:$F$484,B52)</f>
        <v>1</v>
      </c>
    </row>
    <row r="53">
      <c r="A53" t="inlineStr">
        <is>
          <t>Kew Property Group Pty Ltd</t>
        </is>
      </c>
      <c r="B53" t="inlineStr">
        <is>
          <t>C049</t>
        </is>
      </c>
      <c r="C53" t="inlineStr">
        <is>
          <t>accounts@kewpropertygroup.com.au</t>
        </is>
      </c>
      <c r="D53" t="inlineStr">
        <is>
          <t>03 9554 7872</t>
        </is>
      </c>
      <c r="E53" t="inlineStr">
        <is>
          <t>11215967465</t>
        </is>
      </c>
      <c r="F53" t="inlineStr">
        <is>
          <t>Customer</t>
        </is>
      </c>
      <c r="G53" t="inlineStr">
        <is>
          <t>Active</t>
        </is>
      </c>
      <c r="H53">
        <f>COUNTIF('Contacts'!$F$5:$F$484,B53)</f>
        <v>1</v>
      </c>
    </row>
    <row r="54">
      <c r="A54" t="inlineStr">
        <is>
          <t>Camberwell Florist Pty Ltd</t>
        </is>
      </c>
      <c r="B54" t="inlineStr">
        <is>
          <t>C050</t>
        </is>
      </c>
      <c r="C54" t="inlineStr">
        <is>
          <t>accounts@camberwellflorist.com.au</t>
        </is>
      </c>
      <c r="D54" t="inlineStr">
        <is>
          <t>03 9363 4259</t>
        </is>
      </c>
      <c r="E54" t="inlineStr">
        <is>
          <t>97290302411</t>
        </is>
      </c>
      <c r="F54" t="inlineStr">
        <is>
          <t>Customer</t>
        </is>
      </c>
      <c r="G54" t="inlineStr">
        <is>
          <t>Active</t>
        </is>
      </c>
      <c r="H54">
        <f>COUNTIF('Contacts'!$F$5:$F$484,B54)</f>
        <v>1</v>
      </c>
    </row>
    <row r="55">
      <c r="A55" t="inlineStr">
        <is>
          <t>Sydney Road Homewares Group</t>
        </is>
      </c>
      <c r="B55" t="inlineStr">
        <is>
          <t>C051</t>
        </is>
      </c>
      <c r="C55" t="inlineStr">
        <is>
          <t>accounts@sydneyroadhomewares.com.au</t>
        </is>
      </c>
      <c r="D55" t="inlineStr">
        <is>
          <t>03 9671 1535</t>
        </is>
      </c>
      <c r="E55" t="inlineStr">
        <is>
          <t>10172700588</t>
        </is>
      </c>
      <c r="F55" t="inlineStr">
        <is>
          <t>Customer</t>
        </is>
      </c>
      <c r="G55" t="inlineStr">
        <is>
          <t>Active</t>
        </is>
      </c>
      <c r="H55">
        <f>COUNTIF('Contacts'!$F$5:$F$484,B55)</f>
        <v>1</v>
      </c>
    </row>
    <row r="56">
      <c r="A56" t="inlineStr">
        <is>
          <t>Chapel Medical Centre Pty Ltd</t>
        </is>
      </c>
      <c r="B56" t="inlineStr">
        <is>
          <t>C052</t>
        </is>
      </c>
      <c r="C56" t="inlineStr">
        <is>
          <t>accounts@chapelmedicalcentre.com.au</t>
        </is>
      </c>
      <c r="D56" t="inlineStr">
        <is>
          <t>03 9811 1805</t>
        </is>
      </c>
      <c r="E56" t="inlineStr">
        <is>
          <t>67303470980</t>
        </is>
      </c>
      <c r="F56" t="inlineStr">
        <is>
          <t>Customer</t>
        </is>
      </c>
      <c r="G56" t="inlineStr">
        <is>
          <t>Active</t>
        </is>
      </c>
      <c r="H56">
        <f>COUNTIF('Contacts'!$F$5:$F$484,B56)</f>
        <v>2</v>
      </c>
    </row>
    <row r="57">
      <c r="A57" t="inlineStr">
        <is>
          <t>Northside Kitchen &amp; Bath Pty Ltd</t>
        </is>
      </c>
      <c r="B57" t="inlineStr">
        <is>
          <t>C053</t>
        </is>
      </c>
      <c r="C57" t="inlineStr">
        <is>
          <t>accounts@northsidekitchenandbath.com.au</t>
        </is>
      </c>
      <c r="D57" t="inlineStr">
        <is>
          <t>03 9501 2842</t>
        </is>
      </c>
      <c r="E57" t="inlineStr">
        <is>
          <t>09482755176</t>
        </is>
      </c>
      <c r="F57" t="inlineStr">
        <is>
          <t>Customer</t>
        </is>
      </c>
      <c r="G57" t="inlineStr">
        <is>
          <t>Active</t>
        </is>
      </c>
      <c r="H57">
        <f>COUNTIF('Contacts'!$F$5:$F$484,B57)</f>
        <v>1</v>
      </c>
    </row>
    <row r="58">
      <c r="A58" t="inlineStr">
        <is>
          <t>Albert Fashion Pty Ltd</t>
        </is>
      </c>
      <c r="B58" t="inlineStr">
        <is>
          <t>C054</t>
        </is>
      </c>
      <c r="C58" t="inlineStr">
        <is>
          <t>accounts@albertfashion.com.au</t>
        </is>
      </c>
      <c r="D58" t="inlineStr">
        <is>
          <t>03 9572 8394</t>
        </is>
      </c>
      <c r="E58" t="inlineStr"/>
      <c r="F58" t="inlineStr">
        <is>
          <t>Customer</t>
        </is>
      </c>
      <c r="G58" t="inlineStr">
        <is>
          <t>Active</t>
        </is>
      </c>
      <c r="H58">
        <f>COUNTIF('Contacts'!$F$5:$F$484,B58)</f>
        <v>1</v>
      </c>
    </row>
    <row r="59">
      <c r="A59" t="inlineStr">
        <is>
          <t>Hawthorn Cafe Pty Ltd</t>
        </is>
      </c>
      <c r="B59" t="inlineStr">
        <is>
          <t>C055</t>
        </is>
      </c>
      <c r="C59" t="inlineStr">
        <is>
          <t>accounts@hawthorncafe.com.au</t>
        </is>
      </c>
      <c r="D59" t="inlineStr">
        <is>
          <t>03 9386 1039</t>
        </is>
      </c>
      <c r="E59" t="inlineStr">
        <is>
          <t>53649032657</t>
        </is>
      </c>
      <c r="F59" t="inlineStr">
        <is>
          <t>Customer</t>
        </is>
      </c>
      <c r="G59" t="inlineStr">
        <is>
          <t>Active</t>
        </is>
      </c>
      <c r="H59">
        <f>COUNTIF('Contacts'!$F$5:$F$484,B59)</f>
        <v>1</v>
      </c>
    </row>
    <row r="60">
      <c r="A60" t="inlineStr">
        <is>
          <t>Malvern Kitchen &amp; Bath Pty Ltd</t>
        </is>
      </c>
      <c r="B60" t="inlineStr">
        <is>
          <t>C056</t>
        </is>
      </c>
      <c r="C60" t="inlineStr">
        <is>
          <t>accounts@malvernkitchenandbath.com.au</t>
        </is>
      </c>
      <c r="D60" t="inlineStr">
        <is>
          <t>03 9132 4441</t>
        </is>
      </c>
      <c r="E60" t="inlineStr">
        <is>
          <t>60827374914</t>
        </is>
      </c>
      <c r="F60" t="inlineStr">
        <is>
          <t>Customer</t>
        </is>
      </c>
      <c r="G60" t="inlineStr">
        <is>
          <t>Active</t>
        </is>
      </c>
      <c r="H60">
        <f>COUNTIF('Contacts'!$F$5:$F$484,B60)</f>
        <v>1</v>
      </c>
    </row>
    <row r="61">
      <c r="A61" t="inlineStr">
        <is>
          <t>Bluestone Wine Bar Pty Ltd</t>
        </is>
      </c>
      <c r="B61" t="inlineStr">
        <is>
          <t>C057</t>
        </is>
      </c>
      <c r="C61" t="inlineStr">
        <is>
          <t>accounts@bluestonewinebar.com.au</t>
        </is>
      </c>
      <c r="D61" t="inlineStr">
        <is>
          <t>03 9537 8593</t>
        </is>
      </c>
      <c r="E61" t="inlineStr">
        <is>
          <t>15088452965</t>
        </is>
      </c>
      <c r="F61" t="inlineStr">
        <is>
          <t>Customer</t>
        </is>
      </c>
      <c r="G61" t="inlineStr">
        <is>
          <t>Active</t>
        </is>
      </c>
      <c r="H61">
        <f>COUNTIF('Contacts'!$F$5:$F$484,B61)</f>
        <v>1</v>
      </c>
    </row>
    <row r="62">
      <c r="A62" t="inlineStr">
        <is>
          <t>Hawthorn Eyewear Pty Ltd</t>
        </is>
      </c>
      <c r="B62" t="inlineStr">
        <is>
          <t>C058</t>
        </is>
      </c>
      <c r="C62" t="inlineStr">
        <is>
          <t>accounts@hawthorneyewear.com.au</t>
        </is>
      </c>
      <c r="D62" t="inlineStr">
        <is>
          <t>03 9936 2061</t>
        </is>
      </c>
      <c r="E62" t="inlineStr">
        <is>
          <t>76243942900</t>
        </is>
      </c>
      <c r="F62" t="inlineStr">
        <is>
          <t>Customer</t>
        </is>
      </c>
      <c r="G62" t="inlineStr">
        <is>
          <t>Active</t>
        </is>
      </c>
      <c r="H62">
        <f>COUNTIF('Contacts'!$F$5:$F$484,B62)</f>
        <v>2</v>
      </c>
    </row>
    <row r="63">
      <c r="A63" t="inlineStr">
        <is>
          <t>Albert Optometrists Pty Ltd</t>
        </is>
      </c>
      <c r="B63" t="inlineStr">
        <is>
          <t>C059</t>
        </is>
      </c>
      <c r="C63" t="inlineStr">
        <is>
          <t>accounts@albertoptometrists.com.au</t>
        </is>
      </c>
      <c r="D63" t="inlineStr">
        <is>
          <t>03 9938 2910</t>
        </is>
      </c>
      <c r="E63" t="inlineStr">
        <is>
          <t>83262938498</t>
        </is>
      </c>
      <c r="F63" t="inlineStr">
        <is>
          <t>Customer</t>
        </is>
      </c>
      <c r="G63" t="inlineStr">
        <is>
          <t>Active</t>
        </is>
      </c>
      <c r="H63">
        <f>COUNTIF('Contacts'!$F$5:$F$484,B63)</f>
        <v>1</v>
      </c>
    </row>
    <row r="64">
      <c r="A64" t="inlineStr">
        <is>
          <t>High St Fitness Pty Ltd</t>
        </is>
      </c>
      <c r="B64" t="inlineStr">
        <is>
          <t>C060</t>
        </is>
      </c>
      <c r="C64" t="inlineStr">
        <is>
          <t>accounts@highstfitness.com.au</t>
        </is>
      </c>
      <c r="D64" t="inlineStr">
        <is>
          <t>03 9685 2808</t>
        </is>
      </c>
      <c r="E64" t="inlineStr"/>
      <c r="F64" t="inlineStr">
        <is>
          <t>Customer</t>
        </is>
      </c>
      <c r="G64" t="inlineStr">
        <is>
          <t>Active</t>
        </is>
      </c>
      <c r="H64">
        <f>COUNTIF('Contacts'!$F$5:$F$484,B64)</f>
        <v>1</v>
      </c>
    </row>
    <row r="65">
      <c r="A65" t="inlineStr">
        <is>
          <t>Bluestone Eyewear</t>
        </is>
      </c>
      <c r="B65" t="inlineStr">
        <is>
          <t>C061</t>
        </is>
      </c>
      <c r="C65" t="inlineStr">
        <is>
          <t>accounts@bluestoneeyewear.com.au</t>
        </is>
      </c>
      <c r="D65" t="inlineStr">
        <is>
          <t>03 9941 4253</t>
        </is>
      </c>
      <c r="E65" t="inlineStr"/>
      <c r="F65" t="inlineStr">
        <is>
          <t>Customer</t>
        </is>
      </c>
      <c r="G65" t="inlineStr">
        <is>
          <t>Active</t>
        </is>
      </c>
      <c r="H65">
        <f>COUNTIF('Contacts'!$F$5:$F$484,B65)</f>
        <v>1</v>
      </c>
    </row>
    <row r="66">
      <c r="A66" t="inlineStr">
        <is>
          <t>Glenferrie Bakery Pty Ltd</t>
        </is>
      </c>
      <c r="B66" t="inlineStr">
        <is>
          <t>C062</t>
        </is>
      </c>
      <c r="C66" t="inlineStr">
        <is>
          <t>accounts@glenferriebakery.com.au</t>
        </is>
      </c>
      <c r="D66" t="inlineStr">
        <is>
          <t>03 9418 8387</t>
        </is>
      </c>
      <c r="E66" t="inlineStr">
        <is>
          <t>72349655611</t>
        </is>
      </c>
      <c r="F66" t="inlineStr">
        <is>
          <t>Customer</t>
        </is>
      </c>
      <c r="G66" t="inlineStr">
        <is>
          <t>Active</t>
        </is>
      </c>
      <c r="H66">
        <f>COUNTIF('Contacts'!$F$5:$F$484,B66)</f>
        <v>1</v>
      </c>
    </row>
    <row r="67">
      <c r="A67" t="inlineStr">
        <is>
          <t>Lygon Kitchen &amp; Bath Pty Ltd</t>
        </is>
      </c>
      <c r="B67" t="inlineStr">
        <is>
          <t>C063</t>
        </is>
      </c>
      <c r="C67" t="inlineStr">
        <is>
          <t>accounts@lygonkitchenandbath.com.au</t>
        </is>
      </c>
      <c r="D67" t="inlineStr">
        <is>
          <t>03 9986 5627</t>
        </is>
      </c>
      <c r="E67" t="inlineStr"/>
      <c r="F67" t="inlineStr">
        <is>
          <t>Customer</t>
        </is>
      </c>
      <c r="G67" t="inlineStr">
        <is>
          <t>Active</t>
        </is>
      </c>
      <c r="H67">
        <f>COUNTIF('Contacts'!$F$5:$F$484,B67)</f>
        <v>1</v>
      </c>
    </row>
    <row r="68">
      <c r="A68" t="inlineStr">
        <is>
          <t>Ironbark Physio Pty Ltd</t>
        </is>
      </c>
      <c r="B68" t="inlineStr">
        <is>
          <t>C064</t>
        </is>
      </c>
      <c r="C68" t="inlineStr">
        <is>
          <t>accounts@ironbarkphysio.com.au</t>
        </is>
      </c>
      <c r="D68" t="inlineStr">
        <is>
          <t>03 9698 7634</t>
        </is>
      </c>
      <c r="E68" t="inlineStr">
        <is>
          <t>96998834204</t>
        </is>
      </c>
      <c r="F68" t="inlineStr">
        <is>
          <t>Customer</t>
        </is>
      </c>
      <c r="G68" t="inlineStr">
        <is>
          <t>Active</t>
        </is>
      </c>
      <c r="H68">
        <f>COUNTIF('Contacts'!$F$5:$F$484,B68)</f>
        <v>1</v>
      </c>
    </row>
    <row r="69">
      <c r="A69" t="inlineStr">
        <is>
          <t>Kestrel Fitness Group</t>
        </is>
      </c>
      <c r="B69" t="inlineStr">
        <is>
          <t>C065</t>
        </is>
      </c>
      <c r="C69" t="inlineStr">
        <is>
          <t>accounts@kestrelfitness.com.au</t>
        </is>
      </c>
      <c r="D69" t="inlineStr">
        <is>
          <t>03 9377 1085</t>
        </is>
      </c>
      <c r="E69" t="inlineStr">
        <is>
          <t>57158631031</t>
        </is>
      </c>
      <c r="F69" t="inlineStr">
        <is>
          <t>Customer</t>
        </is>
      </c>
      <c r="G69" t="inlineStr">
        <is>
          <t>Active</t>
        </is>
      </c>
      <c r="H69">
        <f>COUNTIF('Contacts'!$F$5:$F$484,B69)</f>
        <v>1</v>
      </c>
    </row>
    <row r="70">
      <c r="A70" t="inlineStr">
        <is>
          <t>Hawthorn Dental Pty Ltd</t>
        </is>
      </c>
      <c r="B70" t="inlineStr">
        <is>
          <t>C066</t>
        </is>
      </c>
      <c r="C70" t="inlineStr">
        <is>
          <t>accounts@hawthorndental.com.au</t>
        </is>
      </c>
      <c r="D70" t="inlineStr">
        <is>
          <t>03 9526 9970</t>
        </is>
      </c>
      <c r="E70" t="inlineStr"/>
      <c r="F70" t="inlineStr">
        <is>
          <t>Customer</t>
        </is>
      </c>
      <c r="G70" t="inlineStr">
        <is>
          <t>Active</t>
        </is>
      </c>
      <c r="H70">
        <f>COUNTIF('Contacts'!$F$5:$F$484,B70)</f>
        <v>2</v>
      </c>
    </row>
    <row r="71">
      <c r="A71" t="inlineStr">
        <is>
          <t>Docklands Salon Pty Ltd</t>
        </is>
      </c>
      <c r="B71" t="inlineStr">
        <is>
          <t>C067</t>
        </is>
      </c>
      <c r="C71" t="inlineStr">
        <is>
          <t>accounts@docklandssalon.com.au</t>
        </is>
      </c>
      <c r="D71" t="inlineStr">
        <is>
          <t>03 9943 5146</t>
        </is>
      </c>
      <c r="E71" t="inlineStr"/>
      <c r="F71" t="inlineStr">
        <is>
          <t>Customer</t>
        </is>
      </c>
      <c r="G71" t="inlineStr">
        <is>
          <t>Active</t>
        </is>
      </c>
      <c r="H71">
        <f>COUNTIF('Contacts'!$F$5:$F$484,B71)</f>
        <v>1</v>
      </c>
    </row>
    <row r="72">
      <c r="A72" t="inlineStr">
        <is>
          <t>Smith St Legal Group</t>
        </is>
      </c>
      <c r="B72" t="inlineStr">
        <is>
          <t>C068</t>
        </is>
      </c>
      <c r="C72" t="inlineStr">
        <is>
          <t>accounts@smithstlegal.com.au</t>
        </is>
      </c>
      <c r="D72" t="inlineStr">
        <is>
          <t>03 9516 2280</t>
        </is>
      </c>
      <c r="E72" t="inlineStr"/>
      <c r="F72" t="inlineStr">
        <is>
          <t>Customer</t>
        </is>
      </c>
      <c r="G72" t="inlineStr">
        <is>
          <t>Active</t>
        </is>
      </c>
      <c r="H72">
        <f>COUNTIF('Contacts'!$F$5:$F$484,B72)</f>
        <v>1</v>
      </c>
    </row>
    <row r="73">
      <c r="A73" t="inlineStr">
        <is>
          <t>Prahran Design Studio Group</t>
        </is>
      </c>
      <c r="B73" t="inlineStr">
        <is>
          <t>C069</t>
        </is>
      </c>
      <c r="C73" t="inlineStr">
        <is>
          <t>accounts@prahrandesignstudio.com.au</t>
        </is>
      </c>
      <c r="D73" t="inlineStr">
        <is>
          <t>03 9918 8444</t>
        </is>
      </c>
      <c r="E73" t="inlineStr">
        <is>
          <t>77938032663</t>
        </is>
      </c>
      <c r="F73" t="inlineStr">
        <is>
          <t>Customer</t>
        </is>
      </c>
      <c r="G73" t="inlineStr">
        <is>
          <t>Active</t>
        </is>
      </c>
      <c r="H73">
        <f>COUNTIF('Contacts'!$F$5:$F$484,B73)</f>
        <v>1</v>
      </c>
    </row>
    <row r="74">
      <c r="A74" t="inlineStr">
        <is>
          <t>Laneway Constructions Pty Ltd</t>
        </is>
      </c>
      <c r="B74" t="inlineStr">
        <is>
          <t>C070</t>
        </is>
      </c>
      <c r="C74" t="inlineStr">
        <is>
          <t>accounts@lanewayconstructions.com.au</t>
        </is>
      </c>
      <c r="D74" t="inlineStr">
        <is>
          <t>03 9175 6910</t>
        </is>
      </c>
      <c r="E74" t="inlineStr">
        <is>
          <t>49437752780</t>
        </is>
      </c>
      <c r="F74" t="inlineStr">
        <is>
          <t>Customer</t>
        </is>
      </c>
      <c r="G74" t="inlineStr">
        <is>
          <t>Active</t>
        </is>
      </c>
      <c r="H74">
        <f>COUNTIF('Contacts'!$F$5:$F$484,B74)</f>
        <v>1</v>
      </c>
    </row>
    <row r="75">
      <c r="A75" t="inlineStr">
        <is>
          <t>Smith St Design Studio Pty Ltd</t>
        </is>
      </c>
      <c r="B75" t="inlineStr">
        <is>
          <t>C071</t>
        </is>
      </c>
      <c r="C75" t="inlineStr">
        <is>
          <t>accounts@smithstdesignstudio.com.au</t>
        </is>
      </c>
      <c r="D75" t="inlineStr">
        <is>
          <t>03 9886 9117</t>
        </is>
      </c>
      <c r="E75" t="inlineStr">
        <is>
          <t>68870845878</t>
        </is>
      </c>
      <c r="F75" t="inlineStr">
        <is>
          <t>Customer</t>
        </is>
      </c>
      <c r="G75" t="inlineStr">
        <is>
          <t>Active</t>
        </is>
      </c>
      <c r="H75">
        <f>COUNTIF('Contacts'!$F$5:$F$484,B75)</f>
        <v>1</v>
      </c>
    </row>
    <row r="76">
      <c r="A76" t="inlineStr">
        <is>
          <t>Northside Dental Pty Ltd</t>
        </is>
      </c>
      <c r="B76" t="inlineStr">
        <is>
          <t>C072</t>
        </is>
      </c>
      <c r="C76" t="inlineStr">
        <is>
          <t>accounts@northsidedental.com.au</t>
        </is>
      </c>
      <c r="D76" t="inlineStr">
        <is>
          <t>03 9144 8368</t>
        </is>
      </c>
      <c r="E76" t="inlineStr"/>
      <c r="F76" t="inlineStr">
        <is>
          <t>Customer</t>
        </is>
      </c>
      <c r="G76" t="inlineStr">
        <is>
          <t>Active</t>
        </is>
      </c>
      <c r="H76">
        <f>COUNTIF('Contacts'!$F$5:$F$484,B76)</f>
        <v>1</v>
      </c>
    </row>
    <row r="77">
      <c r="A77" t="inlineStr">
        <is>
          <t>Clifton Eyewear Group</t>
        </is>
      </c>
      <c r="B77" t="inlineStr">
        <is>
          <t>C073</t>
        </is>
      </c>
      <c r="C77" t="inlineStr">
        <is>
          <t>accounts@cliftoneyewear.com.au</t>
        </is>
      </c>
      <c r="D77" t="inlineStr">
        <is>
          <t>03 9625 6504</t>
        </is>
      </c>
      <c r="E77" t="inlineStr">
        <is>
          <t>65565434209</t>
        </is>
      </c>
      <c r="F77" t="inlineStr">
        <is>
          <t>Customer</t>
        </is>
      </c>
      <c r="G77" t="inlineStr">
        <is>
          <t>Active</t>
        </is>
      </c>
      <c r="H77">
        <f>COUNTIF('Contacts'!$F$5:$F$484,B77)</f>
        <v>1</v>
      </c>
    </row>
    <row r="78">
      <c r="A78" t="inlineStr">
        <is>
          <t>Sydney Road Builders Pty Ltd</t>
        </is>
      </c>
      <c r="B78" t="inlineStr">
        <is>
          <t>C074</t>
        </is>
      </c>
      <c r="C78" t="inlineStr">
        <is>
          <t>accounts@sydneyroadbuilders.com.au</t>
        </is>
      </c>
      <c r="D78" t="inlineStr">
        <is>
          <t>03 9764 9500</t>
        </is>
      </c>
      <c r="E78" t="inlineStr">
        <is>
          <t>62173926401</t>
        </is>
      </c>
      <c r="F78" t="inlineStr">
        <is>
          <t>Customer</t>
        </is>
      </c>
      <c r="G78" t="inlineStr">
        <is>
          <t>Active</t>
        </is>
      </c>
      <c r="H78">
        <f>COUNTIF('Contacts'!$F$5:$F$484,B78)</f>
        <v>1</v>
      </c>
    </row>
    <row r="79">
      <c r="A79" t="inlineStr">
        <is>
          <t>Fitzroy Salon Group</t>
        </is>
      </c>
      <c r="B79" t="inlineStr">
        <is>
          <t>C075</t>
        </is>
      </c>
      <c r="C79" t="inlineStr">
        <is>
          <t>accounts@fitzroysalon.com.au</t>
        </is>
      </c>
      <c r="D79" t="inlineStr">
        <is>
          <t>03 9781 4390</t>
        </is>
      </c>
      <c r="E79" t="inlineStr"/>
      <c r="F79" t="inlineStr">
        <is>
          <t>Customer</t>
        </is>
      </c>
      <c r="G79" t="inlineStr">
        <is>
          <t>Active</t>
        </is>
      </c>
      <c r="H79">
        <f>COUNTIF('Contacts'!$F$5:$F$484,B79)</f>
        <v>1</v>
      </c>
    </row>
    <row r="80">
      <c r="A80" t="inlineStr">
        <is>
          <t>Laneway Pharmacy</t>
        </is>
      </c>
      <c r="B80" t="inlineStr">
        <is>
          <t>C076</t>
        </is>
      </c>
      <c r="C80" t="inlineStr">
        <is>
          <t>accounts@lanewaypharmacy.com.au</t>
        </is>
      </c>
      <c r="D80" t="inlineStr">
        <is>
          <t>03 9310 3684</t>
        </is>
      </c>
      <c r="E80" t="inlineStr">
        <is>
          <t>95216938265</t>
        </is>
      </c>
      <c r="F80" t="inlineStr">
        <is>
          <t>Customer</t>
        </is>
      </c>
      <c r="G80" t="inlineStr">
        <is>
          <t>Active</t>
        </is>
      </c>
      <c r="H80">
        <f>COUNTIF('Contacts'!$F$5:$F$484,B80)</f>
        <v>1</v>
      </c>
    </row>
    <row r="81">
      <c r="A81" t="inlineStr">
        <is>
          <t>Malvern Gallery Group</t>
        </is>
      </c>
      <c r="B81" t="inlineStr">
        <is>
          <t>C077</t>
        </is>
      </c>
      <c r="C81" t="inlineStr">
        <is>
          <t>accounts@malverngallery.com.au</t>
        </is>
      </c>
      <c r="D81" t="inlineStr">
        <is>
          <t>03 9715 3859</t>
        </is>
      </c>
      <c r="E81" t="inlineStr">
        <is>
          <t>02886071067</t>
        </is>
      </c>
      <c r="F81" t="inlineStr">
        <is>
          <t>Customer</t>
        </is>
      </c>
      <c r="G81" t="inlineStr">
        <is>
          <t>Active</t>
        </is>
      </c>
      <c r="H81">
        <f>COUNTIF('Contacts'!$F$5:$F$484,B81)</f>
        <v>1</v>
      </c>
    </row>
    <row r="82">
      <c r="A82" t="inlineStr">
        <is>
          <t>Chapel Salon Pty Ltd</t>
        </is>
      </c>
      <c r="B82" t="inlineStr">
        <is>
          <t>C078</t>
        </is>
      </c>
      <c r="C82" t="inlineStr">
        <is>
          <t>accounts@chapelsalon.com.au</t>
        </is>
      </c>
      <c r="D82" t="inlineStr">
        <is>
          <t>03 9944 4515</t>
        </is>
      </c>
      <c r="E82" t="inlineStr">
        <is>
          <t>76979119938</t>
        </is>
      </c>
      <c r="F82" t="inlineStr">
        <is>
          <t>Customer</t>
        </is>
      </c>
      <c r="G82" t="inlineStr">
        <is>
          <t>Active</t>
        </is>
      </c>
      <c r="H82">
        <f>COUNTIF('Contacts'!$F$5:$F$484,B82)</f>
        <v>1</v>
      </c>
    </row>
    <row r="83">
      <c r="A83" t="inlineStr">
        <is>
          <t>Yarra Accountants Pty Ltd</t>
        </is>
      </c>
      <c r="B83" t="inlineStr">
        <is>
          <t>C079</t>
        </is>
      </c>
      <c r="C83" t="inlineStr">
        <is>
          <t>accounts@yarraaccountants.com.au</t>
        </is>
      </c>
      <c r="D83" t="inlineStr">
        <is>
          <t>03 9644 1910</t>
        </is>
      </c>
      <c r="E83" t="inlineStr">
        <is>
          <t>96092957810</t>
        </is>
      </c>
      <c r="F83" t="inlineStr">
        <is>
          <t>Customer</t>
        </is>
      </c>
      <c r="G83" t="inlineStr">
        <is>
          <t>Active</t>
        </is>
      </c>
      <c r="H83">
        <f>COUNTIF('Contacts'!$F$5:$F$484,B83)</f>
        <v>1</v>
      </c>
    </row>
    <row r="84">
      <c r="A84" t="inlineStr">
        <is>
          <t>Brunswick Florist Pty Ltd</t>
        </is>
      </c>
      <c r="B84" t="inlineStr">
        <is>
          <t>C080</t>
        </is>
      </c>
      <c r="C84" t="inlineStr">
        <is>
          <t>accounts@brunswickflorist.com.au</t>
        </is>
      </c>
      <c r="D84" t="inlineStr">
        <is>
          <t>03 9413 1665</t>
        </is>
      </c>
      <c r="E84" t="inlineStr">
        <is>
          <t>22309340285</t>
        </is>
      </c>
      <c r="F84" t="inlineStr">
        <is>
          <t>Customer</t>
        </is>
      </c>
      <c r="G84" t="inlineStr">
        <is>
          <t>Active</t>
        </is>
      </c>
      <c r="H84">
        <f>COUNTIF('Contacts'!$F$5:$F$484,B84)</f>
        <v>1</v>
      </c>
    </row>
    <row r="85">
      <c r="A85" t="inlineStr">
        <is>
          <t>High St Constructions Pty Ltd</t>
        </is>
      </c>
      <c r="B85" t="inlineStr">
        <is>
          <t>C081</t>
        </is>
      </c>
      <c r="C85" t="inlineStr">
        <is>
          <t>accounts@highstconstructions.com.au</t>
        </is>
      </c>
      <c r="D85" t="inlineStr">
        <is>
          <t>03 9453 1166</t>
        </is>
      </c>
      <c r="E85" t="inlineStr">
        <is>
          <t>53601642975</t>
        </is>
      </c>
      <c r="F85" t="inlineStr">
        <is>
          <t>Customer</t>
        </is>
      </c>
      <c r="G85" t="inlineStr">
        <is>
          <t>Active</t>
        </is>
      </c>
      <c r="H85">
        <f>COUNTIF('Contacts'!$F$5:$F$484,B85)</f>
        <v>1</v>
      </c>
    </row>
    <row r="86">
      <c r="A86" t="inlineStr">
        <is>
          <t>Bridge Rd Dental</t>
        </is>
      </c>
      <c r="B86" t="inlineStr">
        <is>
          <t>C082</t>
        </is>
      </c>
      <c r="C86" t="inlineStr">
        <is>
          <t>accounts@bridgerddental.com.au</t>
        </is>
      </c>
      <c r="D86" t="inlineStr">
        <is>
          <t>03 9968 1718</t>
        </is>
      </c>
      <c r="E86" t="inlineStr">
        <is>
          <t>47945129370</t>
        </is>
      </c>
      <c r="F86" t="inlineStr">
        <is>
          <t>Customer</t>
        </is>
      </c>
      <c r="G86" t="inlineStr">
        <is>
          <t>Active</t>
        </is>
      </c>
      <c r="H86">
        <f>COUNTIF('Contacts'!$F$5:$F$484,B86)</f>
        <v>1</v>
      </c>
    </row>
    <row r="87">
      <c r="A87" t="inlineStr">
        <is>
          <t>Malvern Cafe</t>
        </is>
      </c>
      <c r="B87" t="inlineStr">
        <is>
          <t>C083</t>
        </is>
      </c>
      <c r="C87" t="inlineStr">
        <is>
          <t>accounts@malverncafe.com.au</t>
        </is>
      </c>
      <c r="D87" t="inlineStr">
        <is>
          <t>03 9173 1137</t>
        </is>
      </c>
      <c r="E87" t="inlineStr"/>
      <c r="F87" t="inlineStr">
        <is>
          <t>Customer</t>
        </is>
      </c>
      <c r="G87" t="inlineStr">
        <is>
          <t>Active</t>
        </is>
      </c>
      <c r="H87">
        <f>COUNTIF('Contacts'!$F$5:$F$484,B87)</f>
        <v>1</v>
      </c>
    </row>
    <row r="88">
      <c r="A88" t="inlineStr">
        <is>
          <t>Kew Dental</t>
        </is>
      </c>
      <c r="B88" t="inlineStr">
        <is>
          <t>C084</t>
        </is>
      </c>
      <c r="C88" t="inlineStr">
        <is>
          <t>accounts@kewdental.com.au</t>
        </is>
      </c>
      <c r="D88" t="inlineStr">
        <is>
          <t>03 9857 6034</t>
        </is>
      </c>
      <c r="E88" t="inlineStr">
        <is>
          <t>00298213474</t>
        </is>
      </c>
      <c r="F88" t="inlineStr">
        <is>
          <t>Customer</t>
        </is>
      </c>
      <c r="G88" t="inlineStr">
        <is>
          <t>Active</t>
        </is>
      </c>
      <c r="H88">
        <f>COUNTIF('Contacts'!$F$5:$F$484,B88)</f>
        <v>1</v>
      </c>
    </row>
    <row r="89">
      <c r="A89" t="inlineStr">
        <is>
          <t>Brunswick Fashion Group</t>
        </is>
      </c>
      <c r="B89" t="inlineStr">
        <is>
          <t>C085</t>
        </is>
      </c>
      <c r="C89" t="inlineStr">
        <is>
          <t>accounts@brunswickfashion.com.au</t>
        </is>
      </c>
      <c r="D89" t="inlineStr">
        <is>
          <t>03 9493 4619</t>
        </is>
      </c>
      <c r="E89" t="inlineStr">
        <is>
          <t>29673220292</t>
        </is>
      </c>
      <c r="F89" t="inlineStr">
        <is>
          <t>Customer</t>
        </is>
      </c>
      <c r="G89" t="inlineStr">
        <is>
          <t>Active</t>
        </is>
      </c>
      <c r="H89">
        <f>COUNTIF('Contacts'!$F$5:$F$484,B89)</f>
        <v>1</v>
      </c>
    </row>
    <row r="90">
      <c r="A90" t="inlineStr">
        <is>
          <t>Albert Wine Bar Group</t>
        </is>
      </c>
      <c r="B90" t="inlineStr">
        <is>
          <t>C086</t>
        </is>
      </c>
      <c r="C90" t="inlineStr">
        <is>
          <t>accounts@albertwinebar.com.au</t>
        </is>
      </c>
      <c r="D90" t="inlineStr">
        <is>
          <t>03 9498 2795</t>
        </is>
      </c>
      <c r="E90" t="inlineStr">
        <is>
          <t>32042814100</t>
        </is>
      </c>
      <c r="F90" t="inlineStr">
        <is>
          <t>Customer</t>
        </is>
      </c>
      <c r="G90" t="inlineStr">
        <is>
          <t>Active</t>
        </is>
      </c>
      <c r="H90">
        <f>COUNTIF('Contacts'!$F$5:$F$484,B90)</f>
        <v>1</v>
      </c>
    </row>
    <row r="91">
      <c r="A91" t="inlineStr">
        <is>
          <t>Redgum Florist Pty Ltd</t>
        </is>
      </c>
      <c r="B91" t="inlineStr">
        <is>
          <t>C087</t>
        </is>
      </c>
      <c r="C91" t="inlineStr">
        <is>
          <t>accounts@redgumflorist.com.au</t>
        </is>
      </c>
      <c r="D91" t="inlineStr">
        <is>
          <t>03 9830 6062</t>
        </is>
      </c>
      <c r="E91" t="inlineStr">
        <is>
          <t>53869304735</t>
        </is>
      </c>
      <c r="F91" t="inlineStr">
        <is>
          <t>Customer</t>
        </is>
      </c>
      <c r="G91" t="inlineStr">
        <is>
          <t>Active</t>
        </is>
      </c>
      <c r="H91">
        <f>COUNTIF('Contacts'!$F$5:$F$484,B91)</f>
        <v>1</v>
      </c>
    </row>
    <row r="92">
      <c r="A92" t="inlineStr">
        <is>
          <t>Kew Architects Group</t>
        </is>
      </c>
      <c r="B92" t="inlineStr">
        <is>
          <t>C088</t>
        </is>
      </c>
      <c r="C92" t="inlineStr">
        <is>
          <t>accounts@kewarchitects.com.au</t>
        </is>
      </c>
      <c r="D92" t="inlineStr">
        <is>
          <t>03 9258 8690</t>
        </is>
      </c>
      <c r="E92" t="inlineStr"/>
      <c r="F92" t="inlineStr">
        <is>
          <t>Customer</t>
        </is>
      </c>
      <c r="G92" t="inlineStr">
        <is>
          <t>Active</t>
        </is>
      </c>
      <c r="H92">
        <f>COUNTIF('Contacts'!$F$5:$F$484,B92)</f>
        <v>1</v>
      </c>
    </row>
    <row r="93">
      <c r="A93" t="inlineStr">
        <is>
          <t>Smith St Real Estate Pty Ltd</t>
        </is>
      </c>
      <c r="B93" t="inlineStr">
        <is>
          <t>C089</t>
        </is>
      </c>
      <c r="C93" t="inlineStr">
        <is>
          <t>accounts@smithstrealestate.com.au</t>
        </is>
      </c>
      <c r="D93" t="inlineStr">
        <is>
          <t>03 9899 4337</t>
        </is>
      </c>
      <c r="E93" t="inlineStr"/>
      <c r="F93" t="inlineStr">
        <is>
          <t>Customer</t>
        </is>
      </c>
      <c r="G93" t="inlineStr">
        <is>
          <t>Active</t>
        </is>
      </c>
      <c r="H93">
        <f>COUNTIF('Contacts'!$F$5:$F$484,B93)</f>
        <v>1</v>
      </c>
    </row>
    <row r="94">
      <c r="A94" t="inlineStr">
        <is>
          <t>Camberwell Property Group Pty Ltd</t>
        </is>
      </c>
      <c r="B94" t="inlineStr">
        <is>
          <t>C090</t>
        </is>
      </c>
      <c r="C94" t="inlineStr">
        <is>
          <t>accounts@camberwellpropertygroup.com.au</t>
        </is>
      </c>
      <c r="D94" t="inlineStr">
        <is>
          <t>03 9291 9434</t>
        </is>
      </c>
      <c r="E94" t="inlineStr"/>
      <c r="F94" t="inlineStr">
        <is>
          <t>Customer</t>
        </is>
      </c>
      <c r="G94" t="inlineStr">
        <is>
          <t>Active</t>
        </is>
      </c>
      <c r="H94">
        <f>COUNTIF('Contacts'!$F$5:$F$484,B94)</f>
        <v>1</v>
      </c>
    </row>
    <row r="95">
      <c r="A95" t="inlineStr">
        <is>
          <t>Glenferrie Pharmacy Pty Ltd</t>
        </is>
      </c>
      <c r="B95" t="inlineStr">
        <is>
          <t>C091</t>
        </is>
      </c>
      <c r="C95" t="inlineStr">
        <is>
          <t>accounts@glenferriepharmacy.com.au</t>
        </is>
      </c>
      <c r="D95" t="inlineStr">
        <is>
          <t>03 9618 3255</t>
        </is>
      </c>
      <c r="E95" t="inlineStr">
        <is>
          <t>08539225146</t>
        </is>
      </c>
      <c r="F95" t="inlineStr">
        <is>
          <t>Customer</t>
        </is>
      </c>
      <c r="G95" t="inlineStr">
        <is>
          <t>Active</t>
        </is>
      </c>
      <c r="H95">
        <f>COUNTIF('Contacts'!$F$5:$F$484,B95)</f>
        <v>1</v>
      </c>
    </row>
    <row r="96">
      <c r="A96" t="inlineStr">
        <is>
          <t>Docklands Pharmacy Group</t>
        </is>
      </c>
      <c r="B96" t="inlineStr">
        <is>
          <t>C092</t>
        </is>
      </c>
      <c r="C96" t="inlineStr">
        <is>
          <t>accounts@docklandspharmacy.com.au</t>
        </is>
      </c>
      <c r="D96" t="inlineStr">
        <is>
          <t>03 9121 3597</t>
        </is>
      </c>
      <c r="E96" t="inlineStr">
        <is>
          <t>59248114535</t>
        </is>
      </c>
      <c r="F96" t="inlineStr">
        <is>
          <t>Customer</t>
        </is>
      </c>
      <c r="G96" t="inlineStr">
        <is>
          <t>Active</t>
        </is>
      </c>
      <c r="H96">
        <f>COUNTIF('Contacts'!$F$5:$F$484,B96)</f>
        <v>1</v>
      </c>
    </row>
    <row r="97">
      <c r="A97" t="inlineStr">
        <is>
          <t>Albert Developments Pty Ltd</t>
        </is>
      </c>
      <c r="B97" t="inlineStr">
        <is>
          <t>C093</t>
        </is>
      </c>
      <c r="C97" t="inlineStr">
        <is>
          <t>accounts@albertdevelopments.com.au</t>
        </is>
      </c>
      <c r="D97" t="inlineStr">
        <is>
          <t>03 9725 3746</t>
        </is>
      </c>
      <c r="E97" t="inlineStr"/>
      <c r="F97" t="inlineStr">
        <is>
          <t>Customer</t>
        </is>
      </c>
      <c r="G97" t="inlineStr">
        <is>
          <t>Active</t>
        </is>
      </c>
      <c r="H97">
        <f>COUNTIF('Contacts'!$F$5:$F$484,B97)</f>
        <v>1</v>
      </c>
    </row>
    <row r="98">
      <c r="A98" t="inlineStr">
        <is>
          <t>Kestrel Cafe Pty Ltd</t>
        </is>
      </c>
      <c r="B98" t="inlineStr">
        <is>
          <t>C094</t>
        </is>
      </c>
      <c r="C98" t="inlineStr">
        <is>
          <t>accounts@kestrelcafe.com.au</t>
        </is>
      </c>
      <c r="D98" t="inlineStr">
        <is>
          <t>03 9559 6222</t>
        </is>
      </c>
      <c r="E98" t="inlineStr">
        <is>
          <t>15873241289</t>
        </is>
      </c>
      <c r="F98" t="inlineStr">
        <is>
          <t>Customer</t>
        </is>
      </c>
      <c r="G98" t="inlineStr">
        <is>
          <t>Archive after import</t>
        </is>
      </c>
      <c r="H98">
        <f>COUNTIF('Contacts'!$F$5:$F$484,B98)</f>
        <v>1</v>
      </c>
    </row>
    <row r="99">
      <c r="A99" t="inlineStr">
        <is>
          <t>Glenferrie Gallery</t>
        </is>
      </c>
      <c r="B99" t="inlineStr">
        <is>
          <t>C095</t>
        </is>
      </c>
      <c r="C99" t="inlineStr">
        <is>
          <t>accounts@glenferriegallery.com.au</t>
        </is>
      </c>
      <c r="D99" t="inlineStr">
        <is>
          <t>03 9418 1873</t>
        </is>
      </c>
      <c r="E99" t="inlineStr">
        <is>
          <t>71319457946</t>
        </is>
      </c>
      <c r="F99" t="inlineStr">
        <is>
          <t>Customer</t>
        </is>
      </c>
      <c r="G99" t="inlineStr">
        <is>
          <t>Active</t>
        </is>
      </c>
      <c r="H99">
        <f>COUNTIF('Contacts'!$F$5:$F$484,B99)</f>
        <v>1</v>
      </c>
    </row>
    <row r="100">
      <c r="A100" t="inlineStr">
        <is>
          <t>Bridge Rd Physio Pty Ltd</t>
        </is>
      </c>
      <c r="B100" t="inlineStr">
        <is>
          <t>C096</t>
        </is>
      </c>
      <c r="C100" t="inlineStr">
        <is>
          <t>accounts@bridgerdphysio.com.au</t>
        </is>
      </c>
      <c r="D100" t="inlineStr">
        <is>
          <t>03 9510 3192</t>
        </is>
      </c>
      <c r="E100" t="inlineStr"/>
      <c r="F100" t="inlineStr">
        <is>
          <t>Customer</t>
        </is>
      </c>
      <c r="G100" t="inlineStr">
        <is>
          <t>Active</t>
        </is>
      </c>
      <c r="H100">
        <f>COUNTIF('Contacts'!$F$5:$F$484,B100)</f>
        <v>1</v>
      </c>
    </row>
    <row r="101">
      <c r="A101" t="inlineStr">
        <is>
          <t>Redgum Accountants Pty Ltd</t>
        </is>
      </c>
      <c r="B101" t="inlineStr">
        <is>
          <t>C097</t>
        </is>
      </c>
      <c r="C101" t="inlineStr">
        <is>
          <t>accounts@redgumaccountants.com.au</t>
        </is>
      </c>
      <c r="D101" t="inlineStr">
        <is>
          <t>03 9730 4232</t>
        </is>
      </c>
      <c r="E101" t="inlineStr">
        <is>
          <t>14345792014</t>
        </is>
      </c>
      <c r="F101" t="inlineStr">
        <is>
          <t>Customer</t>
        </is>
      </c>
      <c r="G101" t="inlineStr">
        <is>
          <t>Active</t>
        </is>
      </c>
      <c r="H101">
        <f>COUNTIF('Contacts'!$F$5:$F$484,B101)</f>
        <v>1</v>
      </c>
    </row>
    <row r="102">
      <c r="A102" t="inlineStr">
        <is>
          <t>Smith St Builders Group</t>
        </is>
      </c>
      <c r="B102" t="inlineStr">
        <is>
          <t>C098</t>
        </is>
      </c>
      <c r="C102" t="inlineStr">
        <is>
          <t>accounts@smithstbuilders.com.au</t>
        </is>
      </c>
      <c r="D102" t="inlineStr">
        <is>
          <t>03 9781 1249</t>
        </is>
      </c>
      <c r="E102" t="inlineStr">
        <is>
          <t>46640270531</t>
        </is>
      </c>
      <c r="F102" t="inlineStr">
        <is>
          <t>Customer</t>
        </is>
      </c>
      <c r="G102" t="inlineStr">
        <is>
          <t>Active</t>
        </is>
      </c>
      <c r="H102">
        <f>COUNTIF('Contacts'!$F$5:$F$484,B102)</f>
        <v>2</v>
      </c>
    </row>
    <row r="103">
      <c r="A103" t="inlineStr">
        <is>
          <t>Bayside Bakery Pty Ltd</t>
        </is>
      </c>
      <c r="B103" t="inlineStr">
        <is>
          <t>C099</t>
        </is>
      </c>
      <c r="C103" t="inlineStr">
        <is>
          <t>accounts@baysidebakery.com.au</t>
        </is>
      </c>
      <c r="D103" t="inlineStr">
        <is>
          <t>03 9474 6286</t>
        </is>
      </c>
      <c r="E103" t="inlineStr">
        <is>
          <t>49556338792</t>
        </is>
      </c>
      <c r="F103" t="inlineStr">
        <is>
          <t>Customer</t>
        </is>
      </c>
      <c r="G103" t="inlineStr">
        <is>
          <t>Active</t>
        </is>
      </c>
      <c r="H103">
        <f>COUNTIF('Contacts'!$F$5:$F$484,B103)</f>
        <v>1</v>
      </c>
    </row>
    <row r="104">
      <c r="A104" t="inlineStr">
        <is>
          <t>Harbour Pharmacy Pty Ltd</t>
        </is>
      </c>
      <c r="B104" t="inlineStr">
        <is>
          <t>C100</t>
        </is>
      </c>
      <c r="C104" t="inlineStr">
        <is>
          <t>accounts@harbourpharmacy.com.au</t>
        </is>
      </c>
      <c r="D104" t="inlineStr">
        <is>
          <t>03 9162 3444</t>
        </is>
      </c>
      <c r="E104" t="inlineStr">
        <is>
          <t>63416946265</t>
        </is>
      </c>
      <c r="F104" t="inlineStr">
        <is>
          <t>Customer</t>
        </is>
      </c>
      <c r="G104" t="inlineStr">
        <is>
          <t>Active</t>
        </is>
      </c>
      <c r="H104">
        <f>COUNTIF('Contacts'!$F$5:$F$484,B104)</f>
        <v>1</v>
      </c>
    </row>
    <row r="105">
      <c r="A105" t="inlineStr">
        <is>
          <t>Harbour Bookshop</t>
        </is>
      </c>
      <c r="B105" t="inlineStr">
        <is>
          <t>C101</t>
        </is>
      </c>
      <c r="C105" t="inlineStr">
        <is>
          <t>accounts@harbourbookshop.com.au</t>
        </is>
      </c>
      <c r="D105" t="inlineStr">
        <is>
          <t>03 9941 7280</t>
        </is>
      </c>
      <c r="E105" t="inlineStr">
        <is>
          <t>25842202522</t>
        </is>
      </c>
      <c r="F105" t="inlineStr">
        <is>
          <t>Customer</t>
        </is>
      </c>
      <c r="G105" t="inlineStr">
        <is>
          <t>Archive after import</t>
        </is>
      </c>
      <c r="H105">
        <f>COUNTIF('Contacts'!$F$5:$F$484,B105)</f>
        <v>1</v>
      </c>
    </row>
    <row r="106">
      <c r="A106" t="inlineStr">
        <is>
          <t>Wattle Accountants Pty Ltd</t>
        </is>
      </c>
      <c r="B106" t="inlineStr">
        <is>
          <t>C102</t>
        </is>
      </c>
      <c r="C106" t="inlineStr">
        <is>
          <t>accounts@wattleaccountants.com.au</t>
        </is>
      </c>
      <c r="D106" t="inlineStr">
        <is>
          <t>03 9691 9277</t>
        </is>
      </c>
      <c r="E106" t="inlineStr">
        <is>
          <t>58025506508</t>
        </is>
      </c>
      <c r="F106" t="inlineStr">
        <is>
          <t>Customer</t>
        </is>
      </c>
      <c r="G106" t="inlineStr">
        <is>
          <t>Active</t>
        </is>
      </c>
      <c r="H106">
        <f>COUNTIF('Contacts'!$F$5:$F$484,B106)</f>
        <v>1</v>
      </c>
    </row>
    <row r="107">
      <c r="A107" t="inlineStr">
        <is>
          <t>Camberwell Bakery Pty Ltd</t>
        </is>
      </c>
      <c r="B107" t="inlineStr">
        <is>
          <t>C103</t>
        </is>
      </c>
      <c r="C107" t="inlineStr">
        <is>
          <t>accounts@camberwellbakery.com.au</t>
        </is>
      </c>
      <c r="D107" t="inlineStr">
        <is>
          <t>03 9452 9377</t>
        </is>
      </c>
      <c r="E107" t="inlineStr">
        <is>
          <t>88604744761</t>
        </is>
      </c>
      <c r="F107" t="inlineStr">
        <is>
          <t>Customer</t>
        </is>
      </c>
      <c r="G107" t="inlineStr">
        <is>
          <t>Archive after import</t>
        </is>
      </c>
      <c r="H107">
        <f>COUNTIF('Contacts'!$F$5:$F$484,B107)</f>
        <v>1</v>
      </c>
    </row>
    <row r="108">
      <c r="A108" t="inlineStr">
        <is>
          <t>Laneway Property Group Pty Ltd</t>
        </is>
      </c>
      <c r="B108" t="inlineStr">
        <is>
          <t>C104</t>
        </is>
      </c>
      <c r="C108" t="inlineStr">
        <is>
          <t>accounts@lanewaypropertygroup.com.au</t>
        </is>
      </c>
      <c r="D108" t="inlineStr">
        <is>
          <t>03 9974 6544</t>
        </is>
      </c>
      <c r="E108" t="inlineStr"/>
      <c r="F108" t="inlineStr">
        <is>
          <t>Customer</t>
        </is>
      </c>
      <c r="G108" t="inlineStr">
        <is>
          <t>Active</t>
        </is>
      </c>
      <c r="H108">
        <f>COUNTIF('Contacts'!$F$5:$F$484,B108)</f>
        <v>1</v>
      </c>
    </row>
    <row r="109">
      <c r="A109" t="inlineStr">
        <is>
          <t>Kew Interiors Pty Ltd</t>
        </is>
      </c>
      <c r="B109" t="inlineStr">
        <is>
          <t>C105</t>
        </is>
      </c>
      <c r="C109" t="inlineStr">
        <is>
          <t>accounts@kewinteriors.com.au</t>
        </is>
      </c>
      <c r="D109" t="inlineStr">
        <is>
          <t>03 9636 9177</t>
        </is>
      </c>
      <c r="E109" t="inlineStr">
        <is>
          <t>43841054628</t>
        </is>
      </c>
      <c r="F109" t="inlineStr">
        <is>
          <t>Customer</t>
        </is>
      </c>
      <c r="G109" t="inlineStr">
        <is>
          <t>Active</t>
        </is>
      </c>
      <c r="H109">
        <f>COUNTIF('Contacts'!$F$5:$F$484,B109)</f>
        <v>1</v>
      </c>
    </row>
    <row r="110">
      <c r="A110" t="inlineStr">
        <is>
          <t>Lygon Florist Pty Ltd</t>
        </is>
      </c>
      <c r="B110" t="inlineStr">
        <is>
          <t>C106</t>
        </is>
      </c>
      <c r="C110" t="inlineStr">
        <is>
          <t>accounts@lygonflorist.com.au</t>
        </is>
      </c>
      <c r="D110" t="inlineStr">
        <is>
          <t>03 9504 6807</t>
        </is>
      </c>
      <c r="E110" t="inlineStr">
        <is>
          <t>95667784717</t>
        </is>
      </c>
      <c r="F110" t="inlineStr">
        <is>
          <t>Customer</t>
        </is>
      </c>
      <c r="G110" t="inlineStr">
        <is>
          <t>Archive after import</t>
        </is>
      </c>
      <c r="H110">
        <f>COUNTIF('Contacts'!$F$5:$F$484,B110)</f>
        <v>1</v>
      </c>
    </row>
    <row r="111">
      <c r="A111" t="inlineStr">
        <is>
          <t>Kestrel Design Studio Group</t>
        </is>
      </c>
      <c r="B111" t="inlineStr">
        <is>
          <t>C107</t>
        </is>
      </c>
      <c r="C111" t="inlineStr">
        <is>
          <t>accounts@kestreldesignstudio.com.au</t>
        </is>
      </c>
      <c r="D111" t="inlineStr">
        <is>
          <t>03 9595 5003</t>
        </is>
      </c>
      <c r="E111" t="inlineStr">
        <is>
          <t>68223447914</t>
        </is>
      </c>
      <c r="F111" t="inlineStr">
        <is>
          <t>Customer</t>
        </is>
      </c>
      <c r="G111" t="inlineStr">
        <is>
          <t>Active</t>
        </is>
      </c>
      <c r="H111">
        <f>COUNTIF('Contacts'!$F$5:$F$484,B111)</f>
        <v>1</v>
      </c>
    </row>
    <row r="112">
      <c r="A112" t="inlineStr">
        <is>
          <t>Clifton Gallery Pty Ltd</t>
        </is>
      </c>
      <c r="B112" t="inlineStr">
        <is>
          <t>C108</t>
        </is>
      </c>
      <c r="C112" t="inlineStr">
        <is>
          <t>accounts@cliftongallery.com.au</t>
        </is>
      </c>
      <c r="D112" t="inlineStr">
        <is>
          <t>03 9930 6435</t>
        </is>
      </c>
      <c r="E112" t="inlineStr">
        <is>
          <t>92936549241</t>
        </is>
      </c>
      <c r="F112" t="inlineStr">
        <is>
          <t>Customer</t>
        </is>
      </c>
      <c r="G112" t="inlineStr">
        <is>
          <t>Active</t>
        </is>
      </c>
      <c r="H112">
        <f>COUNTIF('Contacts'!$F$5:$F$484,B112)</f>
        <v>1</v>
      </c>
    </row>
    <row r="113">
      <c r="A113" t="inlineStr">
        <is>
          <t>Bayside Architects</t>
        </is>
      </c>
      <c r="B113" t="inlineStr">
        <is>
          <t>C109</t>
        </is>
      </c>
      <c r="C113" t="inlineStr">
        <is>
          <t>accounts@baysidearchitects.com.au</t>
        </is>
      </c>
      <c r="D113" t="inlineStr">
        <is>
          <t>03 9276 3724</t>
        </is>
      </c>
      <c r="E113" t="inlineStr">
        <is>
          <t>49737825601</t>
        </is>
      </c>
      <c r="F113" t="inlineStr">
        <is>
          <t>Customer</t>
        </is>
      </c>
      <c r="G113" t="inlineStr">
        <is>
          <t>Active</t>
        </is>
      </c>
      <c r="H113">
        <f>COUNTIF('Contacts'!$F$5:$F$484,B113)</f>
        <v>1</v>
      </c>
    </row>
    <row r="114">
      <c r="A114" t="inlineStr">
        <is>
          <t>Chapel Fitness Pty Ltd</t>
        </is>
      </c>
      <c r="B114" t="inlineStr">
        <is>
          <t>C110</t>
        </is>
      </c>
      <c r="C114" t="inlineStr">
        <is>
          <t>accounts@chapelfitness.com.au</t>
        </is>
      </c>
      <c r="D114" t="inlineStr">
        <is>
          <t>03 9848 3062</t>
        </is>
      </c>
      <c r="E114" t="inlineStr">
        <is>
          <t>26377574408</t>
        </is>
      </c>
      <c r="F114" t="inlineStr">
        <is>
          <t>Customer</t>
        </is>
      </c>
      <c r="G114" t="inlineStr">
        <is>
          <t>Archive after import</t>
        </is>
      </c>
      <c r="H114">
        <f>COUNTIF('Contacts'!$F$5:$F$484,B114)</f>
        <v>1</v>
      </c>
    </row>
    <row r="115">
      <c r="A115" t="inlineStr">
        <is>
          <t>Brunswick Developments Pty Ltd</t>
        </is>
      </c>
      <c r="B115" t="inlineStr">
        <is>
          <t>C111</t>
        </is>
      </c>
      <c r="C115" t="inlineStr">
        <is>
          <t>accounts@brunswickdevelopments.com.au</t>
        </is>
      </c>
      <c r="D115" t="inlineStr">
        <is>
          <t>03 9268 9079</t>
        </is>
      </c>
      <c r="E115" t="inlineStr">
        <is>
          <t>61366574250</t>
        </is>
      </c>
      <c r="F115" t="inlineStr">
        <is>
          <t>Customer</t>
        </is>
      </c>
      <c r="G115" t="inlineStr">
        <is>
          <t>Active</t>
        </is>
      </c>
      <c r="H115">
        <f>COUNTIF('Contacts'!$F$5:$F$484,B115)</f>
        <v>1</v>
      </c>
    </row>
    <row r="116">
      <c r="A116" t="inlineStr">
        <is>
          <t>Fitzroy Pharmacy Pty Ltd</t>
        </is>
      </c>
      <c r="B116" t="inlineStr">
        <is>
          <t>C112</t>
        </is>
      </c>
      <c r="C116" t="inlineStr">
        <is>
          <t>accounts@fitzroypharmacy.com.au</t>
        </is>
      </c>
      <c r="D116" t="inlineStr">
        <is>
          <t>03 9753 5815</t>
        </is>
      </c>
      <c r="E116" t="inlineStr"/>
      <c r="F116" t="inlineStr">
        <is>
          <t>Customer</t>
        </is>
      </c>
      <c r="G116" t="inlineStr">
        <is>
          <t>Active</t>
        </is>
      </c>
      <c r="H116">
        <f>COUNTIF('Contacts'!$F$5:$F$484,B116)</f>
        <v>1</v>
      </c>
    </row>
    <row r="117">
      <c r="A117" t="inlineStr">
        <is>
          <t>Collins Builders</t>
        </is>
      </c>
      <c r="B117" t="inlineStr">
        <is>
          <t>C113</t>
        </is>
      </c>
      <c r="C117" t="inlineStr">
        <is>
          <t>accounts@collinsbuilders.com.au</t>
        </is>
      </c>
      <c r="D117" t="inlineStr">
        <is>
          <t>03 9556 9827</t>
        </is>
      </c>
      <c r="E117" t="inlineStr">
        <is>
          <t>12772807130</t>
        </is>
      </c>
      <c r="F117" t="inlineStr">
        <is>
          <t>Customer</t>
        </is>
      </c>
      <c r="G117" t="inlineStr">
        <is>
          <t>Active</t>
        </is>
      </c>
      <c r="H117">
        <f>COUNTIF('Contacts'!$F$5:$F$484,B117)</f>
        <v>1</v>
      </c>
    </row>
    <row r="118">
      <c r="A118" t="inlineStr">
        <is>
          <t>Northside Property Group Pty Ltd</t>
        </is>
      </c>
      <c r="B118" t="inlineStr">
        <is>
          <t>C114</t>
        </is>
      </c>
      <c r="C118" t="inlineStr">
        <is>
          <t>accounts@northsidepropertygroup.com.au</t>
        </is>
      </c>
      <c r="D118" t="inlineStr">
        <is>
          <t>03 9360 1430</t>
        </is>
      </c>
      <c r="E118" t="inlineStr"/>
      <c r="F118" t="inlineStr">
        <is>
          <t>Customer</t>
        </is>
      </c>
      <c r="G118" t="inlineStr">
        <is>
          <t>Active</t>
        </is>
      </c>
      <c r="H118">
        <f>COUNTIF('Contacts'!$F$5:$F$484,B118)</f>
        <v>1</v>
      </c>
    </row>
    <row r="119">
      <c r="A119" t="inlineStr">
        <is>
          <t>Elm Developments Pty Ltd</t>
        </is>
      </c>
      <c r="B119" t="inlineStr">
        <is>
          <t>C115</t>
        </is>
      </c>
      <c r="C119" t="inlineStr">
        <is>
          <t>accounts@elmdevelopments.com.au</t>
        </is>
      </c>
      <c r="D119" t="inlineStr">
        <is>
          <t>03 9102 9816</t>
        </is>
      </c>
      <c r="E119" t="inlineStr">
        <is>
          <t>11421067714</t>
        </is>
      </c>
      <c r="F119" t="inlineStr">
        <is>
          <t>Customer</t>
        </is>
      </c>
      <c r="G119" t="inlineStr">
        <is>
          <t>Active</t>
        </is>
      </c>
      <c r="H119">
        <f>COUNTIF('Contacts'!$F$5:$F$484,B119)</f>
        <v>1</v>
      </c>
    </row>
    <row r="120">
      <c r="A120" t="inlineStr">
        <is>
          <t>Bridge Rd Kitchen &amp; Bath Pty Ltd</t>
        </is>
      </c>
      <c r="B120" t="inlineStr">
        <is>
          <t>C116</t>
        </is>
      </c>
      <c r="C120" t="inlineStr">
        <is>
          <t>accounts@bridgerdkitchenandbath.com.au</t>
        </is>
      </c>
      <c r="D120" t="inlineStr">
        <is>
          <t>03 9773 4167</t>
        </is>
      </c>
      <c r="E120" t="inlineStr">
        <is>
          <t>76279038370</t>
        </is>
      </c>
      <c r="F120" t="inlineStr">
        <is>
          <t>Customer</t>
        </is>
      </c>
      <c r="G120" t="inlineStr">
        <is>
          <t>Active</t>
        </is>
      </c>
      <c r="H120">
        <f>COUNTIF('Contacts'!$F$5:$F$484,B120)</f>
        <v>1</v>
      </c>
    </row>
    <row r="121">
      <c r="A121" t="inlineStr">
        <is>
          <t>Yarra Wine Bar Group</t>
        </is>
      </c>
      <c r="B121" t="inlineStr">
        <is>
          <t>C117</t>
        </is>
      </c>
      <c r="C121" t="inlineStr">
        <is>
          <t>accounts@yarrawinebar.com.au</t>
        </is>
      </c>
      <c r="D121" t="inlineStr">
        <is>
          <t>03 9655 1042</t>
        </is>
      </c>
      <c r="E121" t="inlineStr"/>
      <c r="F121" t="inlineStr">
        <is>
          <t>Customer</t>
        </is>
      </c>
      <c r="G121" t="inlineStr">
        <is>
          <t>Active</t>
        </is>
      </c>
      <c r="H121">
        <f>COUNTIF('Contacts'!$F$5:$F$484,B121)</f>
        <v>1</v>
      </c>
    </row>
    <row r="122">
      <c r="A122" t="inlineStr">
        <is>
          <t>Bluestone Constructions</t>
        </is>
      </c>
      <c r="B122" t="inlineStr">
        <is>
          <t>C118</t>
        </is>
      </c>
      <c r="C122" t="inlineStr">
        <is>
          <t>accounts@bluestoneconstructions.com.au</t>
        </is>
      </c>
      <c r="D122" t="inlineStr">
        <is>
          <t>03 9262 2274</t>
        </is>
      </c>
      <c r="E122" t="inlineStr">
        <is>
          <t>12410031721</t>
        </is>
      </c>
      <c r="F122" t="inlineStr">
        <is>
          <t>Customer</t>
        </is>
      </c>
      <c r="G122" t="inlineStr">
        <is>
          <t>Active</t>
        </is>
      </c>
      <c r="H122">
        <f>COUNTIF('Contacts'!$F$5:$F$484,B122)</f>
        <v>1</v>
      </c>
    </row>
    <row r="123">
      <c r="A123" t="inlineStr">
        <is>
          <t>Redgum Builders Pty Ltd</t>
        </is>
      </c>
      <c r="B123" t="inlineStr">
        <is>
          <t>C119</t>
        </is>
      </c>
      <c r="C123" t="inlineStr">
        <is>
          <t>accounts@redgumbuilders.com.au</t>
        </is>
      </c>
      <c r="D123" t="inlineStr">
        <is>
          <t>03 9438 3631</t>
        </is>
      </c>
      <c r="E123" t="inlineStr">
        <is>
          <t>23824771621</t>
        </is>
      </c>
      <c r="F123" t="inlineStr">
        <is>
          <t>Customer</t>
        </is>
      </c>
      <c r="G123" t="inlineStr">
        <is>
          <t>Active</t>
        </is>
      </c>
      <c r="H123">
        <f>COUNTIF('Contacts'!$F$5:$F$484,B123)</f>
        <v>2</v>
      </c>
    </row>
    <row r="124">
      <c r="A124" t="inlineStr">
        <is>
          <t>Collins Eyewear Pty Ltd</t>
        </is>
      </c>
      <c r="B124" t="inlineStr">
        <is>
          <t>C120</t>
        </is>
      </c>
      <c r="C124" t="inlineStr">
        <is>
          <t>accounts@collinseyewear.com.au</t>
        </is>
      </c>
      <c r="D124" t="inlineStr">
        <is>
          <t>03 9595 2021</t>
        </is>
      </c>
      <c r="E124" t="inlineStr">
        <is>
          <t>28799900569</t>
        </is>
      </c>
      <c r="F124" t="inlineStr">
        <is>
          <t>Customer</t>
        </is>
      </c>
      <c r="G124" t="inlineStr">
        <is>
          <t>Active</t>
        </is>
      </c>
      <c r="H124">
        <f>COUNTIF('Contacts'!$F$5:$F$484,B124)</f>
        <v>1</v>
      </c>
    </row>
    <row r="125">
      <c r="A125" t="inlineStr">
        <is>
          <t>Richmond Bookshop</t>
        </is>
      </c>
      <c r="B125" t="inlineStr">
        <is>
          <t>C121</t>
        </is>
      </c>
      <c r="C125" t="inlineStr">
        <is>
          <t>accounts@richmondbookshop.com.au</t>
        </is>
      </c>
      <c r="D125" t="inlineStr">
        <is>
          <t>03 9776 8658</t>
        </is>
      </c>
      <c r="E125" t="inlineStr">
        <is>
          <t>65787482474</t>
        </is>
      </c>
      <c r="F125" t="inlineStr">
        <is>
          <t>Customer</t>
        </is>
      </c>
      <c r="G125" t="inlineStr">
        <is>
          <t>Active</t>
        </is>
      </c>
      <c r="H125">
        <f>COUNTIF('Contacts'!$F$5:$F$484,B125)</f>
        <v>1</v>
      </c>
    </row>
    <row r="126">
      <c r="A126" t="inlineStr">
        <is>
          <t>Bayside Builders Pty Ltd</t>
        </is>
      </c>
      <c r="B126" t="inlineStr">
        <is>
          <t>C122</t>
        </is>
      </c>
      <c r="C126" t="inlineStr">
        <is>
          <t>accounts@baysidebuilders.com.au</t>
        </is>
      </c>
      <c r="D126" t="inlineStr">
        <is>
          <t>03 9987 6887</t>
        </is>
      </c>
      <c r="E126" t="inlineStr">
        <is>
          <t>92494176583</t>
        </is>
      </c>
      <c r="F126" t="inlineStr">
        <is>
          <t>Customer</t>
        </is>
      </c>
      <c r="G126" t="inlineStr">
        <is>
          <t>Active</t>
        </is>
      </c>
      <c r="H126">
        <f>COUNTIF('Contacts'!$F$5:$F$484,B126)</f>
        <v>1</v>
      </c>
    </row>
    <row r="127">
      <c r="A127" t="inlineStr">
        <is>
          <t>Collins Wine Bar Pty Ltd</t>
        </is>
      </c>
      <c r="B127" t="inlineStr">
        <is>
          <t>C123</t>
        </is>
      </c>
      <c r="C127" t="inlineStr">
        <is>
          <t>accounts@collinswinebar.com.au</t>
        </is>
      </c>
      <c r="D127" t="inlineStr">
        <is>
          <t>03 9731 1584</t>
        </is>
      </c>
      <c r="E127" t="inlineStr"/>
      <c r="F127" t="inlineStr">
        <is>
          <t>Customer</t>
        </is>
      </c>
      <c r="G127" t="inlineStr">
        <is>
          <t>Active</t>
        </is>
      </c>
      <c r="H127">
        <f>COUNTIF('Contacts'!$F$5:$F$484,B127)</f>
        <v>2</v>
      </c>
    </row>
    <row r="128">
      <c r="A128" t="inlineStr">
        <is>
          <t>Kew Florist Pty Ltd</t>
        </is>
      </c>
      <c r="B128" t="inlineStr">
        <is>
          <t>C124</t>
        </is>
      </c>
      <c r="C128" t="inlineStr">
        <is>
          <t>accounts@kewflorist.com.au</t>
        </is>
      </c>
      <c r="D128" t="inlineStr">
        <is>
          <t>03 9236 8391</t>
        </is>
      </c>
      <c r="E128" t="inlineStr">
        <is>
          <t>68164304397</t>
        </is>
      </c>
      <c r="F128" t="inlineStr">
        <is>
          <t>Customer</t>
        </is>
      </c>
      <c r="G128" t="inlineStr">
        <is>
          <t>Active</t>
        </is>
      </c>
      <c r="H128">
        <f>COUNTIF('Contacts'!$F$5:$F$484,B128)</f>
        <v>2</v>
      </c>
    </row>
    <row r="129">
      <c r="A129" t="inlineStr">
        <is>
          <t>Hawthorn Architects Group</t>
        </is>
      </c>
      <c r="B129" t="inlineStr">
        <is>
          <t>C125</t>
        </is>
      </c>
      <c r="C129" t="inlineStr">
        <is>
          <t>accounts@hawthornarchitects.com.au</t>
        </is>
      </c>
      <c r="D129" t="inlineStr">
        <is>
          <t>03 9931 3435</t>
        </is>
      </c>
      <c r="E129" t="inlineStr">
        <is>
          <t>70723357712</t>
        </is>
      </c>
      <c r="F129" t="inlineStr">
        <is>
          <t>Customer</t>
        </is>
      </c>
      <c r="G129" t="inlineStr">
        <is>
          <t>Active</t>
        </is>
      </c>
      <c r="H129">
        <f>COUNTIF('Contacts'!$F$5:$F$484,B129)</f>
        <v>1</v>
      </c>
    </row>
    <row r="130">
      <c r="A130" t="inlineStr">
        <is>
          <t>Harbour Medical Centre Pty Ltd</t>
        </is>
      </c>
      <c r="B130" t="inlineStr">
        <is>
          <t>C126</t>
        </is>
      </c>
      <c r="C130" t="inlineStr">
        <is>
          <t>accounts@harbourmedicalcentre.com.au</t>
        </is>
      </c>
      <c r="D130" t="inlineStr">
        <is>
          <t>03 9655 5398</t>
        </is>
      </c>
      <c r="E130" t="inlineStr">
        <is>
          <t>30970203441</t>
        </is>
      </c>
      <c r="F130" t="inlineStr">
        <is>
          <t>Customer</t>
        </is>
      </c>
      <c r="G130" t="inlineStr">
        <is>
          <t>Active</t>
        </is>
      </c>
      <c r="H130">
        <f>COUNTIF('Contacts'!$F$5:$F$484,B130)</f>
        <v>1</v>
      </c>
    </row>
    <row r="131">
      <c r="A131" t="inlineStr">
        <is>
          <t>Smith St Cafe Pty Ltd</t>
        </is>
      </c>
      <c r="B131" t="inlineStr">
        <is>
          <t>C127</t>
        </is>
      </c>
      <c r="C131" t="inlineStr">
        <is>
          <t>accounts@smithstcafe.com.au</t>
        </is>
      </c>
      <c r="D131" t="inlineStr">
        <is>
          <t>03 9890 4063</t>
        </is>
      </c>
      <c r="E131" t="inlineStr">
        <is>
          <t>75973982606</t>
        </is>
      </c>
      <c r="F131" t="inlineStr">
        <is>
          <t>Customer</t>
        </is>
      </c>
      <c r="G131" t="inlineStr">
        <is>
          <t>Active</t>
        </is>
      </c>
      <c r="H131">
        <f>COUNTIF('Contacts'!$F$5:$F$484,B131)</f>
        <v>1</v>
      </c>
    </row>
    <row r="132">
      <c r="A132" t="inlineStr">
        <is>
          <t>Sydney Road Kitchen &amp; Bath Pty Ltd</t>
        </is>
      </c>
      <c r="B132" t="inlineStr">
        <is>
          <t>C128</t>
        </is>
      </c>
      <c r="C132" t="inlineStr">
        <is>
          <t>accounts@sydneyroadkitchenandbath.com.au</t>
        </is>
      </c>
      <c r="D132" t="inlineStr">
        <is>
          <t>03 9312 3276</t>
        </is>
      </c>
      <c r="E132" t="inlineStr">
        <is>
          <t>98300782704</t>
        </is>
      </c>
      <c r="F132" t="inlineStr">
        <is>
          <t>Customer</t>
        </is>
      </c>
      <c r="G132" t="inlineStr">
        <is>
          <t>Active</t>
        </is>
      </c>
      <c r="H132">
        <f>COUNTIF('Contacts'!$F$5:$F$484,B132)</f>
        <v>1</v>
      </c>
    </row>
    <row r="133">
      <c r="A133" t="inlineStr">
        <is>
          <t>Prahran Constructions Pty Ltd</t>
        </is>
      </c>
      <c r="B133" t="inlineStr">
        <is>
          <t>C129</t>
        </is>
      </c>
      <c r="C133" t="inlineStr">
        <is>
          <t>accounts@prahranconstructions.com.au</t>
        </is>
      </c>
      <c r="D133" t="inlineStr">
        <is>
          <t>03 9421 5646</t>
        </is>
      </c>
      <c r="E133" t="inlineStr">
        <is>
          <t>20387696179</t>
        </is>
      </c>
      <c r="F133" t="inlineStr">
        <is>
          <t>Customer</t>
        </is>
      </c>
      <c r="G133" t="inlineStr">
        <is>
          <t>Active</t>
        </is>
      </c>
      <c r="H133">
        <f>COUNTIF('Contacts'!$F$5:$F$484,B133)</f>
        <v>1</v>
      </c>
    </row>
    <row r="134">
      <c r="A134" t="inlineStr">
        <is>
          <t>Bayside Wine Bar Pty Ltd</t>
        </is>
      </c>
      <c r="B134" t="inlineStr">
        <is>
          <t>C130</t>
        </is>
      </c>
      <c r="C134" t="inlineStr">
        <is>
          <t>accounts@baysidewinebar.com.au</t>
        </is>
      </c>
      <c r="D134" t="inlineStr">
        <is>
          <t>03 9867 4726</t>
        </is>
      </c>
      <c r="E134" t="inlineStr">
        <is>
          <t>49418470842</t>
        </is>
      </c>
      <c r="F134" t="inlineStr">
        <is>
          <t>Customer</t>
        </is>
      </c>
      <c r="G134" t="inlineStr">
        <is>
          <t>Active</t>
        </is>
      </c>
      <c r="H134">
        <f>COUNTIF('Contacts'!$F$5:$F$484,B134)</f>
        <v>1</v>
      </c>
    </row>
    <row r="135">
      <c r="A135" t="inlineStr">
        <is>
          <t>High St Design Studio Pty Ltd</t>
        </is>
      </c>
      <c r="B135" t="inlineStr">
        <is>
          <t>C131</t>
        </is>
      </c>
      <c r="C135" t="inlineStr">
        <is>
          <t>accounts@highstdesignstudio.com.au</t>
        </is>
      </c>
      <c r="D135" t="inlineStr">
        <is>
          <t>03 9290 1327</t>
        </is>
      </c>
      <c r="E135" t="inlineStr">
        <is>
          <t>36673651006</t>
        </is>
      </c>
      <c r="F135" t="inlineStr">
        <is>
          <t>Customer + Supplier</t>
        </is>
      </c>
      <c r="G135" t="inlineStr">
        <is>
          <t>Active</t>
        </is>
      </c>
      <c r="H135">
        <f>COUNTIF('Contacts'!$F$5:$F$484,B135)</f>
        <v>2</v>
      </c>
    </row>
    <row r="136">
      <c r="A136" t="inlineStr">
        <is>
          <t>Malvern Medical Centre</t>
        </is>
      </c>
      <c r="B136" t="inlineStr">
        <is>
          <t>C132</t>
        </is>
      </c>
      <c r="C136" t="inlineStr">
        <is>
          <t>accounts@malvernmedicalcentre.com.au</t>
        </is>
      </c>
      <c r="D136" t="inlineStr">
        <is>
          <t>03 9288 8714</t>
        </is>
      </c>
      <c r="E136" t="inlineStr">
        <is>
          <t>99630202512</t>
        </is>
      </c>
      <c r="F136" t="inlineStr">
        <is>
          <t>Customer</t>
        </is>
      </c>
      <c r="G136" t="inlineStr">
        <is>
          <t>Active</t>
        </is>
      </c>
      <c r="H136">
        <f>COUNTIF('Contacts'!$F$5:$F$484,B136)</f>
        <v>1</v>
      </c>
    </row>
    <row r="137">
      <c r="A137" t="inlineStr">
        <is>
          <t>Carlton Real Estate Pty Ltd</t>
        </is>
      </c>
      <c r="B137" t="inlineStr">
        <is>
          <t>C133</t>
        </is>
      </c>
      <c r="C137" t="inlineStr">
        <is>
          <t>accounts@carltonrealestate.com.au</t>
        </is>
      </c>
      <c r="D137" t="inlineStr">
        <is>
          <t>03 9152 5249</t>
        </is>
      </c>
      <c r="E137" t="inlineStr">
        <is>
          <t>75894775280</t>
        </is>
      </c>
      <c r="F137" t="inlineStr">
        <is>
          <t>Customer</t>
        </is>
      </c>
      <c r="G137" t="inlineStr">
        <is>
          <t>Active</t>
        </is>
      </c>
      <c r="H137">
        <f>COUNTIF('Contacts'!$F$5:$F$484,B137)</f>
        <v>1</v>
      </c>
    </row>
    <row r="138">
      <c r="A138" t="inlineStr">
        <is>
          <t>Bridge Rd Vet Clinic</t>
        </is>
      </c>
      <c r="B138" t="inlineStr">
        <is>
          <t>C134</t>
        </is>
      </c>
      <c r="C138" t="inlineStr">
        <is>
          <t>accounts@bridgerdvetclinic.com.au</t>
        </is>
      </c>
      <c r="D138" t="inlineStr">
        <is>
          <t>03 9890 5337</t>
        </is>
      </c>
      <c r="E138" t="inlineStr"/>
      <c r="F138" t="inlineStr">
        <is>
          <t>Customer</t>
        </is>
      </c>
      <c r="G138" t="inlineStr">
        <is>
          <t>Active</t>
        </is>
      </c>
      <c r="H138">
        <f>COUNTIF('Contacts'!$F$5:$F$484,B138)</f>
        <v>1</v>
      </c>
    </row>
    <row r="139">
      <c r="A139" t="inlineStr">
        <is>
          <t>Redgum Dental Group</t>
        </is>
      </c>
      <c r="B139" t="inlineStr">
        <is>
          <t>C135</t>
        </is>
      </c>
      <c r="C139" t="inlineStr">
        <is>
          <t>accounts@redgumdental.com.au</t>
        </is>
      </c>
      <c r="D139" t="inlineStr">
        <is>
          <t>03 9211 5416</t>
        </is>
      </c>
      <c r="E139" t="inlineStr">
        <is>
          <t>96005364416</t>
        </is>
      </c>
      <c r="F139" t="inlineStr">
        <is>
          <t>Customer</t>
        </is>
      </c>
      <c r="G139" t="inlineStr">
        <is>
          <t>Active</t>
        </is>
      </c>
      <c r="H139">
        <f>COUNTIF('Contacts'!$F$5:$F$484,B139)</f>
        <v>1</v>
      </c>
    </row>
    <row r="140">
      <c r="A140" t="inlineStr">
        <is>
          <t>Chapel Vet Clinic Pty Ltd</t>
        </is>
      </c>
      <c r="B140" t="inlineStr">
        <is>
          <t>C136</t>
        </is>
      </c>
      <c r="C140" t="inlineStr">
        <is>
          <t>accounts@chapelvetclinic.com.au</t>
        </is>
      </c>
      <c r="D140" t="inlineStr">
        <is>
          <t>03 9271 2739</t>
        </is>
      </c>
      <c r="E140" t="inlineStr"/>
      <c r="F140" t="inlineStr">
        <is>
          <t>Customer</t>
        </is>
      </c>
      <c r="G140" t="inlineStr">
        <is>
          <t>Active</t>
        </is>
      </c>
      <c r="H140">
        <f>COUNTIF('Contacts'!$F$5:$F$484,B140)</f>
        <v>1</v>
      </c>
    </row>
    <row r="141">
      <c r="A141" t="inlineStr">
        <is>
          <t>Smith St Optometrists Pty Ltd</t>
        </is>
      </c>
      <c r="B141" t="inlineStr">
        <is>
          <t>C137</t>
        </is>
      </c>
      <c r="C141" t="inlineStr">
        <is>
          <t>accounts@smithstoptometrists.com.au</t>
        </is>
      </c>
      <c r="D141" t="inlineStr">
        <is>
          <t>03 9277 9996</t>
        </is>
      </c>
      <c r="E141" t="inlineStr">
        <is>
          <t>41015919861</t>
        </is>
      </c>
      <c r="F141" t="inlineStr">
        <is>
          <t>Customer</t>
        </is>
      </c>
      <c r="G141" t="inlineStr">
        <is>
          <t>Active</t>
        </is>
      </c>
      <c r="H141">
        <f>COUNTIF('Contacts'!$F$5:$F$484,B141)</f>
        <v>1</v>
      </c>
    </row>
    <row r="142">
      <c r="A142" t="inlineStr">
        <is>
          <t>Lygon Fitness Pty Ltd</t>
        </is>
      </c>
      <c r="B142" t="inlineStr">
        <is>
          <t>C138</t>
        </is>
      </c>
      <c r="C142" t="inlineStr">
        <is>
          <t>accounts@lygonfitness.com.au</t>
        </is>
      </c>
      <c r="D142" t="inlineStr">
        <is>
          <t>03 9667 3083</t>
        </is>
      </c>
      <c r="E142" t="inlineStr"/>
      <c r="F142" t="inlineStr">
        <is>
          <t>Customer</t>
        </is>
      </c>
      <c r="G142" t="inlineStr">
        <is>
          <t>Active</t>
        </is>
      </c>
      <c r="H142">
        <f>COUNTIF('Contacts'!$F$5:$F$484,B142)</f>
        <v>2</v>
      </c>
    </row>
    <row r="143">
      <c r="A143" t="inlineStr">
        <is>
          <t>Fitzroy Kitchen &amp; Bath Group</t>
        </is>
      </c>
      <c r="B143" t="inlineStr">
        <is>
          <t>C139</t>
        </is>
      </c>
      <c r="C143" t="inlineStr">
        <is>
          <t>accounts@fitzroykitchenandbath.com.au</t>
        </is>
      </c>
      <c r="D143" t="inlineStr">
        <is>
          <t>03 9342 7797</t>
        </is>
      </c>
      <c r="E143" t="inlineStr"/>
      <c r="F143" t="inlineStr">
        <is>
          <t>Customer</t>
        </is>
      </c>
      <c r="G143" t="inlineStr">
        <is>
          <t>Active</t>
        </is>
      </c>
      <c r="H143">
        <f>COUNTIF('Contacts'!$F$5:$F$484,B143)</f>
        <v>1</v>
      </c>
    </row>
    <row r="144">
      <c r="A144" t="inlineStr">
        <is>
          <t>Clifton Fashion Group</t>
        </is>
      </c>
      <c r="B144" t="inlineStr">
        <is>
          <t>C140</t>
        </is>
      </c>
      <c r="C144" t="inlineStr">
        <is>
          <t>accounts@cliftonfashion.com.au</t>
        </is>
      </c>
      <c r="D144" t="inlineStr">
        <is>
          <t>03 9146 3274</t>
        </is>
      </c>
      <c r="E144" t="inlineStr">
        <is>
          <t>92276874292</t>
        </is>
      </c>
      <c r="F144" t="inlineStr">
        <is>
          <t>Customer</t>
        </is>
      </c>
      <c r="G144" t="inlineStr">
        <is>
          <t>Active</t>
        </is>
      </c>
      <c r="H144">
        <f>COUNTIF('Contacts'!$F$5:$F$484,B144)</f>
        <v>1</v>
      </c>
    </row>
    <row r="145">
      <c r="A145" t="inlineStr">
        <is>
          <t>Chapel Cafe Group</t>
        </is>
      </c>
      <c r="B145" t="inlineStr">
        <is>
          <t>C141</t>
        </is>
      </c>
      <c r="C145" t="inlineStr">
        <is>
          <t>accounts@chapelcafe.com.au</t>
        </is>
      </c>
      <c r="D145" t="inlineStr">
        <is>
          <t>03 9144 8803</t>
        </is>
      </c>
      <c r="E145" t="inlineStr">
        <is>
          <t>21719007928</t>
        </is>
      </c>
      <c r="F145" t="inlineStr">
        <is>
          <t>Customer + Supplier</t>
        </is>
      </c>
      <c r="G145" t="inlineStr">
        <is>
          <t>Active</t>
        </is>
      </c>
      <c r="H145">
        <f>COUNTIF('Contacts'!$F$5:$F$484,B145)</f>
        <v>3</v>
      </c>
    </row>
    <row r="146">
      <c r="A146" t="inlineStr">
        <is>
          <t>Northside Real Estate Pty Ltd</t>
        </is>
      </c>
      <c r="B146" t="inlineStr">
        <is>
          <t>C142</t>
        </is>
      </c>
      <c r="C146" t="inlineStr">
        <is>
          <t>accounts@northsiderealestate.com.au</t>
        </is>
      </c>
      <c r="D146" t="inlineStr">
        <is>
          <t>03 9304 5887</t>
        </is>
      </c>
      <c r="E146" t="inlineStr">
        <is>
          <t>68505704317</t>
        </is>
      </c>
      <c r="F146" t="inlineStr">
        <is>
          <t>Customer</t>
        </is>
      </c>
      <c r="G146" t="inlineStr">
        <is>
          <t>Active</t>
        </is>
      </c>
      <c r="H146">
        <f>COUNTIF('Contacts'!$F$5:$F$484,B146)</f>
        <v>1</v>
      </c>
    </row>
    <row r="147">
      <c r="A147" t="inlineStr">
        <is>
          <t>Wattle Vet Clinic Pty Ltd</t>
        </is>
      </c>
      <c r="B147" t="inlineStr">
        <is>
          <t>C143</t>
        </is>
      </c>
      <c r="C147" t="inlineStr">
        <is>
          <t>accounts@wattlevetclinic.com.au</t>
        </is>
      </c>
      <c r="D147" t="inlineStr">
        <is>
          <t>03 9639 4818</t>
        </is>
      </c>
      <c r="E147" t="inlineStr">
        <is>
          <t>22023570600</t>
        </is>
      </c>
      <c r="F147" t="inlineStr">
        <is>
          <t>Customer</t>
        </is>
      </c>
      <c r="G147" t="inlineStr">
        <is>
          <t>Archive after import</t>
        </is>
      </c>
      <c r="H147">
        <f>COUNTIF('Contacts'!$F$5:$F$484,B147)</f>
        <v>1</v>
      </c>
    </row>
    <row r="148">
      <c r="A148" t="inlineStr">
        <is>
          <t>Chapel Fashion Group</t>
        </is>
      </c>
      <c r="B148" t="inlineStr">
        <is>
          <t>C144</t>
        </is>
      </c>
      <c r="C148" t="inlineStr">
        <is>
          <t>accounts@chapelfashion.com.au</t>
        </is>
      </c>
      <c r="D148" t="inlineStr">
        <is>
          <t>03 9161 8275</t>
        </is>
      </c>
      <c r="E148" t="inlineStr"/>
      <c r="F148" t="inlineStr">
        <is>
          <t>Customer</t>
        </is>
      </c>
      <c r="G148" t="inlineStr">
        <is>
          <t>Active</t>
        </is>
      </c>
      <c r="H148">
        <f>COUNTIF('Contacts'!$F$5:$F$484,B148)</f>
        <v>1</v>
      </c>
    </row>
    <row r="149">
      <c r="A149" t="inlineStr">
        <is>
          <t>Bridge Rd Optometrists Group</t>
        </is>
      </c>
      <c r="B149" t="inlineStr">
        <is>
          <t>C145</t>
        </is>
      </c>
      <c r="C149" t="inlineStr">
        <is>
          <t>accounts@bridgerdoptometrists.com.au</t>
        </is>
      </c>
      <c r="D149" t="inlineStr">
        <is>
          <t>03 9633 8632</t>
        </is>
      </c>
      <c r="E149" t="inlineStr">
        <is>
          <t>32920327701</t>
        </is>
      </c>
      <c r="F149" t="inlineStr">
        <is>
          <t>Customer</t>
        </is>
      </c>
      <c r="G149" t="inlineStr">
        <is>
          <t>Active</t>
        </is>
      </c>
      <c r="H149">
        <f>COUNTIF('Contacts'!$F$5:$F$484,B149)</f>
        <v>1</v>
      </c>
    </row>
    <row r="150">
      <c r="A150" t="inlineStr">
        <is>
          <t>Collins Homewares Pty Ltd</t>
        </is>
      </c>
      <c r="B150" t="inlineStr">
        <is>
          <t>C146</t>
        </is>
      </c>
      <c r="C150" t="inlineStr">
        <is>
          <t>accounts@collinshomewares.com.au</t>
        </is>
      </c>
      <c r="D150" t="inlineStr">
        <is>
          <t>03 9980 7506</t>
        </is>
      </c>
      <c r="E150" t="inlineStr"/>
      <c r="F150" t="inlineStr">
        <is>
          <t>Customer</t>
        </is>
      </c>
      <c r="G150" t="inlineStr">
        <is>
          <t>Active</t>
        </is>
      </c>
      <c r="H150">
        <f>COUNTIF('Contacts'!$F$5:$F$484,B150)</f>
        <v>1</v>
      </c>
    </row>
    <row r="151">
      <c r="A151" t="inlineStr">
        <is>
          <t>Kew Homewares Pty Ltd</t>
        </is>
      </c>
      <c r="B151" t="inlineStr">
        <is>
          <t>C147</t>
        </is>
      </c>
      <c r="C151" t="inlineStr">
        <is>
          <t>accounts@kewhomewares.com.au</t>
        </is>
      </c>
      <c r="D151" t="inlineStr">
        <is>
          <t>03 9417 6479</t>
        </is>
      </c>
      <c r="E151" t="inlineStr">
        <is>
          <t>16101754297</t>
        </is>
      </c>
      <c r="F151" t="inlineStr">
        <is>
          <t>Customer</t>
        </is>
      </c>
      <c r="G151" t="inlineStr">
        <is>
          <t>Active</t>
        </is>
      </c>
      <c r="H151">
        <f>COUNTIF('Contacts'!$F$5:$F$484,B151)</f>
        <v>1</v>
      </c>
    </row>
    <row r="152">
      <c r="A152" t="inlineStr">
        <is>
          <t>Elm Salon Pty Ltd</t>
        </is>
      </c>
      <c r="B152" t="inlineStr">
        <is>
          <t>C148</t>
        </is>
      </c>
      <c r="C152" t="inlineStr">
        <is>
          <t>accounts@elmsalon.com.au</t>
        </is>
      </c>
      <c r="D152" t="inlineStr">
        <is>
          <t>03 9963 7517</t>
        </is>
      </c>
      <c r="E152" t="inlineStr"/>
      <c r="F152" t="inlineStr">
        <is>
          <t>Customer</t>
        </is>
      </c>
      <c r="G152" t="inlineStr">
        <is>
          <t>Active</t>
        </is>
      </c>
      <c r="H152">
        <f>COUNTIF('Contacts'!$F$5:$F$484,B152)</f>
        <v>1</v>
      </c>
    </row>
    <row r="153">
      <c r="A153" t="inlineStr">
        <is>
          <t>Ironbark Eyewear Group</t>
        </is>
      </c>
      <c r="B153" t="inlineStr">
        <is>
          <t>C149</t>
        </is>
      </c>
      <c r="C153" t="inlineStr">
        <is>
          <t>accounts@ironbarkeyewear.com.au</t>
        </is>
      </c>
      <c r="D153" t="inlineStr">
        <is>
          <t>03 9432 3587</t>
        </is>
      </c>
      <c r="E153" t="inlineStr">
        <is>
          <t>71367582239</t>
        </is>
      </c>
      <c r="F153" t="inlineStr">
        <is>
          <t>Customer</t>
        </is>
      </c>
      <c r="G153" t="inlineStr">
        <is>
          <t>Active</t>
        </is>
      </c>
      <c r="H153">
        <f>COUNTIF('Contacts'!$F$5:$F$484,B153)</f>
        <v>1</v>
      </c>
    </row>
    <row r="154">
      <c r="A154" t="inlineStr">
        <is>
          <t>Malvern Dental Pty Ltd</t>
        </is>
      </c>
      <c r="B154" t="inlineStr">
        <is>
          <t>C150</t>
        </is>
      </c>
      <c r="C154" t="inlineStr">
        <is>
          <t>accounts@malverndental.com.au</t>
        </is>
      </c>
      <c r="D154" t="inlineStr">
        <is>
          <t>03 9111 9382</t>
        </is>
      </c>
      <c r="E154" t="inlineStr">
        <is>
          <t>65487069909</t>
        </is>
      </c>
      <c r="F154" t="inlineStr">
        <is>
          <t>Customer</t>
        </is>
      </c>
      <c r="G154" t="inlineStr">
        <is>
          <t>Active</t>
        </is>
      </c>
      <c r="H154">
        <f>COUNTIF('Contacts'!$F$5:$F$484,B154)</f>
        <v>1</v>
      </c>
    </row>
    <row r="155">
      <c r="A155" t="inlineStr">
        <is>
          <t>Collins Dental</t>
        </is>
      </c>
      <c r="B155" t="inlineStr">
        <is>
          <t>C151</t>
        </is>
      </c>
      <c r="C155" t="inlineStr">
        <is>
          <t>accounts@collinsdental.com.au</t>
        </is>
      </c>
      <c r="D155" t="inlineStr">
        <is>
          <t>03 9821 1121</t>
        </is>
      </c>
      <c r="E155" t="inlineStr">
        <is>
          <t>97276951220</t>
        </is>
      </c>
      <c r="F155" t="inlineStr">
        <is>
          <t>Customer</t>
        </is>
      </c>
      <c r="G155" t="inlineStr">
        <is>
          <t>Active</t>
        </is>
      </c>
      <c r="H155">
        <f>COUNTIF('Contacts'!$F$5:$F$484,B155)</f>
        <v>1</v>
      </c>
    </row>
    <row r="156">
      <c r="A156" t="inlineStr">
        <is>
          <t>Glenferrie Real Estate Pty Ltd</t>
        </is>
      </c>
      <c r="B156" t="inlineStr">
        <is>
          <t>C152</t>
        </is>
      </c>
      <c r="C156" t="inlineStr">
        <is>
          <t>accounts@glenferrierealestate.com.au</t>
        </is>
      </c>
      <c r="D156" t="inlineStr">
        <is>
          <t>03 9864 2065</t>
        </is>
      </c>
      <c r="E156" t="inlineStr">
        <is>
          <t>46361864047</t>
        </is>
      </c>
      <c r="F156" t="inlineStr">
        <is>
          <t>Customer</t>
        </is>
      </c>
      <c r="G156" t="inlineStr">
        <is>
          <t>Active</t>
        </is>
      </c>
      <c r="H156">
        <f>COUNTIF('Contacts'!$F$5:$F$484,B156)</f>
        <v>1</v>
      </c>
    </row>
    <row r="157">
      <c r="A157" t="inlineStr">
        <is>
          <t>Bayside Fitness Pty Ltd</t>
        </is>
      </c>
      <c r="B157" t="inlineStr">
        <is>
          <t>C153</t>
        </is>
      </c>
      <c r="C157" t="inlineStr">
        <is>
          <t>accounts@baysidefitness.com.au</t>
        </is>
      </c>
      <c r="D157" t="inlineStr">
        <is>
          <t>03 9924 4915</t>
        </is>
      </c>
      <c r="E157" t="inlineStr"/>
      <c r="F157" t="inlineStr">
        <is>
          <t>Customer</t>
        </is>
      </c>
      <c r="G157" t="inlineStr">
        <is>
          <t>Active</t>
        </is>
      </c>
      <c r="H157">
        <f>COUNTIF('Contacts'!$F$5:$F$484,B157)</f>
        <v>1</v>
      </c>
    </row>
    <row r="158">
      <c r="A158" t="inlineStr">
        <is>
          <t>Southern Bakery</t>
        </is>
      </c>
      <c r="B158" t="inlineStr">
        <is>
          <t>C154</t>
        </is>
      </c>
      <c r="C158" t="inlineStr">
        <is>
          <t>accounts@southernbakery.com.au</t>
        </is>
      </c>
      <c r="D158" t="inlineStr">
        <is>
          <t>03 9233 4547</t>
        </is>
      </c>
      <c r="E158" t="inlineStr">
        <is>
          <t>19672127596</t>
        </is>
      </c>
      <c r="F158" t="inlineStr">
        <is>
          <t>Customer</t>
        </is>
      </c>
      <c r="G158" t="inlineStr">
        <is>
          <t>Active</t>
        </is>
      </c>
      <c r="H158">
        <f>COUNTIF('Contacts'!$F$5:$F$484,B158)</f>
        <v>1</v>
      </c>
    </row>
    <row r="159">
      <c r="A159" t="inlineStr">
        <is>
          <t>Laneway Developments</t>
        </is>
      </c>
      <c r="B159" t="inlineStr">
        <is>
          <t>C155</t>
        </is>
      </c>
      <c r="C159" t="inlineStr">
        <is>
          <t>accounts@lanewaydevelopments.com.au</t>
        </is>
      </c>
      <c r="D159" t="inlineStr">
        <is>
          <t>03 9318 2777</t>
        </is>
      </c>
      <c r="E159" t="inlineStr">
        <is>
          <t>12560615829</t>
        </is>
      </c>
      <c r="F159" t="inlineStr">
        <is>
          <t>Customer</t>
        </is>
      </c>
      <c r="G159" t="inlineStr">
        <is>
          <t>Active</t>
        </is>
      </c>
      <c r="H159">
        <f>COUNTIF('Contacts'!$F$5:$F$484,B159)</f>
        <v>1</v>
      </c>
    </row>
    <row r="160">
      <c r="A160" t="inlineStr">
        <is>
          <t>Yarra Legal Pty Ltd</t>
        </is>
      </c>
      <c r="B160" t="inlineStr">
        <is>
          <t>C156</t>
        </is>
      </c>
      <c r="C160" t="inlineStr">
        <is>
          <t>accounts@yarralegal.com.au</t>
        </is>
      </c>
      <c r="D160" t="inlineStr">
        <is>
          <t>03 9471 5149</t>
        </is>
      </c>
      <c r="E160" t="inlineStr">
        <is>
          <t>88818323231</t>
        </is>
      </c>
      <c r="F160" t="inlineStr">
        <is>
          <t>Customer</t>
        </is>
      </c>
      <c r="G160" t="inlineStr">
        <is>
          <t>Active</t>
        </is>
      </c>
      <c r="H160">
        <f>COUNTIF('Contacts'!$F$5:$F$484,B160)</f>
        <v>1</v>
      </c>
    </row>
    <row r="161">
      <c r="A161" t="inlineStr">
        <is>
          <t>Southern Florist Pty Ltd</t>
        </is>
      </c>
      <c r="B161" t="inlineStr">
        <is>
          <t>C157</t>
        </is>
      </c>
      <c r="C161" t="inlineStr">
        <is>
          <t>accounts@southernflorist.com.au</t>
        </is>
      </c>
      <c r="D161" t="inlineStr">
        <is>
          <t>03 9393 3634</t>
        </is>
      </c>
      <c r="E161" t="inlineStr">
        <is>
          <t>55505360967</t>
        </is>
      </c>
      <c r="F161" t="inlineStr">
        <is>
          <t>Customer</t>
        </is>
      </c>
      <c r="G161" t="inlineStr">
        <is>
          <t>Active</t>
        </is>
      </c>
      <c r="H161">
        <f>COUNTIF('Contacts'!$F$5:$F$484,B161)</f>
        <v>1</v>
      </c>
    </row>
    <row r="162">
      <c r="A162" t="inlineStr">
        <is>
          <t>Prahran Cafe Pty Ltd</t>
        </is>
      </c>
      <c r="B162" t="inlineStr">
        <is>
          <t>C158</t>
        </is>
      </c>
      <c r="C162" t="inlineStr">
        <is>
          <t>accounts@prahrancafe.com.au</t>
        </is>
      </c>
      <c r="D162" t="inlineStr">
        <is>
          <t>03 9863 5677</t>
        </is>
      </c>
      <c r="E162" t="inlineStr">
        <is>
          <t>88345909215</t>
        </is>
      </c>
      <c r="F162" t="inlineStr">
        <is>
          <t>Customer</t>
        </is>
      </c>
      <c r="G162" t="inlineStr">
        <is>
          <t>Active</t>
        </is>
      </c>
      <c r="H162">
        <f>COUNTIF('Contacts'!$F$5:$F$484,B162)</f>
        <v>1</v>
      </c>
    </row>
    <row r="163">
      <c r="A163" t="inlineStr">
        <is>
          <t>Bridge Rd Cafe Pty Ltd</t>
        </is>
      </c>
      <c r="B163" t="inlineStr">
        <is>
          <t>C159</t>
        </is>
      </c>
      <c r="C163" t="inlineStr">
        <is>
          <t>accounts@bridgerdcafe.com.au</t>
        </is>
      </c>
      <c r="D163" t="inlineStr">
        <is>
          <t>03 9384 1920</t>
        </is>
      </c>
      <c r="E163" t="inlineStr">
        <is>
          <t>38759995488</t>
        </is>
      </c>
      <c r="F163" t="inlineStr">
        <is>
          <t>Customer</t>
        </is>
      </c>
      <c r="G163" t="inlineStr">
        <is>
          <t>Active</t>
        </is>
      </c>
      <c r="H163">
        <f>COUNTIF('Contacts'!$F$5:$F$484,B163)</f>
        <v>1</v>
      </c>
    </row>
    <row r="164">
      <c r="A164" t="inlineStr">
        <is>
          <t>Malvern Real Estate Pty Ltd</t>
        </is>
      </c>
      <c r="B164" t="inlineStr">
        <is>
          <t>C160</t>
        </is>
      </c>
      <c r="C164" t="inlineStr">
        <is>
          <t>accounts@malvernrealestate.com.au</t>
        </is>
      </c>
      <c r="D164" t="inlineStr">
        <is>
          <t>03 9695 1241</t>
        </is>
      </c>
      <c r="E164" t="inlineStr">
        <is>
          <t>76124209148</t>
        </is>
      </c>
      <c r="F164" t="inlineStr">
        <is>
          <t>Customer</t>
        </is>
      </c>
      <c r="G164" t="inlineStr">
        <is>
          <t>Active</t>
        </is>
      </c>
      <c r="H164">
        <f>COUNTIF('Contacts'!$F$5:$F$484,B164)</f>
        <v>1</v>
      </c>
    </row>
    <row r="165">
      <c r="A165" t="inlineStr">
        <is>
          <t>Elm Eyewear Pty Ltd</t>
        </is>
      </c>
      <c r="B165" t="inlineStr">
        <is>
          <t>C161</t>
        </is>
      </c>
      <c r="C165" t="inlineStr">
        <is>
          <t>accounts@elmeyewear.com.au</t>
        </is>
      </c>
      <c r="D165" t="inlineStr">
        <is>
          <t>03 9841 8001</t>
        </is>
      </c>
      <c r="E165" t="inlineStr"/>
      <c r="F165" t="inlineStr">
        <is>
          <t>Customer</t>
        </is>
      </c>
      <c r="G165" t="inlineStr">
        <is>
          <t>Active</t>
        </is>
      </c>
      <c r="H165">
        <f>COUNTIF('Contacts'!$F$5:$F$484,B165)</f>
        <v>1</v>
      </c>
    </row>
    <row r="166">
      <c r="A166" t="inlineStr">
        <is>
          <t>Wattle Florist</t>
        </is>
      </c>
      <c r="B166" t="inlineStr">
        <is>
          <t>C162</t>
        </is>
      </c>
      <c r="C166" t="inlineStr">
        <is>
          <t>accounts@wattleflorist.com.au</t>
        </is>
      </c>
      <c r="D166" t="inlineStr">
        <is>
          <t>03 9628 2422</t>
        </is>
      </c>
      <c r="E166" t="inlineStr">
        <is>
          <t>47366093952</t>
        </is>
      </c>
      <c r="F166" t="inlineStr">
        <is>
          <t>Customer</t>
        </is>
      </c>
      <c r="G166" t="inlineStr">
        <is>
          <t>Active</t>
        </is>
      </c>
      <c r="H166">
        <f>COUNTIF('Contacts'!$F$5:$F$484,B166)</f>
        <v>1</v>
      </c>
    </row>
    <row r="167">
      <c r="A167" t="inlineStr">
        <is>
          <t>Bridge Rd Florist Pty Ltd</t>
        </is>
      </c>
      <c r="B167" t="inlineStr">
        <is>
          <t>C163</t>
        </is>
      </c>
      <c r="C167" t="inlineStr">
        <is>
          <t>accounts@bridgerdflorist.com.au</t>
        </is>
      </c>
      <c r="D167" t="inlineStr">
        <is>
          <t>03 9723 6248</t>
        </is>
      </c>
      <c r="E167" t="inlineStr"/>
      <c r="F167" t="inlineStr">
        <is>
          <t>Customer</t>
        </is>
      </c>
      <c r="G167" t="inlineStr">
        <is>
          <t>Active</t>
        </is>
      </c>
      <c r="H167">
        <f>COUNTIF('Contacts'!$F$5:$F$484,B167)</f>
        <v>1</v>
      </c>
    </row>
    <row r="168">
      <c r="A168" t="inlineStr">
        <is>
          <t>Prahran Fitness</t>
        </is>
      </c>
      <c r="B168" t="inlineStr">
        <is>
          <t>C164</t>
        </is>
      </c>
      <c r="C168" t="inlineStr">
        <is>
          <t>accounts@prahranfitness.com.au</t>
        </is>
      </c>
      <c r="D168" t="inlineStr">
        <is>
          <t>03 9125 3038</t>
        </is>
      </c>
      <c r="E168" t="inlineStr"/>
      <c r="F168" t="inlineStr">
        <is>
          <t>Customer</t>
        </is>
      </c>
      <c r="G168" t="inlineStr">
        <is>
          <t>Active</t>
        </is>
      </c>
      <c r="H168">
        <f>COUNTIF('Contacts'!$F$5:$F$484,B168)</f>
        <v>1</v>
      </c>
    </row>
    <row r="169">
      <c r="A169" t="inlineStr">
        <is>
          <t>Albert Salon Pty Ltd</t>
        </is>
      </c>
      <c r="B169" t="inlineStr">
        <is>
          <t>C165</t>
        </is>
      </c>
      <c r="C169" t="inlineStr">
        <is>
          <t>accounts@albertsalon.com.au</t>
        </is>
      </c>
      <c r="D169" t="inlineStr">
        <is>
          <t>03 9731 7284</t>
        </is>
      </c>
      <c r="E169" t="inlineStr">
        <is>
          <t>82085020698</t>
        </is>
      </c>
      <c r="F169" t="inlineStr">
        <is>
          <t>Customer</t>
        </is>
      </c>
      <c r="G169" t="inlineStr">
        <is>
          <t>Active</t>
        </is>
      </c>
      <c r="H169">
        <f>COUNTIF('Contacts'!$F$5:$F$484,B169)</f>
        <v>1</v>
      </c>
    </row>
    <row r="170">
      <c r="A170" t="inlineStr">
        <is>
          <t>Clifton Physio Pty Ltd</t>
        </is>
      </c>
      <c r="B170" t="inlineStr">
        <is>
          <t>C166</t>
        </is>
      </c>
      <c r="C170" t="inlineStr">
        <is>
          <t>accounts@cliftonphysio.com.au</t>
        </is>
      </c>
      <c r="D170" t="inlineStr">
        <is>
          <t>03 9739 8233</t>
        </is>
      </c>
      <c r="E170" t="inlineStr"/>
      <c r="F170" t="inlineStr">
        <is>
          <t>Customer</t>
        </is>
      </c>
      <c r="G170" t="inlineStr">
        <is>
          <t>Active</t>
        </is>
      </c>
      <c r="H170">
        <f>COUNTIF('Contacts'!$F$5:$F$484,B170)</f>
        <v>1</v>
      </c>
    </row>
    <row r="171">
      <c r="A171" t="inlineStr">
        <is>
          <t>Fitzroy Fitness Pty Ltd</t>
        </is>
      </c>
      <c r="B171" t="inlineStr">
        <is>
          <t>C167</t>
        </is>
      </c>
      <c r="C171" t="inlineStr">
        <is>
          <t>accounts@fitzroyfitness.com.au</t>
        </is>
      </c>
      <c r="D171" t="inlineStr">
        <is>
          <t>03 9612 4019</t>
        </is>
      </c>
      <c r="E171" t="inlineStr"/>
      <c r="F171" t="inlineStr">
        <is>
          <t>Customer</t>
        </is>
      </c>
      <c r="G171" t="inlineStr">
        <is>
          <t>Active</t>
        </is>
      </c>
      <c r="H171">
        <f>COUNTIF('Contacts'!$F$5:$F$484,B171)</f>
        <v>1</v>
      </c>
    </row>
    <row r="172">
      <c r="A172" t="inlineStr">
        <is>
          <t>Redgum Eyewear Pty Ltd</t>
        </is>
      </c>
      <c r="B172" t="inlineStr">
        <is>
          <t>C168</t>
        </is>
      </c>
      <c r="C172" t="inlineStr">
        <is>
          <t>accounts@redgumeyewear.com.au</t>
        </is>
      </c>
      <c r="D172" t="inlineStr">
        <is>
          <t>03 9903 7550</t>
        </is>
      </c>
      <c r="E172" t="inlineStr">
        <is>
          <t>09367855767</t>
        </is>
      </c>
      <c r="F172" t="inlineStr">
        <is>
          <t>Customer</t>
        </is>
      </c>
      <c r="G172" t="inlineStr">
        <is>
          <t>Active</t>
        </is>
      </c>
      <c r="H172">
        <f>COUNTIF('Contacts'!$F$5:$F$484,B172)</f>
        <v>1</v>
      </c>
    </row>
    <row r="173">
      <c r="A173" t="inlineStr">
        <is>
          <t>Malvern Developments Group</t>
        </is>
      </c>
      <c r="B173" t="inlineStr">
        <is>
          <t>C169</t>
        </is>
      </c>
      <c r="C173" t="inlineStr">
        <is>
          <t>accounts@malverndevelopments.com.au</t>
        </is>
      </c>
      <c r="D173" t="inlineStr">
        <is>
          <t>03 9469 1638</t>
        </is>
      </c>
      <c r="E173" t="inlineStr"/>
      <c r="F173" t="inlineStr">
        <is>
          <t>Customer</t>
        </is>
      </c>
      <c r="G173" t="inlineStr">
        <is>
          <t>Active</t>
        </is>
      </c>
      <c r="H173">
        <f>COUNTIF('Contacts'!$F$5:$F$484,B173)</f>
        <v>1</v>
      </c>
    </row>
    <row r="174">
      <c r="A174" t="inlineStr">
        <is>
          <t>Docklands Homewares Pty Ltd</t>
        </is>
      </c>
      <c r="B174" t="inlineStr">
        <is>
          <t>C170</t>
        </is>
      </c>
      <c r="C174" t="inlineStr">
        <is>
          <t>accounts@docklandshomewares.com.au</t>
        </is>
      </c>
      <c r="D174" t="inlineStr">
        <is>
          <t>03 9176 4959</t>
        </is>
      </c>
      <c r="E174" t="inlineStr">
        <is>
          <t>56598380692</t>
        </is>
      </c>
      <c r="F174" t="inlineStr">
        <is>
          <t>Customer</t>
        </is>
      </c>
      <c r="G174" t="inlineStr">
        <is>
          <t>Active</t>
        </is>
      </c>
      <c r="H174">
        <f>COUNTIF('Contacts'!$F$5:$F$484,B174)</f>
        <v>1</v>
      </c>
    </row>
    <row r="175">
      <c r="A175" t="inlineStr">
        <is>
          <t>Sydney Road Design Studio Pty Ltd</t>
        </is>
      </c>
      <c r="B175" t="inlineStr">
        <is>
          <t>C171</t>
        </is>
      </c>
      <c r="C175" t="inlineStr">
        <is>
          <t>accounts@sydneyroaddesignstudio.com.au</t>
        </is>
      </c>
      <c r="D175" t="inlineStr">
        <is>
          <t>03 9666 6810</t>
        </is>
      </c>
      <c r="E175" t="inlineStr">
        <is>
          <t>95264775022</t>
        </is>
      </c>
      <c r="F175" t="inlineStr">
        <is>
          <t>Customer</t>
        </is>
      </c>
      <c r="G175" t="inlineStr">
        <is>
          <t>Archive after import</t>
        </is>
      </c>
      <c r="H175">
        <f>COUNTIF('Contacts'!$F$5:$F$484,B175)</f>
        <v>1</v>
      </c>
    </row>
    <row r="176">
      <c r="A176" t="inlineStr">
        <is>
          <t>Brunswick Bakery Pty Ltd</t>
        </is>
      </c>
      <c r="B176" t="inlineStr">
        <is>
          <t>C172</t>
        </is>
      </c>
      <c r="C176" t="inlineStr">
        <is>
          <t>accounts@brunswickbakery.com.au</t>
        </is>
      </c>
      <c r="D176" t="inlineStr">
        <is>
          <t>03 9654 4737</t>
        </is>
      </c>
      <c r="E176" t="inlineStr">
        <is>
          <t>61059022025</t>
        </is>
      </c>
      <c r="F176" t="inlineStr">
        <is>
          <t>Customer</t>
        </is>
      </c>
      <c r="G176" t="inlineStr">
        <is>
          <t>Active</t>
        </is>
      </c>
      <c r="H176">
        <f>COUNTIF('Contacts'!$F$5:$F$484,B176)</f>
        <v>1</v>
      </c>
    </row>
    <row r="177">
      <c r="A177" t="inlineStr">
        <is>
          <t>Kew Vet Clinic Group</t>
        </is>
      </c>
      <c r="B177" t="inlineStr">
        <is>
          <t>C173</t>
        </is>
      </c>
      <c r="C177" t="inlineStr">
        <is>
          <t>accounts@kewvetclinic.com.au</t>
        </is>
      </c>
      <c r="D177" t="inlineStr">
        <is>
          <t>03 9536 4877</t>
        </is>
      </c>
      <c r="E177" t="inlineStr">
        <is>
          <t>47462423663</t>
        </is>
      </c>
      <c r="F177" t="inlineStr">
        <is>
          <t>Customer</t>
        </is>
      </c>
      <c r="G177" t="inlineStr">
        <is>
          <t>Active</t>
        </is>
      </c>
      <c r="H177">
        <f>COUNTIF('Contacts'!$F$5:$F$484,B177)</f>
        <v>1</v>
      </c>
    </row>
    <row r="178">
      <c r="A178" t="inlineStr">
        <is>
          <t>Richmond Builders Pty Ltd</t>
        </is>
      </c>
      <c r="B178" t="inlineStr">
        <is>
          <t>C174</t>
        </is>
      </c>
      <c r="C178" t="inlineStr">
        <is>
          <t>accounts@richmondbuilders.com.au</t>
        </is>
      </c>
      <c r="D178" t="inlineStr">
        <is>
          <t>03 9525 6978</t>
        </is>
      </c>
      <c r="E178" t="inlineStr">
        <is>
          <t>58685810822</t>
        </is>
      </c>
      <c r="F178" t="inlineStr">
        <is>
          <t>Customer</t>
        </is>
      </c>
      <c r="G178" t="inlineStr">
        <is>
          <t>Active</t>
        </is>
      </c>
      <c r="H178">
        <f>COUNTIF('Contacts'!$F$5:$F$484,B178)</f>
        <v>1</v>
      </c>
    </row>
    <row r="179">
      <c r="A179" t="inlineStr">
        <is>
          <t>Ironbark Builders Pty Ltd</t>
        </is>
      </c>
      <c r="B179" t="inlineStr">
        <is>
          <t>C175</t>
        </is>
      </c>
      <c r="C179" t="inlineStr">
        <is>
          <t>accounts@ironbarkbuilders.com.au</t>
        </is>
      </c>
      <c r="D179" t="inlineStr">
        <is>
          <t>03 9166 8648</t>
        </is>
      </c>
      <c r="E179" t="inlineStr">
        <is>
          <t>51474944278</t>
        </is>
      </c>
      <c r="F179" t="inlineStr">
        <is>
          <t>Customer</t>
        </is>
      </c>
      <c r="G179" t="inlineStr">
        <is>
          <t>Active</t>
        </is>
      </c>
      <c r="H179">
        <f>COUNTIF('Contacts'!$F$5:$F$484,B179)</f>
        <v>2</v>
      </c>
    </row>
    <row r="180">
      <c r="A180" t="inlineStr">
        <is>
          <t>Glenferrie Eyewear Group</t>
        </is>
      </c>
      <c r="B180" t="inlineStr">
        <is>
          <t>C176</t>
        </is>
      </c>
      <c r="C180" t="inlineStr">
        <is>
          <t>accounts@glenferrieeyewear.com.au</t>
        </is>
      </c>
      <c r="D180" t="inlineStr">
        <is>
          <t>03 9585 5656</t>
        </is>
      </c>
      <c r="E180" t="inlineStr">
        <is>
          <t>61840266726</t>
        </is>
      </c>
      <c r="F180" t="inlineStr">
        <is>
          <t>Customer</t>
        </is>
      </c>
      <c r="G180" t="inlineStr">
        <is>
          <t>Active</t>
        </is>
      </c>
      <c r="H180">
        <f>COUNTIF('Contacts'!$F$5:$F$484,B180)</f>
        <v>1</v>
      </c>
    </row>
    <row r="181">
      <c r="A181" t="inlineStr">
        <is>
          <t>Elm Accountants Pty Ltd</t>
        </is>
      </c>
      <c r="B181" t="inlineStr">
        <is>
          <t>C177</t>
        </is>
      </c>
      <c r="C181" t="inlineStr">
        <is>
          <t>accounts@elmaccountants.com.au</t>
        </is>
      </c>
      <c r="D181" t="inlineStr">
        <is>
          <t>03 9581 8141</t>
        </is>
      </c>
      <c r="E181" t="inlineStr">
        <is>
          <t>09181868780</t>
        </is>
      </c>
      <c r="F181" t="inlineStr">
        <is>
          <t>Customer</t>
        </is>
      </c>
      <c r="G181" t="inlineStr">
        <is>
          <t>Active</t>
        </is>
      </c>
      <c r="H181">
        <f>COUNTIF('Contacts'!$F$5:$F$484,B181)</f>
        <v>1</v>
      </c>
    </row>
    <row r="182">
      <c r="A182" t="inlineStr">
        <is>
          <t>Kestrel Vet Clinic Pty Ltd</t>
        </is>
      </c>
      <c r="B182" t="inlineStr">
        <is>
          <t>C178</t>
        </is>
      </c>
      <c r="C182" t="inlineStr">
        <is>
          <t>accounts@kestrelvetclinic.com.au</t>
        </is>
      </c>
      <c r="D182" t="inlineStr">
        <is>
          <t>03 9554 6031</t>
        </is>
      </c>
      <c r="E182" t="inlineStr"/>
      <c r="F182" t="inlineStr">
        <is>
          <t>Customer</t>
        </is>
      </c>
      <c r="G182" t="inlineStr">
        <is>
          <t>Active</t>
        </is>
      </c>
      <c r="H182">
        <f>COUNTIF('Contacts'!$F$5:$F$484,B182)</f>
        <v>1</v>
      </c>
    </row>
    <row r="183">
      <c r="A183" t="inlineStr">
        <is>
          <t>Kestrel Fashion Pty Ltd</t>
        </is>
      </c>
      <c r="B183" t="inlineStr">
        <is>
          <t>C179</t>
        </is>
      </c>
      <c r="C183" t="inlineStr">
        <is>
          <t>accounts@kestrelfashion.com.au</t>
        </is>
      </c>
      <c r="D183" t="inlineStr">
        <is>
          <t>03 9536 4325</t>
        </is>
      </c>
      <c r="E183" t="inlineStr">
        <is>
          <t>08526996986</t>
        </is>
      </c>
      <c r="F183" t="inlineStr">
        <is>
          <t>Customer + Supplier</t>
        </is>
      </c>
      <c r="G183" t="inlineStr">
        <is>
          <t>Active</t>
        </is>
      </c>
      <c r="H183">
        <f>COUNTIF('Contacts'!$F$5:$F$484,B183)</f>
        <v>2</v>
      </c>
    </row>
    <row r="184">
      <c r="A184" t="inlineStr">
        <is>
          <t>Southern Pharmacy Group</t>
        </is>
      </c>
      <c r="B184" t="inlineStr">
        <is>
          <t>C180</t>
        </is>
      </c>
      <c r="C184" t="inlineStr">
        <is>
          <t>accounts@southernpharmacy.com.au</t>
        </is>
      </c>
      <c r="D184" t="inlineStr">
        <is>
          <t>03 9409 3824</t>
        </is>
      </c>
      <c r="E184" t="inlineStr">
        <is>
          <t>84386066417</t>
        </is>
      </c>
      <c r="F184" t="inlineStr">
        <is>
          <t>Customer</t>
        </is>
      </c>
      <c r="G184" t="inlineStr">
        <is>
          <t>Archive after import</t>
        </is>
      </c>
      <c r="H184">
        <f>COUNTIF('Contacts'!$F$5:$F$484,B184)</f>
        <v>1</v>
      </c>
    </row>
    <row r="185">
      <c r="A185" t="inlineStr">
        <is>
          <t>Lygon Eyewear Pty Ltd</t>
        </is>
      </c>
      <c r="B185" t="inlineStr">
        <is>
          <t>C181</t>
        </is>
      </c>
      <c r="C185" t="inlineStr">
        <is>
          <t>accounts@lygoneyewear.com.au</t>
        </is>
      </c>
      <c r="D185" t="inlineStr">
        <is>
          <t>03 9627 6758</t>
        </is>
      </c>
      <c r="E185" t="inlineStr">
        <is>
          <t>09142214611</t>
        </is>
      </c>
      <c r="F185" t="inlineStr">
        <is>
          <t>Customer</t>
        </is>
      </c>
      <c r="G185" t="inlineStr">
        <is>
          <t>Active</t>
        </is>
      </c>
      <c r="H185">
        <f>COUNTIF('Contacts'!$F$5:$F$484,B185)</f>
        <v>1</v>
      </c>
    </row>
    <row r="186">
      <c r="A186" t="inlineStr">
        <is>
          <t>High St Real Estate</t>
        </is>
      </c>
      <c r="B186" t="inlineStr">
        <is>
          <t>C182</t>
        </is>
      </c>
      <c r="C186" t="inlineStr">
        <is>
          <t>accounts@highstrealestate.com.au</t>
        </is>
      </c>
      <c r="D186" t="inlineStr">
        <is>
          <t>03 9254 1830</t>
        </is>
      </c>
      <c r="E186" t="inlineStr">
        <is>
          <t>94689866049</t>
        </is>
      </c>
      <c r="F186" t="inlineStr">
        <is>
          <t>Customer</t>
        </is>
      </c>
      <c r="G186" t="inlineStr">
        <is>
          <t>Active</t>
        </is>
      </c>
      <c r="H186">
        <f>COUNTIF('Contacts'!$F$5:$F$484,B186)</f>
        <v>1</v>
      </c>
    </row>
    <row r="187">
      <c r="A187" t="inlineStr">
        <is>
          <t>Kew Bakery</t>
        </is>
      </c>
      <c r="B187" t="inlineStr">
        <is>
          <t>C183</t>
        </is>
      </c>
      <c r="C187" t="inlineStr">
        <is>
          <t>accounts@kewbakery.com.au</t>
        </is>
      </c>
      <c r="D187" t="inlineStr">
        <is>
          <t>03 9194 7001</t>
        </is>
      </c>
      <c r="E187" t="inlineStr">
        <is>
          <t>99018419628</t>
        </is>
      </c>
      <c r="F187" t="inlineStr">
        <is>
          <t>Customer</t>
        </is>
      </c>
      <c r="G187" t="inlineStr">
        <is>
          <t>Active</t>
        </is>
      </c>
      <c r="H187">
        <f>COUNTIF('Contacts'!$F$5:$F$484,B187)</f>
        <v>1</v>
      </c>
    </row>
    <row r="188">
      <c r="A188" t="inlineStr">
        <is>
          <t>Southern Builders Pty Ltd</t>
        </is>
      </c>
      <c r="B188" t="inlineStr">
        <is>
          <t>C184</t>
        </is>
      </c>
      <c r="C188" t="inlineStr">
        <is>
          <t>accounts@southernbuilders.com.au</t>
        </is>
      </c>
      <c r="D188" t="inlineStr">
        <is>
          <t>03 9327 1073</t>
        </is>
      </c>
      <c r="E188" t="inlineStr">
        <is>
          <t>66551450773</t>
        </is>
      </c>
      <c r="F188" t="inlineStr">
        <is>
          <t>Customer</t>
        </is>
      </c>
      <c r="G188" t="inlineStr">
        <is>
          <t>Active</t>
        </is>
      </c>
      <c r="H188">
        <f>COUNTIF('Contacts'!$F$5:$F$484,B188)</f>
        <v>1</v>
      </c>
    </row>
    <row r="189">
      <c r="A189" t="inlineStr">
        <is>
          <t>Ironbark Architects Pty Ltd</t>
        </is>
      </c>
      <c r="B189" t="inlineStr">
        <is>
          <t>C185</t>
        </is>
      </c>
      <c r="C189" t="inlineStr">
        <is>
          <t>accounts@ironbarkarchitects.com.au</t>
        </is>
      </c>
      <c r="D189" t="inlineStr">
        <is>
          <t>03 9249 3288</t>
        </is>
      </c>
      <c r="E189" t="inlineStr">
        <is>
          <t>35034300135</t>
        </is>
      </c>
      <c r="F189" t="inlineStr">
        <is>
          <t>Customer</t>
        </is>
      </c>
      <c r="G189" t="inlineStr">
        <is>
          <t>Active</t>
        </is>
      </c>
      <c r="H189">
        <f>COUNTIF('Contacts'!$F$5:$F$484,B189)</f>
        <v>1</v>
      </c>
    </row>
    <row r="190">
      <c r="A190" t="inlineStr">
        <is>
          <t>Camberwell Pharmacy Pty Ltd</t>
        </is>
      </c>
      <c r="B190" t="inlineStr">
        <is>
          <t>C186</t>
        </is>
      </c>
      <c r="C190" t="inlineStr">
        <is>
          <t>accounts@camberwellpharmacy.com.au</t>
        </is>
      </c>
      <c r="D190" t="inlineStr">
        <is>
          <t>03 9384 4880</t>
        </is>
      </c>
      <c r="E190" t="inlineStr">
        <is>
          <t>78018441047</t>
        </is>
      </c>
      <c r="F190" t="inlineStr">
        <is>
          <t>Customer</t>
        </is>
      </c>
      <c r="G190" t="inlineStr">
        <is>
          <t>Active</t>
        </is>
      </c>
      <c r="H190">
        <f>COUNTIF('Contacts'!$F$5:$F$484,B190)</f>
        <v>1</v>
      </c>
    </row>
    <row r="191">
      <c r="A191" t="inlineStr">
        <is>
          <t>Northside Design Studio Pty Ltd</t>
        </is>
      </c>
      <c r="B191" t="inlineStr">
        <is>
          <t>C187</t>
        </is>
      </c>
      <c r="C191" t="inlineStr">
        <is>
          <t>accounts@northsidedesignstudio.com.au</t>
        </is>
      </c>
      <c r="D191" t="inlineStr">
        <is>
          <t>03 9877 8682</t>
        </is>
      </c>
      <c r="E191" t="inlineStr"/>
      <c r="F191" t="inlineStr">
        <is>
          <t>Customer</t>
        </is>
      </c>
      <c r="G191" t="inlineStr">
        <is>
          <t>Active</t>
        </is>
      </c>
      <c r="H191">
        <f>COUNTIF('Contacts'!$F$5:$F$484,B191)</f>
        <v>1</v>
      </c>
    </row>
    <row r="192">
      <c r="A192" t="inlineStr">
        <is>
          <t>Kestrel Physio Pty Ltd</t>
        </is>
      </c>
      <c r="B192" t="inlineStr">
        <is>
          <t>C188</t>
        </is>
      </c>
      <c r="C192" t="inlineStr">
        <is>
          <t>accounts@kestrelphysio.com.au</t>
        </is>
      </c>
      <c r="D192" t="inlineStr">
        <is>
          <t>03 9434 2243</t>
        </is>
      </c>
      <c r="E192" t="inlineStr">
        <is>
          <t>30418771108</t>
        </is>
      </c>
      <c r="F192" t="inlineStr">
        <is>
          <t>Customer</t>
        </is>
      </c>
      <c r="G192" t="inlineStr">
        <is>
          <t>Archive after import</t>
        </is>
      </c>
      <c r="H192">
        <f>COUNTIF('Contacts'!$F$5:$F$484,B192)</f>
        <v>1</v>
      </c>
    </row>
    <row r="193">
      <c r="A193" t="inlineStr">
        <is>
          <t>Redgum Legal Pty Ltd</t>
        </is>
      </c>
      <c r="B193" t="inlineStr">
        <is>
          <t>C189</t>
        </is>
      </c>
      <c r="C193" t="inlineStr">
        <is>
          <t>accounts@redgumlegal.com.au</t>
        </is>
      </c>
      <c r="D193" t="inlineStr">
        <is>
          <t>03 9336 2309</t>
        </is>
      </c>
      <c r="E193" t="inlineStr">
        <is>
          <t>79932197063</t>
        </is>
      </c>
      <c r="F193" t="inlineStr">
        <is>
          <t>Customer</t>
        </is>
      </c>
      <c r="G193" t="inlineStr">
        <is>
          <t>Active</t>
        </is>
      </c>
      <c r="H193">
        <f>COUNTIF('Contacts'!$F$5:$F$484,B193)</f>
        <v>2</v>
      </c>
    </row>
    <row r="194">
      <c r="A194" t="inlineStr">
        <is>
          <t>High St Legal Pty Ltd</t>
        </is>
      </c>
      <c r="B194" t="inlineStr">
        <is>
          <t>C190</t>
        </is>
      </c>
      <c r="C194" t="inlineStr">
        <is>
          <t>accounts@highstlegal.com.au</t>
        </is>
      </c>
      <c r="D194" t="inlineStr">
        <is>
          <t>03 9948 3176</t>
        </is>
      </c>
      <c r="E194" t="inlineStr">
        <is>
          <t>57336349085</t>
        </is>
      </c>
      <c r="F194" t="inlineStr">
        <is>
          <t>Customer</t>
        </is>
      </c>
      <c r="G194" t="inlineStr">
        <is>
          <t>Active</t>
        </is>
      </c>
      <c r="H194">
        <f>COUNTIF('Contacts'!$F$5:$F$484,B194)</f>
        <v>1</v>
      </c>
    </row>
    <row r="195">
      <c r="A195" t="inlineStr">
        <is>
          <t>Bluestone Bookshop Pty Ltd</t>
        </is>
      </c>
      <c r="B195" t="inlineStr">
        <is>
          <t>C191</t>
        </is>
      </c>
      <c r="C195" t="inlineStr">
        <is>
          <t>accounts@bluestonebookshop.com.au</t>
        </is>
      </c>
      <c r="D195" t="inlineStr">
        <is>
          <t>03 9848 2739</t>
        </is>
      </c>
      <c r="E195" t="inlineStr">
        <is>
          <t>53007713626</t>
        </is>
      </c>
      <c r="F195" t="inlineStr">
        <is>
          <t>Customer</t>
        </is>
      </c>
      <c r="G195" t="inlineStr">
        <is>
          <t>Archive after import</t>
        </is>
      </c>
      <c r="H195">
        <f>COUNTIF('Contacts'!$F$5:$F$484,B195)</f>
        <v>1</v>
      </c>
    </row>
    <row r="196">
      <c r="A196" t="inlineStr">
        <is>
          <t>Prahran Florist Group</t>
        </is>
      </c>
      <c r="B196" t="inlineStr">
        <is>
          <t>C192</t>
        </is>
      </c>
      <c r="C196" t="inlineStr">
        <is>
          <t>accounts@prahranflorist.com.au</t>
        </is>
      </c>
      <c r="D196" t="inlineStr">
        <is>
          <t>03 9522 2016</t>
        </is>
      </c>
      <c r="E196" t="inlineStr"/>
      <c r="F196" t="inlineStr">
        <is>
          <t>Customer</t>
        </is>
      </c>
      <c r="G196" t="inlineStr">
        <is>
          <t>Active</t>
        </is>
      </c>
      <c r="H196">
        <f>COUNTIF('Contacts'!$F$5:$F$484,B196)</f>
        <v>1</v>
      </c>
    </row>
    <row r="197">
      <c r="A197" t="inlineStr">
        <is>
          <t>Lygon Accountants Pty Ltd</t>
        </is>
      </c>
      <c r="B197" t="inlineStr">
        <is>
          <t>C193</t>
        </is>
      </c>
      <c r="C197" t="inlineStr">
        <is>
          <t>accounts@lygonaccountants.com.au</t>
        </is>
      </c>
      <c r="D197" t="inlineStr">
        <is>
          <t>03 9689 6339</t>
        </is>
      </c>
      <c r="E197" t="inlineStr"/>
      <c r="F197" t="inlineStr">
        <is>
          <t>Customer</t>
        </is>
      </c>
      <c r="G197" t="inlineStr">
        <is>
          <t>Active</t>
        </is>
      </c>
      <c r="H197">
        <f>COUNTIF('Contacts'!$F$5:$F$484,B197)</f>
        <v>1</v>
      </c>
    </row>
    <row r="198">
      <c r="A198" t="inlineStr">
        <is>
          <t>Yarra Vet Clinic Pty Ltd</t>
        </is>
      </c>
      <c r="B198" t="inlineStr">
        <is>
          <t>C194</t>
        </is>
      </c>
      <c r="C198" t="inlineStr">
        <is>
          <t>accounts@yarravetclinic.com.au</t>
        </is>
      </c>
      <c r="D198" t="inlineStr">
        <is>
          <t>03 9311 6592</t>
        </is>
      </c>
      <c r="E198" t="inlineStr"/>
      <c r="F198" t="inlineStr">
        <is>
          <t>Customer</t>
        </is>
      </c>
      <c r="G198" t="inlineStr">
        <is>
          <t>Archive after import</t>
        </is>
      </c>
      <c r="H198">
        <f>COUNTIF('Contacts'!$F$5:$F$484,B198)</f>
        <v>1</v>
      </c>
    </row>
    <row r="199">
      <c r="A199" t="inlineStr">
        <is>
          <t>Smith St Gallery Pty Ltd</t>
        </is>
      </c>
      <c r="B199" t="inlineStr">
        <is>
          <t>C195</t>
        </is>
      </c>
      <c r="C199" t="inlineStr">
        <is>
          <t>accounts@smithstgallery.com.au</t>
        </is>
      </c>
      <c r="D199" t="inlineStr">
        <is>
          <t>03 9302 5488</t>
        </is>
      </c>
      <c r="E199" t="inlineStr">
        <is>
          <t>78288383615</t>
        </is>
      </c>
      <c r="F199" t="inlineStr">
        <is>
          <t>Customer</t>
        </is>
      </c>
      <c r="G199" t="inlineStr">
        <is>
          <t>Active</t>
        </is>
      </c>
      <c r="H199">
        <f>COUNTIF('Contacts'!$F$5:$F$484,B199)</f>
        <v>1</v>
      </c>
    </row>
    <row r="200">
      <c r="A200" t="inlineStr">
        <is>
          <t>Albert Medical Centre</t>
        </is>
      </c>
      <c r="B200" t="inlineStr">
        <is>
          <t>C196</t>
        </is>
      </c>
      <c r="C200" t="inlineStr">
        <is>
          <t>accounts@albertmedicalcentre.com.au</t>
        </is>
      </c>
      <c r="D200" t="inlineStr">
        <is>
          <t>03 9717 5198</t>
        </is>
      </c>
      <c r="E200" t="inlineStr">
        <is>
          <t>20327824561</t>
        </is>
      </c>
      <c r="F200" t="inlineStr">
        <is>
          <t>Customer</t>
        </is>
      </c>
      <c r="G200" t="inlineStr">
        <is>
          <t>Active</t>
        </is>
      </c>
      <c r="H200">
        <f>COUNTIF('Contacts'!$F$5:$F$484,B200)</f>
        <v>1</v>
      </c>
    </row>
    <row r="201">
      <c r="A201" t="inlineStr">
        <is>
          <t>Malvern Builders Group</t>
        </is>
      </c>
      <c r="B201" t="inlineStr">
        <is>
          <t>C197</t>
        </is>
      </c>
      <c r="C201" t="inlineStr">
        <is>
          <t>accounts@malvernbuilders.com.au</t>
        </is>
      </c>
      <c r="D201" t="inlineStr">
        <is>
          <t>03 9709 1521</t>
        </is>
      </c>
      <c r="E201" t="inlineStr">
        <is>
          <t>07509865590</t>
        </is>
      </c>
      <c r="F201" t="inlineStr">
        <is>
          <t>Customer</t>
        </is>
      </c>
      <c r="G201" t="inlineStr">
        <is>
          <t>Active</t>
        </is>
      </c>
      <c r="H201">
        <f>COUNTIF('Contacts'!$F$5:$F$484,B201)</f>
        <v>1</v>
      </c>
    </row>
    <row r="202">
      <c r="A202" t="inlineStr">
        <is>
          <t>Southern Constructions Pty Ltd</t>
        </is>
      </c>
      <c r="B202" t="inlineStr">
        <is>
          <t>C198</t>
        </is>
      </c>
      <c r="C202" t="inlineStr">
        <is>
          <t>accounts@southernconstructions.com.au</t>
        </is>
      </c>
      <c r="D202" t="inlineStr">
        <is>
          <t>03 9480 1029</t>
        </is>
      </c>
      <c r="E202" t="inlineStr"/>
      <c r="F202" t="inlineStr">
        <is>
          <t>Customer</t>
        </is>
      </c>
      <c r="G202" t="inlineStr">
        <is>
          <t>Active</t>
        </is>
      </c>
      <c r="H202">
        <f>COUNTIF('Contacts'!$F$5:$F$484,B202)</f>
        <v>1</v>
      </c>
    </row>
    <row r="203">
      <c r="A203" t="inlineStr">
        <is>
          <t>Docklands Optometrists Pty Ltd</t>
        </is>
      </c>
      <c r="B203" t="inlineStr">
        <is>
          <t>C199</t>
        </is>
      </c>
      <c r="C203" t="inlineStr">
        <is>
          <t>accounts@docklandsoptometrists.com.au</t>
        </is>
      </c>
      <c r="D203" t="inlineStr">
        <is>
          <t>03 9748 1115</t>
        </is>
      </c>
      <c r="E203" t="inlineStr">
        <is>
          <t>59144596476</t>
        </is>
      </c>
      <c r="F203" t="inlineStr">
        <is>
          <t>Customer</t>
        </is>
      </c>
      <c r="G203" t="inlineStr">
        <is>
          <t>Archive after import</t>
        </is>
      </c>
      <c r="H203">
        <f>COUNTIF('Contacts'!$F$5:$F$484,B203)</f>
        <v>1</v>
      </c>
    </row>
    <row r="204">
      <c r="A204" t="inlineStr">
        <is>
          <t>Harbour Design Studio Group</t>
        </is>
      </c>
      <c r="B204" t="inlineStr">
        <is>
          <t>C200</t>
        </is>
      </c>
      <c r="C204" t="inlineStr">
        <is>
          <t>accounts@harbourdesignstudio.com.au</t>
        </is>
      </c>
      <c r="D204" t="inlineStr">
        <is>
          <t>03 9197 4578</t>
        </is>
      </c>
      <c r="E204" t="inlineStr">
        <is>
          <t>64040211949</t>
        </is>
      </c>
      <c r="F204" t="inlineStr">
        <is>
          <t>Customer</t>
        </is>
      </c>
      <c r="G204" t="inlineStr">
        <is>
          <t>Active</t>
        </is>
      </c>
      <c r="H204">
        <f>COUNTIF('Contacts'!$F$5:$F$484,B204)</f>
        <v>1</v>
      </c>
    </row>
    <row r="205">
      <c r="A205" t="inlineStr">
        <is>
          <t>Richmond Developments Pty Ltd</t>
        </is>
      </c>
      <c r="B205" t="inlineStr">
        <is>
          <t>C201</t>
        </is>
      </c>
      <c r="C205" t="inlineStr">
        <is>
          <t>accounts@richmonddevelopments.com.au</t>
        </is>
      </c>
      <c r="D205" t="inlineStr">
        <is>
          <t>03 9396 3804</t>
        </is>
      </c>
      <c r="E205" t="inlineStr">
        <is>
          <t>88503669307</t>
        </is>
      </c>
      <c r="F205" t="inlineStr">
        <is>
          <t>Customer</t>
        </is>
      </c>
      <c r="G205" t="inlineStr">
        <is>
          <t>Active</t>
        </is>
      </c>
      <c r="H205">
        <f>COUNTIF('Contacts'!$F$5:$F$484,B205)</f>
        <v>1</v>
      </c>
    </row>
    <row r="206">
      <c r="A206" t="inlineStr">
        <is>
          <t>Docklands Florist Pty Ltd</t>
        </is>
      </c>
      <c r="B206" t="inlineStr">
        <is>
          <t>C202</t>
        </is>
      </c>
      <c r="C206" t="inlineStr">
        <is>
          <t>accounts@docklandsflorist.com.au</t>
        </is>
      </c>
      <c r="D206" t="inlineStr">
        <is>
          <t>03 9235 4881</t>
        </is>
      </c>
      <c r="E206" t="inlineStr">
        <is>
          <t>82752015089</t>
        </is>
      </c>
      <c r="F206" t="inlineStr">
        <is>
          <t>Customer</t>
        </is>
      </c>
      <c r="G206" t="inlineStr">
        <is>
          <t>Active</t>
        </is>
      </c>
      <c r="H206">
        <f>COUNTIF('Contacts'!$F$5:$F$484,B206)</f>
        <v>1</v>
      </c>
    </row>
    <row r="207">
      <c r="A207" t="inlineStr">
        <is>
          <t>Fitzroy Constructions Pty Ltd</t>
        </is>
      </c>
      <c r="B207" t="inlineStr">
        <is>
          <t>C203</t>
        </is>
      </c>
      <c r="C207" t="inlineStr">
        <is>
          <t>accounts@fitzroyconstructions.com.au</t>
        </is>
      </c>
      <c r="D207" t="inlineStr">
        <is>
          <t>03 9859 6439</t>
        </is>
      </c>
      <c r="E207" t="inlineStr">
        <is>
          <t>39902752071</t>
        </is>
      </c>
      <c r="F207" t="inlineStr">
        <is>
          <t>Customer</t>
        </is>
      </c>
      <c r="G207" t="inlineStr">
        <is>
          <t>Active</t>
        </is>
      </c>
      <c r="H207">
        <f>COUNTIF('Contacts'!$F$5:$F$484,B207)</f>
        <v>1</v>
      </c>
    </row>
    <row r="208">
      <c r="A208" t="inlineStr">
        <is>
          <t>Chapel Bakery Group</t>
        </is>
      </c>
      <c r="B208" t="inlineStr">
        <is>
          <t>C204</t>
        </is>
      </c>
      <c r="C208" t="inlineStr">
        <is>
          <t>accounts@chapelbakery.com.au</t>
        </is>
      </c>
      <c r="D208" t="inlineStr">
        <is>
          <t>03 9807 2256</t>
        </is>
      </c>
      <c r="E208" t="inlineStr"/>
      <c r="F208" t="inlineStr">
        <is>
          <t>Customer</t>
        </is>
      </c>
      <c r="G208" t="inlineStr">
        <is>
          <t>Active</t>
        </is>
      </c>
      <c r="H208">
        <f>COUNTIF('Contacts'!$F$5:$F$484,B208)</f>
        <v>1</v>
      </c>
    </row>
    <row r="209">
      <c r="A209" t="inlineStr">
        <is>
          <t>Sydney Road Eyewear Pty Ltd</t>
        </is>
      </c>
      <c r="B209" t="inlineStr">
        <is>
          <t>C205</t>
        </is>
      </c>
      <c r="C209" t="inlineStr">
        <is>
          <t>accounts@sydneyroadeyewear.com.au</t>
        </is>
      </c>
      <c r="D209" t="inlineStr">
        <is>
          <t>03 9862 2501</t>
        </is>
      </c>
      <c r="E209" t="inlineStr">
        <is>
          <t>58154235355</t>
        </is>
      </c>
      <c r="F209" t="inlineStr">
        <is>
          <t>Customer</t>
        </is>
      </c>
      <c r="G209" t="inlineStr">
        <is>
          <t>Active</t>
        </is>
      </c>
      <c r="H209">
        <f>COUNTIF('Contacts'!$F$5:$F$484,B209)</f>
        <v>1</v>
      </c>
    </row>
    <row r="210">
      <c r="A210" t="inlineStr">
        <is>
          <t>Redgum Constructions Pty Ltd</t>
        </is>
      </c>
      <c r="B210" t="inlineStr">
        <is>
          <t>C206</t>
        </is>
      </c>
      <c r="C210" t="inlineStr">
        <is>
          <t>accounts@redgumconstructions.com.au</t>
        </is>
      </c>
      <c r="D210" t="inlineStr">
        <is>
          <t>03 9810 3612</t>
        </is>
      </c>
      <c r="E210" t="inlineStr">
        <is>
          <t>73560381519</t>
        </is>
      </c>
      <c r="F210" t="inlineStr">
        <is>
          <t>Customer</t>
        </is>
      </c>
      <c r="G210" t="inlineStr">
        <is>
          <t>Active</t>
        </is>
      </c>
      <c r="H210">
        <f>COUNTIF('Contacts'!$F$5:$F$484,B210)</f>
        <v>1</v>
      </c>
    </row>
    <row r="211">
      <c r="A211" t="inlineStr">
        <is>
          <t>Brunswick Constructions Pty Ltd</t>
        </is>
      </c>
      <c r="B211" t="inlineStr">
        <is>
          <t>C207</t>
        </is>
      </c>
      <c r="C211" t="inlineStr">
        <is>
          <t>accounts@brunswickconstructions.com.au</t>
        </is>
      </c>
      <c r="D211" t="inlineStr">
        <is>
          <t>03 9226 5376</t>
        </is>
      </c>
      <c r="E211" t="inlineStr">
        <is>
          <t>15407280249</t>
        </is>
      </c>
      <c r="F211" t="inlineStr">
        <is>
          <t>Customer</t>
        </is>
      </c>
      <c r="G211" t="inlineStr">
        <is>
          <t>Active</t>
        </is>
      </c>
      <c r="H211">
        <f>COUNTIF('Contacts'!$F$5:$F$484,B211)</f>
        <v>1</v>
      </c>
    </row>
    <row r="212">
      <c r="A212" t="inlineStr">
        <is>
          <t>Sydney Road Salon Pty Ltd</t>
        </is>
      </c>
      <c r="B212" t="inlineStr">
        <is>
          <t>C208</t>
        </is>
      </c>
      <c r="C212" t="inlineStr">
        <is>
          <t>accounts@sydneyroadsalon.com.au</t>
        </is>
      </c>
      <c r="D212" t="inlineStr">
        <is>
          <t>03 9359 6201</t>
        </is>
      </c>
      <c r="E212" t="inlineStr"/>
      <c r="F212" t="inlineStr">
        <is>
          <t>Customer</t>
        </is>
      </c>
      <c r="G212" t="inlineStr">
        <is>
          <t>Active</t>
        </is>
      </c>
      <c r="H212">
        <f>COUNTIF('Contacts'!$F$5:$F$484,B212)</f>
        <v>1</v>
      </c>
    </row>
    <row r="213">
      <c r="A213" t="inlineStr">
        <is>
          <t>Brunswick Builders</t>
        </is>
      </c>
      <c r="B213" t="inlineStr">
        <is>
          <t>C209</t>
        </is>
      </c>
      <c r="C213" t="inlineStr">
        <is>
          <t>accounts@brunswickbuilders.com.au</t>
        </is>
      </c>
      <c r="D213" t="inlineStr">
        <is>
          <t>03 9322 2456</t>
        </is>
      </c>
      <c r="E213" t="inlineStr">
        <is>
          <t>72667660237</t>
        </is>
      </c>
      <c r="F213" t="inlineStr">
        <is>
          <t>Customer</t>
        </is>
      </c>
      <c r="G213" t="inlineStr">
        <is>
          <t>Active</t>
        </is>
      </c>
      <c r="H213">
        <f>COUNTIF('Contacts'!$F$5:$F$484,B213)</f>
        <v>1</v>
      </c>
    </row>
    <row r="214">
      <c r="A214" t="inlineStr">
        <is>
          <t>Kew Cafe Pty Ltd</t>
        </is>
      </c>
      <c r="B214" t="inlineStr">
        <is>
          <t>C210</t>
        </is>
      </c>
      <c r="C214" t="inlineStr">
        <is>
          <t>accounts@kewcafe.com.au</t>
        </is>
      </c>
      <c r="D214" t="inlineStr">
        <is>
          <t>03 9874 3030</t>
        </is>
      </c>
      <c r="E214" t="inlineStr">
        <is>
          <t>65223598305</t>
        </is>
      </c>
      <c r="F214" t="inlineStr">
        <is>
          <t>Customer</t>
        </is>
      </c>
      <c r="G214" t="inlineStr">
        <is>
          <t>Active</t>
        </is>
      </c>
      <c r="H214">
        <f>COUNTIF('Contacts'!$F$5:$F$484,B214)</f>
        <v>1</v>
      </c>
    </row>
    <row r="215">
      <c r="A215" t="inlineStr">
        <is>
          <t>Collins Architects Pty Ltd</t>
        </is>
      </c>
      <c r="B215" t="inlineStr">
        <is>
          <t>C211</t>
        </is>
      </c>
      <c r="C215" t="inlineStr">
        <is>
          <t>accounts@collinsarchitects.com.au</t>
        </is>
      </c>
      <c r="D215" t="inlineStr">
        <is>
          <t>03 9454 2362</t>
        </is>
      </c>
      <c r="E215" t="inlineStr"/>
      <c r="F215" t="inlineStr">
        <is>
          <t>Customer</t>
        </is>
      </c>
      <c r="G215" t="inlineStr">
        <is>
          <t>Active</t>
        </is>
      </c>
      <c r="H215">
        <f>COUNTIF('Contacts'!$F$5:$F$484,B215)</f>
        <v>1</v>
      </c>
    </row>
    <row r="216">
      <c r="A216" t="inlineStr">
        <is>
          <t>Albert Dental Pty Ltd</t>
        </is>
      </c>
      <c r="B216" t="inlineStr">
        <is>
          <t>C212</t>
        </is>
      </c>
      <c r="C216" t="inlineStr">
        <is>
          <t>accounts@albertdental.com.au</t>
        </is>
      </c>
      <c r="D216" t="inlineStr">
        <is>
          <t>03 9867 5078</t>
        </is>
      </c>
      <c r="E216" t="inlineStr">
        <is>
          <t>41827070159</t>
        </is>
      </c>
      <c r="F216" t="inlineStr">
        <is>
          <t>Customer</t>
        </is>
      </c>
      <c r="G216" t="inlineStr">
        <is>
          <t>Active</t>
        </is>
      </c>
      <c r="H216">
        <f>COUNTIF('Contacts'!$F$5:$F$484,B216)</f>
        <v>1</v>
      </c>
    </row>
    <row r="217">
      <c r="A217" t="inlineStr">
        <is>
          <t>Kestrel Gallery Group</t>
        </is>
      </c>
      <c r="B217" t="inlineStr">
        <is>
          <t>C213</t>
        </is>
      </c>
      <c r="C217" t="inlineStr">
        <is>
          <t>accounts@kestrelgallery.com.au</t>
        </is>
      </c>
      <c r="D217" t="inlineStr">
        <is>
          <t>03 9959 9749</t>
        </is>
      </c>
      <c r="E217" t="inlineStr">
        <is>
          <t>33598893044</t>
        </is>
      </c>
      <c r="F217" t="inlineStr">
        <is>
          <t>Customer</t>
        </is>
      </c>
      <c r="G217" t="inlineStr">
        <is>
          <t>Active</t>
        </is>
      </c>
      <c r="H217">
        <f>COUNTIF('Contacts'!$F$5:$F$484,B217)</f>
        <v>2</v>
      </c>
    </row>
    <row r="218">
      <c r="A218" t="inlineStr">
        <is>
          <t>Ironbark Vet Clinic Pty Ltd</t>
        </is>
      </c>
      <c r="B218" t="inlineStr">
        <is>
          <t>C214</t>
        </is>
      </c>
      <c r="C218" t="inlineStr">
        <is>
          <t>accounts@ironbarkvetclinic.com.au</t>
        </is>
      </c>
      <c r="D218" t="inlineStr">
        <is>
          <t>03 9861 3599</t>
        </is>
      </c>
      <c r="E218" t="inlineStr">
        <is>
          <t>34562173320</t>
        </is>
      </c>
      <c r="F218" t="inlineStr">
        <is>
          <t>Customer</t>
        </is>
      </c>
      <c r="G218" t="inlineStr">
        <is>
          <t>Active</t>
        </is>
      </c>
      <c r="H218">
        <f>COUNTIF('Contacts'!$F$5:$F$484,B218)</f>
        <v>1</v>
      </c>
    </row>
    <row r="219">
      <c r="A219" t="inlineStr">
        <is>
          <t>Redgum Property Group Group</t>
        </is>
      </c>
      <c r="B219" t="inlineStr">
        <is>
          <t>C215</t>
        </is>
      </c>
      <c r="C219" t="inlineStr">
        <is>
          <t>accounts@redgumpropertygroup.com.au</t>
        </is>
      </c>
      <c r="D219" t="inlineStr">
        <is>
          <t>03 9712 3735</t>
        </is>
      </c>
      <c r="E219" t="inlineStr">
        <is>
          <t>28798470373</t>
        </is>
      </c>
      <c r="F219" t="inlineStr">
        <is>
          <t>Customer</t>
        </is>
      </c>
      <c r="G219" t="inlineStr">
        <is>
          <t>Active</t>
        </is>
      </c>
      <c r="H219">
        <f>COUNTIF('Contacts'!$F$5:$F$484,B219)</f>
        <v>1</v>
      </c>
    </row>
    <row r="220">
      <c r="A220" t="inlineStr">
        <is>
          <t>Richmond Eyewear Pty Ltd</t>
        </is>
      </c>
      <c r="B220" t="inlineStr">
        <is>
          <t>C216</t>
        </is>
      </c>
      <c r="C220" t="inlineStr">
        <is>
          <t>accounts@richmondeyewear.com.au</t>
        </is>
      </c>
      <c r="D220" t="inlineStr">
        <is>
          <t>03 9511 2594</t>
        </is>
      </c>
      <c r="E220" t="inlineStr">
        <is>
          <t>17203669573</t>
        </is>
      </c>
      <c r="F220" t="inlineStr">
        <is>
          <t>Customer</t>
        </is>
      </c>
      <c r="G220" t="inlineStr">
        <is>
          <t>Active</t>
        </is>
      </c>
      <c r="H220">
        <f>COUNTIF('Contacts'!$F$5:$F$484,B220)</f>
        <v>1</v>
      </c>
    </row>
    <row r="221">
      <c r="A221" t="inlineStr">
        <is>
          <t>Docklands Dental Group</t>
        </is>
      </c>
      <c r="B221" t="inlineStr">
        <is>
          <t>C217</t>
        </is>
      </c>
      <c r="C221" t="inlineStr">
        <is>
          <t>accounts@docklandsdental.com.au</t>
        </is>
      </c>
      <c r="D221" t="inlineStr">
        <is>
          <t>03 9192 9957</t>
        </is>
      </c>
      <c r="E221" t="inlineStr"/>
      <c r="F221" t="inlineStr">
        <is>
          <t>Customer</t>
        </is>
      </c>
      <c r="G221" t="inlineStr">
        <is>
          <t>Active</t>
        </is>
      </c>
      <c r="H221">
        <f>COUNTIF('Contacts'!$F$5:$F$484,B221)</f>
        <v>1</v>
      </c>
    </row>
    <row r="222">
      <c r="A222" t="inlineStr">
        <is>
          <t>Hawthorn Kitchen &amp; Bath Pty Ltd</t>
        </is>
      </c>
      <c r="B222" t="inlineStr">
        <is>
          <t>C218</t>
        </is>
      </c>
      <c r="C222" t="inlineStr">
        <is>
          <t>accounts@hawthornkitchenandbath.com.au</t>
        </is>
      </c>
      <c r="D222" t="inlineStr">
        <is>
          <t>03 9736 3022</t>
        </is>
      </c>
      <c r="E222" t="inlineStr">
        <is>
          <t>84251137789</t>
        </is>
      </c>
      <c r="F222" t="inlineStr">
        <is>
          <t>Customer</t>
        </is>
      </c>
      <c r="G222" t="inlineStr">
        <is>
          <t>Active</t>
        </is>
      </c>
      <c r="H222">
        <f>COUNTIF('Contacts'!$F$5:$F$484,B222)</f>
        <v>1</v>
      </c>
    </row>
    <row r="223">
      <c r="A223" t="inlineStr">
        <is>
          <t>High St Optometrists Pty Ltd</t>
        </is>
      </c>
      <c r="B223" t="inlineStr">
        <is>
          <t>C219</t>
        </is>
      </c>
      <c r="C223" t="inlineStr">
        <is>
          <t>accounts@highstoptometrists.com.au</t>
        </is>
      </c>
      <c r="D223" t="inlineStr">
        <is>
          <t>03 9109 2279</t>
        </is>
      </c>
      <c r="E223" t="inlineStr">
        <is>
          <t>49387159096</t>
        </is>
      </c>
      <c r="F223" t="inlineStr">
        <is>
          <t>Customer</t>
        </is>
      </c>
      <c r="G223" t="inlineStr">
        <is>
          <t>Active</t>
        </is>
      </c>
      <c r="H223">
        <f>COUNTIF('Contacts'!$F$5:$F$484,B223)</f>
        <v>1</v>
      </c>
    </row>
    <row r="224">
      <c r="A224" t="inlineStr">
        <is>
          <t>Docklands Design Studio Pty Ltd</t>
        </is>
      </c>
      <c r="B224" t="inlineStr">
        <is>
          <t>C220</t>
        </is>
      </c>
      <c r="C224" t="inlineStr">
        <is>
          <t>accounts@docklandsdesignstudio.com.au</t>
        </is>
      </c>
      <c r="D224" t="inlineStr">
        <is>
          <t>03 9267 5797</t>
        </is>
      </c>
      <c r="E224" t="inlineStr">
        <is>
          <t>25684501094</t>
        </is>
      </c>
      <c r="F224" t="inlineStr">
        <is>
          <t>Customer</t>
        </is>
      </c>
      <c r="G224" t="inlineStr">
        <is>
          <t>Active</t>
        </is>
      </c>
      <c r="H224">
        <f>COUNTIF('Contacts'!$F$5:$F$484,B224)</f>
        <v>1</v>
      </c>
    </row>
    <row r="225">
      <c r="A225" t="inlineStr">
        <is>
          <t>Kestrel Optometrists Pty Ltd</t>
        </is>
      </c>
      <c r="B225" t="inlineStr">
        <is>
          <t>C221</t>
        </is>
      </c>
      <c r="C225" t="inlineStr">
        <is>
          <t>accounts@kestreloptometrists.com.au</t>
        </is>
      </c>
      <c r="D225" t="inlineStr">
        <is>
          <t>03 9290 9225</t>
        </is>
      </c>
      <c r="E225" t="inlineStr"/>
      <c r="F225" t="inlineStr">
        <is>
          <t>Customer</t>
        </is>
      </c>
      <c r="G225" t="inlineStr">
        <is>
          <t>Active</t>
        </is>
      </c>
      <c r="H225">
        <f>COUNTIF('Contacts'!$F$5:$F$484,B225)</f>
        <v>1</v>
      </c>
    </row>
    <row r="226">
      <c r="A226" t="inlineStr">
        <is>
          <t>Camberwell Accountants Pty Ltd</t>
        </is>
      </c>
      <c r="B226" t="inlineStr">
        <is>
          <t>C222</t>
        </is>
      </c>
      <c r="C226" t="inlineStr">
        <is>
          <t>accounts@camberwellaccountants.com.au</t>
        </is>
      </c>
      <c r="D226" t="inlineStr">
        <is>
          <t>03 9239 8042</t>
        </is>
      </c>
      <c r="E226" t="inlineStr"/>
      <c r="F226" t="inlineStr">
        <is>
          <t>Customer</t>
        </is>
      </c>
      <c r="G226" t="inlineStr">
        <is>
          <t>Active</t>
        </is>
      </c>
      <c r="H226">
        <f>COUNTIF('Contacts'!$F$5:$F$484,B226)</f>
        <v>1</v>
      </c>
    </row>
    <row r="227">
      <c r="A227" t="inlineStr">
        <is>
          <t>Ironbark Accountants</t>
        </is>
      </c>
      <c r="B227" t="inlineStr">
        <is>
          <t>C223</t>
        </is>
      </c>
      <c r="C227" t="inlineStr">
        <is>
          <t>accounts@ironbarkaccountants.com.au</t>
        </is>
      </c>
      <c r="D227" t="inlineStr">
        <is>
          <t>03 9966 7276</t>
        </is>
      </c>
      <c r="E227" t="inlineStr">
        <is>
          <t>80056451630</t>
        </is>
      </c>
      <c r="F227" t="inlineStr">
        <is>
          <t>Customer</t>
        </is>
      </c>
      <c r="G227" t="inlineStr">
        <is>
          <t>Archive after import</t>
        </is>
      </c>
      <c r="H227">
        <f>COUNTIF('Contacts'!$F$5:$F$484,B227)</f>
        <v>1</v>
      </c>
    </row>
    <row r="228">
      <c r="A228" t="inlineStr">
        <is>
          <t>Hawthorn Design Studio Pty Ltd</t>
        </is>
      </c>
      <c r="B228" t="inlineStr">
        <is>
          <t>C224</t>
        </is>
      </c>
      <c r="C228" t="inlineStr">
        <is>
          <t>accounts@hawthorndesignstudio.com.au</t>
        </is>
      </c>
      <c r="D228" t="inlineStr">
        <is>
          <t>03 9226 1635</t>
        </is>
      </c>
      <c r="E228" t="inlineStr">
        <is>
          <t>35079483914</t>
        </is>
      </c>
      <c r="F228" t="inlineStr">
        <is>
          <t>Customer</t>
        </is>
      </c>
      <c r="G228" t="inlineStr">
        <is>
          <t>Active</t>
        </is>
      </c>
      <c r="H228">
        <f>COUNTIF('Contacts'!$F$5:$F$484,B228)</f>
        <v>1</v>
      </c>
    </row>
    <row r="229">
      <c r="A229" t="inlineStr">
        <is>
          <t>Prahran Eyewear</t>
        </is>
      </c>
      <c r="B229" t="inlineStr">
        <is>
          <t>C225</t>
        </is>
      </c>
      <c r="C229" t="inlineStr">
        <is>
          <t>accounts@prahraneyewear.com.au</t>
        </is>
      </c>
      <c r="D229" t="inlineStr">
        <is>
          <t>03 9937 3941</t>
        </is>
      </c>
      <c r="E229" t="inlineStr">
        <is>
          <t>34467297567</t>
        </is>
      </c>
      <c r="F229" t="inlineStr">
        <is>
          <t>Customer</t>
        </is>
      </c>
      <c r="G229" t="inlineStr">
        <is>
          <t>Active</t>
        </is>
      </c>
      <c r="H229">
        <f>COUNTIF('Contacts'!$F$5:$F$484,B229)</f>
        <v>1</v>
      </c>
    </row>
    <row r="230">
      <c r="A230" t="inlineStr">
        <is>
          <t>Collins Design Studio Pty Ltd</t>
        </is>
      </c>
      <c r="B230" t="inlineStr">
        <is>
          <t>C226</t>
        </is>
      </c>
      <c r="C230" t="inlineStr">
        <is>
          <t>accounts@collinsdesignstudio.com.au</t>
        </is>
      </c>
      <c r="D230" t="inlineStr">
        <is>
          <t>03 9242 2259</t>
        </is>
      </c>
      <c r="E230" t="inlineStr">
        <is>
          <t>23417476011</t>
        </is>
      </c>
      <c r="F230" t="inlineStr">
        <is>
          <t>Customer</t>
        </is>
      </c>
      <c r="G230" t="inlineStr">
        <is>
          <t>Active</t>
        </is>
      </c>
      <c r="H230">
        <f>COUNTIF('Contacts'!$F$5:$F$484,B230)</f>
        <v>1</v>
      </c>
    </row>
    <row r="231">
      <c r="A231" t="inlineStr">
        <is>
          <t>Bluestone Pharmacy Pty Ltd</t>
        </is>
      </c>
      <c r="B231" t="inlineStr">
        <is>
          <t>C227</t>
        </is>
      </c>
      <c r="C231" t="inlineStr">
        <is>
          <t>accounts@bluestonepharmacy.com.au</t>
        </is>
      </c>
      <c r="D231" t="inlineStr">
        <is>
          <t>03 9386 8837</t>
        </is>
      </c>
      <c r="E231" t="inlineStr">
        <is>
          <t>35013590683</t>
        </is>
      </c>
      <c r="F231" t="inlineStr">
        <is>
          <t>Customer</t>
        </is>
      </c>
      <c r="G231" t="inlineStr">
        <is>
          <t>Active</t>
        </is>
      </c>
      <c r="H231">
        <f>COUNTIF('Contacts'!$F$5:$F$484,B231)</f>
        <v>1</v>
      </c>
    </row>
    <row r="232">
      <c r="A232" t="inlineStr">
        <is>
          <t>Richmond Kitchen &amp; Bath Pty Ltd</t>
        </is>
      </c>
      <c r="B232" t="inlineStr">
        <is>
          <t>C228</t>
        </is>
      </c>
      <c r="C232" t="inlineStr">
        <is>
          <t>accounts@richmondkitchenandbath.com.au</t>
        </is>
      </c>
      <c r="D232" t="inlineStr">
        <is>
          <t>03 9273 3066</t>
        </is>
      </c>
      <c r="E232" t="inlineStr">
        <is>
          <t>34028604945</t>
        </is>
      </c>
      <c r="F232" t="inlineStr">
        <is>
          <t>Customer</t>
        </is>
      </c>
      <c r="G232" t="inlineStr">
        <is>
          <t>Active</t>
        </is>
      </c>
      <c r="H232">
        <f>COUNTIF('Contacts'!$F$5:$F$484,B232)</f>
        <v>1</v>
      </c>
    </row>
    <row r="233">
      <c r="A233" t="inlineStr">
        <is>
          <t>Collins Fitness Pty Ltd</t>
        </is>
      </c>
      <c r="B233" t="inlineStr">
        <is>
          <t>C229</t>
        </is>
      </c>
      <c r="C233" t="inlineStr">
        <is>
          <t>accounts@collinsfitness.com.au</t>
        </is>
      </c>
      <c r="D233" t="inlineStr">
        <is>
          <t>03 9493 5198</t>
        </is>
      </c>
      <c r="E233" t="inlineStr"/>
      <c r="F233" t="inlineStr">
        <is>
          <t>Customer</t>
        </is>
      </c>
      <c r="G233" t="inlineStr">
        <is>
          <t>Active</t>
        </is>
      </c>
      <c r="H233">
        <f>COUNTIF('Contacts'!$F$5:$F$484,B233)</f>
        <v>1</v>
      </c>
    </row>
    <row r="234">
      <c r="A234" t="inlineStr">
        <is>
          <t>Sydney Road Physio Pty Ltd</t>
        </is>
      </c>
      <c r="B234" t="inlineStr">
        <is>
          <t>C230</t>
        </is>
      </c>
      <c r="C234" t="inlineStr">
        <is>
          <t>accounts@sydneyroadphysio.com.au</t>
        </is>
      </c>
      <c r="D234" t="inlineStr">
        <is>
          <t>03 9566 5976</t>
        </is>
      </c>
      <c r="E234" t="inlineStr"/>
      <c r="F234" t="inlineStr">
        <is>
          <t>Customer</t>
        </is>
      </c>
      <c r="G234" t="inlineStr">
        <is>
          <t>Active</t>
        </is>
      </c>
      <c r="H234">
        <f>COUNTIF('Contacts'!$F$5:$F$484,B234)</f>
        <v>1</v>
      </c>
    </row>
    <row r="235">
      <c r="A235" t="inlineStr">
        <is>
          <t>Wattle Bookshop</t>
        </is>
      </c>
      <c r="B235" t="inlineStr">
        <is>
          <t>C231</t>
        </is>
      </c>
      <c r="C235" t="inlineStr">
        <is>
          <t>accounts@wattlebookshop.com.au</t>
        </is>
      </c>
      <c r="D235" t="inlineStr">
        <is>
          <t>03 9835 1268</t>
        </is>
      </c>
      <c r="E235" t="inlineStr">
        <is>
          <t>11321920230</t>
        </is>
      </c>
      <c r="F235" t="inlineStr">
        <is>
          <t>Customer</t>
        </is>
      </c>
      <c r="G235" t="inlineStr">
        <is>
          <t>Active</t>
        </is>
      </c>
      <c r="H235">
        <f>COUNTIF('Contacts'!$F$5:$F$484,B235)</f>
        <v>1</v>
      </c>
    </row>
    <row r="236">
      <c r="A236" t="inlineStr">
        <is>
          <t>Harbour Real Estate</t>
        </is>
      </c>
      <c r="B236" t="inlineStr">
        <is>
          <t>C232</t>
        </is>
      </c>
      <c r="C236" t="inlineStr">
        <is>
          <t>accounts@harbourrealestate.com.au</t>
        </is>
      </c>
      <c r="D236" t="inlineStr">
        <is>
          <t>03 9401 5994</t>
        </is>
      </c>
      <c r="E236" t="inlineStr">
        <is>
          <t>74377138323</t>
        </is>
      </c>
      <c r="F236" t="inlineStr">
        <is>
          <t>Customer</t>
        </is>
      </c>
      <c r="G236" t="inlineStr">
        <is>
          <t>Active</t>
        </is>
      </c>
      <c r="H236">
        <f>COUNTIF('Contacts'!$F$5:$F$484,B236)</f>
        <v>1</v>
      </c>
    </row>
    <row r="237">
      <c r="A237" t="inlineStr">
        <is>
          <t>Kestrel Bakery Pty Ltd</t>
        </is>
      </c>
      <c r="B237" t="inlineStr">
        <is>
          <t>C233</t>
        </is>
      </c>
      <c r="C237" t="inlineStr">
        <is>
          <t>accounts@kestrelbakery.com.au</t>
        </is>
      </c>
      <c r="D237" t="inlineStr">
        <is>
          <t>03 9700 1219</t>
        </is>
      </c>
      <c r="E237" t="inlineStr">
        <is>
          <t>72658187814</t>
        </is>
      </c>
      <c r="F237" t="inlineStr">
        <is>
          <t>Customer</t>
        </is>
      </c>
      <c r="G237" t="inlineStr">
        <is>
          <t>Active</t>
        </is>
      </c>
      <c r="H237">
        <f>COUNTIF('Contacts'!$F$5:$F$484,B237)</f>
        <v>1</v>
      </c>
    </row>
    <row r="238">
      <c r="A238" t="inlineStr">
        <is>
          <t>Albert Constructions Pty Ltd</t>
        </is>
      </c>
      <c r="B238" t="inlineStr">
        <is>
          <t>C234</t>
        </is>
      </c>
      <c r="C238" t="inlineStr">
        <is>
          <t>accounts@albertconstructions.com.au</t>
        </is>
      </c>
      <c r="D238" t="inlineStr">
        <is>
          <t>03 9999 2046</t>
        </is>
      </c>
      <c r="E238" t="inlineStr">
        <is>
          <t>87093922543</t>
        </is>
      </c>
      <c r="F238" t="inlineStr">
        <is>
          <t>Customer</t>
        </is>
      </c>
      <c r="G238" t="inlineStr">
        <is>
          <t>Active</t>
        </is>
      </c>
      <c r="H238">
        <f>COUNTIF('Contacts'!$F$5:$F$484,B238)</f>
        <v>1</v>
      </c>
    </row>
    <row r="239">
      <c r="A239" t="inlineStr">
        <is>
          <t>High St Homewares</t>
        </is>
      </c>
      <c r="B239" t="inlineStr">
        <is>
          <t>C235</t>
        </is>
      </c>
      <c r="C239" t="inlineStr">
        <is>
          <t>accounts@highsthomewares.com.au</t>
        </is>
      </c>
      <c r="D239" t="inlineStr">
        <is>
          <t>03 9686 1056</t>
        </is>
      </c>
      <c r="E239" t="inlineStr">
        <is>
          <t>73955534674</t>
        </is>
      </c>
      <c r="F239" t="inlineStr">
        <is>
          <t>Customer</t>
        </is>
      </c>
      <c r="G239" t="inlineStr">
        <is>
          <t>Active</t>
        </is>
      </c>
      <c r="H239">
        <f>COUNTIF('Contacts'!$F$5:$F$484,B239)</f>
        <v>1</v>
      </c>
    </row>
    <row r="240">
      <c r="A240" t="inlineStr">
        <is>
          <t>Clifton Architects Pty Ltd</t>
        </is>
      </c>
      <c r="B240" t="inlineStr">
        <is>
          <t>C236</t>
        </is>
      </c>
      <c r="C240" t="inlineStr">
        <is>
          <t>accounts@cliftonarchitects.com.au</t>
        </is>
      </c>
      <c r="D240" t="inlineStr">
        <is>
          <t>03 9700 2712</t>
        </is>
      </c>
      <c r="E240" t="inlineStr">
        <is>
          <t>77638954295</t>
        </is>
      </c>
      <c r="F240" t="inlineStr">
        <is>
          <t>Customer</t>
        </is>
      </c>
      <c r="G240" t="inlineStr">
        <is>
          <t>Active</t>
        </is>
      </c>
      <c r="H240">
        <f>COUNTIF('Contacts'!$F$5:$F$484,B240)</f>
        <v>1</v>
      </c>
    </row>
    <row r="241">
      <c r="A241" t="inlineStr">
        <is>
          <t>Chapel Homewares</t>
        </is>
      </c>
      <c r="B241" t="inlineStr">
        <is>
          <t>C237</t>
        </is>
      </c>
      <c r="C241" t="inlineStr">
        <is>
          <t>accounts@chapelhomewares.com.au</t>
        </is>
      </c>
      <c r="D241" t="inlineStr">
        <is>
          <t>03 9243 9175</t>
        </is>
      </c>
      <c r="E241" t="inlineStr"/>
      <c r="F241" t="inlineStr">
        <is>
          <t>Customer</t>
        </is>
      </c>
      <c r="G241" t="inlineStr">
        <is>
          <t>Archive after import</t>
        </is>
      </c>
      <c r="H241">
        <f>COUNTIF('Contacts'!$F$5:$F$484,B241)</f>
        <v>1</v>
      </c>
    </row>
    <row r="242">
      <c r="A242" t="inlineStr">
        <is>
          <t>Collins Developments</t>
        </is>
      </c>
      <c r="B242" t="inlineStr">
        <is>
          <t>C238</t>
        </is>
      </c>
      <c r="C242" t="inlineStr">
        <is>
          <t>accounts@collinsdevelopments.com.au</t>
        </is>
      </c>
      <c r="D242" t="inlineStr">
        <is>
          <t>03 9981 4086</t>
        </is>
      </c>
      <c r="E242" t="inlineStr">
        <is>
          <t>42643993272</t>
        </is>
      </c>
      <c r="F242" t="inlineStr">
        <is>
          <t>Customer</t>
        </is>
      </c>
      <c r="G242" t="inlineStr">
        <is>
          <t>Active</t>
        </is>
      </c>
      <c r="H242">
        <f>COUNTIF('Contacts'!$F$5:$F$484,B242)</f>
        <v>1</v>
      </c>
    </row>
    <row r="243">
      <c r="A243" t="inlineStr">
        <is>
          <t>Clifton Vet Clinic Pty Ltd</t>
        </is>
      </c>
      <c r="B243" t="inlineStr">
        <is>
          <t>C239</t>
        </is>
      </c>
      <c r="C243" t="inlineStr">
        <is>
          <t>accounts@cliftonvetclinic.com.au</t>
        </is>
      </c>
      <c r="D243" t="inlineStr">
        <is>
          <t>03 9705 7680</t>
        </is>
      </c>
      <c r="E243" t="inlineStr"/>
      <c r="F243" t="inlineStr">
        <is>
          <t>Customer</t>
        </is>
      </c>
      <c r="G243" t="inlineStr">
        <is>
          <t>Active</t>
        </is>
      </c>
      <c r="H243">
        <f>COUNTIF('Contacts'!$F$5:$F$484,B243)</f>
        <v>1</v>
      </c>
    </row>
    <row r="244">
      <c r="A244" t="inlineStr">
        <is>
          <t>Northside Medical Centre Pty Ltd</t>
        </is>
      </c>
      <c r="B244" t="inlineStr">
        <is>
          <t>C240</t>
        </is>
      </c>
      <c r="C244" t="inlineStr">
        <is>
          <t>accounts@northsidemedicalcentre.com.au</t>
        </is>
      </c>
      <c r="D244" t="inlineStr">
        <is>
          <t>03 9931 4059</t>
        </is>
      </c>
      <c r="E244" t="inlineStr">
        <is>
          <t>05094579538</t>
        </is>
      </c>
      <c r="F244" t="inlineStr">
        <is>
          <t>Customer</t>
        </is>
      </c>
      <c r="G244" t="inlineStr">
        <is>
          <t>Active</t>
        </is>
      </c>
      <c r="H244">
        <f>COUNTIF('Contacts'!$F$5:$F$484,B244)</f>
        <v>1</v>
      </c>
    </row>
    <row r="245">
      <c r="A245" t="inlineStr">
        <is>
          <t>Bayside Florist Pty Ltd</t>
        </is>
      </c>
      <c r="B245" t="inlineStr">
        <is>
          <t>C241</t>
        </is>
      </c>
      <c r="C245" t="inlineStr">
        <is>
          <t>accounts@baysideflorist.com.au</t>
        </is>
      </c>
      <c r="D245" t="inlineStr">
        <is>
          <t>03 9457 8948</t>
        </is>
      </c>
      <c r="E245" t="inlineStr">
        <is>
          <t>51450050118</t>
        </is>
      </c>
      <c r="F245" t="inlineStr">
        <is>
          <t>Customer</t>
        </is>
      </c>
      <c r="G245" t="inlineStr">
        <is>
          <t>Active</t>
        </is>
      </c>
      <c r="H245">
        <f>COUNTIF('Contacts'!$F$5:$F$484,B245)</f>
        <v>1</v>
      </c>
    </row>
    <row r="246">
      <c r="A246" t="inlineStr">
        <is>
          <t>Southern Legal</t>
        </is>
      </c>
      <c r="B246" t="inlineStr">
        <is>
          <t>C242</t>
        </is>
      </c>
      <c r="C246" t="inlineStr">
        <is>
          <t>accounts@southernlegal.com.au</t>
        </is>
      </c>
      <c r="D246" t="inlineStr">
        <is>
          <t>03 9116 3801</t>
        </is>
      </c>
      <c r="E246" t="inlineStr"/>
      <c r="F246" t="inlineStr">
        <is>
          <t>Customer</t>
        </is>
      </c>
      <c r="G246" t="inlineStr">
        <is>
          <t>Active</t>
        </is>
      </c>
      <c r="H246">
        <f>COUNTIF('Contacts'!$F$5:$F$484,B246)</f>
        <v>1</v>
      </c>
    </row>
    <row r="247">
      <c r="A247" t="inlineStr">
        <is>
          <t>Hawthorn Bakery Pty Ltd</t>
        </is>
      </c>
      <c r="B247" t="inlineStr">
        <is>
          <t>C243</t>
        </is>
      </c>
      <c r="C247" t="inlineStr">
        <is>
          <t>accounts@hawthornbakery.com.au</t>
        </is>
      </c>
      <c r="D247" t="inlineStr">
        <is>
          <t>03 9169 8992</t>
        </is>
      </c>
      <c r="E247" t="inlineStr"/>
      <c r="F247" t="inlineStr">
        <is>
          <t>Customer</t>
        </is>
      </c>
      <c r="G247" t="inlineStr">
        <is>
          <t>Active</t>
        </is>
      </c>
      <c r="H247">
        <f>COUNTIF('Contacts'!$F$5:$F$484,B247)</f>
        <v>1</v>
      </c>
    </row>
    <row r="248">
      <c r="A248" t="inlineStr">
        <is>
          <t>Fitzroy Vet Clinic</t>
        </is>
      </c>
      <c r="B248" t="inlineStr">
        <is>
          <t>C244</t>
        </is>
      </c>
      <c r="C248" t="inlineStr">
        <is>
          <t>accounts@fitzroyvetclinic.com.au</t>
        </is>
      </c>
      <c r="D248" t="inlineStr">
        <is>
          <t>03 9661 7342</t>
        </is>
      </c>
      <c r="E248" t="inlineStr"/>
      <c r="F248" t="inlineStr">
        <is>
          <t>Customer</t>
        </is>
      </c>
      <c r="G248" t="inlineStr">
        <is>
          <t>Active</t>
        </is>
      </c>
      <c r="H248">
        <f>COUNTIF('Contacts'!$F$5:$F$484,B248)</f>
        <v>1</v>
      </c>
    </row>
    <row r="249">
      <c r="A249" t="inlineStr">
        <is>
          <t>Redgum Medical Centre Pty Ltd</t>
        </is>
      </c>
      <c r="B249" t="inlineStr">
        <is>
          <t>C245</t>
        </is>
      </c>
      <c r="C249" t="inlineStr">
        <is>
          <t>accounts@redgummedicalcentre.com.au</t>
        </is>
      </c>
      <c r="D249" t="inlineStr">
        <is>
          <t>03 9262 5865</t>
        </is>
      </c>
      <c r="E249" t="inlineStr">
        <is>
          <t>79737692688</t>
        </is>
      </c>
      <c r="F249" t="inlineStr">
        <is>
          <t>Customer</t>
        </is>
      </c>
      <c r="G249" t="inlineStr">
        <is>
          <t>Active</t>
        </is>
      </c>
      <c r="H249">
        <f>COUNTIF('Contacts'!$F$5:$F$484,B249)</f>
        <v>1</v>
      </c>
    </row>
    <row r="250">
      <c r="A250" t="inlineStr">
        <is>
          <t>Carlton Property Group Pty Ltd</t>
        </is>
      </c>
      <c r="B250" t="inlineStr">
        <is>
          <t>C246</t>
        </is>
      </c>
      <c r="C250" t="inlineStr">
        <is>
          <t>accounts@carltonpropertygroup.com.au</t>
        </is>
      </c>
      <c r="D250" t="inlineStr">
        <is>
          <t>03 9856 2260</t>
        </is>
      </c>
      <c r="E250" t="inlineStr">
        <is>
          <t>13039918220</t>
        </is>
      </c>
      <c r="F250" t="inlineStr">
        <is>
          <t>Customer</t>
        </is>
      </c>
      <c r="G250" t="inlineStr">
        <is>
          <t>Active</t>
        </is>
      </c>
      <c r="H250">
        <f>COUNTIF('Contacts'!$F$5:$F$484,B250)</f>
        <v>1</v>
      </c>
    </row>
    <row r="251">
      <c r="A251" t="inlineStr">
        <is>
          <t>Yarra Design Studio Pty Ltd</t>
        </is>
      </c>
      <c r="B251" t="inlineStr">
        <is>
          <t>C247</t>
        </is>
      </c>
      <c r="C251" t="inlineStr">
        <is>
          <t>accounts@yarradesignstudio.com.au</t>
        </is>
      </c>
      <c r="D251" t="inlineStr">
        <is>
          <t>03 9336 5354</t>
        </is>
      </c>
      <c r="E251" t="inlineStr">
        <is>
          <t>46503676727</t>
        </is>
      </c>
      <c r="F251" t="inlineStr">
        <is>
          <t>Customer</t>
        </is>
      </c>
      <c r="G251" t="inlineStr">
        <is>
          <t>Active</t>
        </is>
      </c>
      <c r="H251">
        <f>COUNTIF('Contacts'!$F$5:$F$484,B251)</f>
        <v>1</v>
      </c>
    </row>
    <row r="252">
      <c r="A252" t="inlineStr">
        <is>
          <t>Hawthorn Physio Pty Ltd</t>
        </is>
      </c>
      <c r="B252" t="inlineStr">
        <is>
          <t>C248</t>
        </is>
      </c>
      <c r="C252" t="inlineStr">
        <is>
          <t>accounts@hawthornphysio.com.au</t>
        </is>
      </c>
      <c r="D252" t="inlineStr">
        <is>
          <t>03 9485 8848</t>
        </is>
      </c>
      <c r="E252" t="inlineStr"/>
      <c r="F252" t="inlineStr">
        <is>
          <t>Customer</t>
        </is>
      </c>
      <c r="G252" t="inlineStr">
        <is>
          <t>Active</t>
        </is>
      </c>
      <c r="H252">
        <f>COUNTIF('Contacts'!$F$5:$F$484,B252)</f>
        <v>1</v>
      </c>
    </row>
    <row r="253">
      <c r="A253" t="inlineStr">
        <is>
          <t>Wattle Eyewear</t>
        </is>
      </c>
      <c r="B253" t="inlineStr">
        <is>
          <t>C249</t>
        </is>
      </c>
      <c r="C253" t="inlineStr">
        <is>
          <t>accounts@wattleeyewear.com.au</t>
        </is>
      </c>
      <c r="D253" t="inlineStr">
        <is>
          <t>03 9224 2748</t>
        </is>
      </c>
      <c r="E253" t="inlineStr"/>
      <c r="F253" t="inlineStr">
        <is>
          <t>Customer</t>
        </is>
      </c>
      <c r="G253" t="inlineStr">
        <is>
          <t>Active</t>
        </is>
      </c>
      <c r="H253">
        <f>COUNTIF('Contacts'!$F$5:$F$484,B253)</f>
        <v>1</v>
      </c>
    </row>
    <row r="254">
      <c r="A254" t="inlineStr">
        <is>
          <t>Malvern Bakery Group</t>
        </is>
      </c>
      <c r="B254" t="inlineStr">
        <is>
          <t>C250</t>
        </is>
      </c>
      <c r="C254" t="inlineStr">
        <is>
          <t>accounts@malvernbakery.com.au</t>
        </is>
      </c>
      <c r="D254" t="inlineStr">
        <is>
          <t>03 9373 1631</t>
        </is>
      </c>
      <c r="E254" t="inlineStr">
        <is>
          <t>47253109433</t>
        </is>
      </c>
      <c r="F254" t="inlineStr">
        <is>
          <t>Customer</t>
        </is>
      </c>
      <c r="G254" t="inlineStr">
        <is>
          <t>Active</t>
        </is>
      </c>
      <c r="H254">
        <f>COUNTIF('Contacts'!$F$5:$F$484,B254)</f>
        <v>1</v>
      </c>
    </row>
    <row r="255">
      <c r="A255" t="inlineStr">
        <is>
          <t>Fitzroy Fashion Group</t>
        </is>
      </c>
      <c r="B255" t="inlineStr">
        <is>
          <t>C251</t>
        </is>
      </c>
      <c r="C255" t="inlineStr">
        <is>
          <t>accounts@fitzroyfashion.com.au</t>
        </is>
      </c>
      <c r="D255" t="inlineStr">
        <is>
          <t>03 9113 7972</t>
        </is>
      </c>
      <c r="E255" t="inlineStr">
        <is>
          <t>75458442112</t>
        </is>
      </c>
      <c r="F255" t="inlineStr">
        <is>
          <t>Customer</t>
        </is>
      </c>
      <c r="G255" t="inlineStr">
        <is>
          <t>Active</t>
        </is>
      </c>
      <c r="H255">
        <f>COUNTIF('Contacts'!$F$5:$F$484,B255)</f>
        <v>1</v>
      </c>
    </row>
    <row r="256">
      <c r="A256" t="inlineStr">
        <is>
          <t>Kew Kitchen &amp; Bath Pty Ltd</t>
        </is>
      </c>
      <c r="B256" t="inlineStr">
        <is>
          <t>C252</t>
        </is>
      </c>
      <c r="C256" t="inlineStr">
        <is>
          <t>accounts@kewkitchenandbath.com.au</t>
        </is>
      </c>
      <c r="D256" t="inlineStr">
        <is>
          <t>03 9119 1544</t>
        </is>
      </c>
      <c r="E256" t="inlineStr">
        <is>
          <t>07576688785</t>
        </is>
      </c>
      <c r="F256" t="inlineStr">
        <is>
          <t>Customer</t>
        </is>
      </c>
      <c r="G256" t="inlineStr">
        <is>
          <t>Active</t>
        </is>
      </c>
      <c r="H256">
        <f>COUNTIF('Contacts'!$F$5:$F$484,B256)</f>
        <v>1</v>
      </c>
    </row>
    <row r="257">
      <c r="A257" t="inlineStr">
        <is>
          <t>Yarra Fitness Pty Ltd</t>
        </is>
      </c>
      <c r="B257" t="inlineStr">
        <is>
          <t>C253</t>
        </is>
      </c>
      <c r="C257" t="inlineStr">
        <is>
          <t>accounts@yarrafitness.com.au</t>
        </is>
      </c>
      <c r="D257" t="inlineStr">
        <is>
          <t>03 9696 7541</t>
        </is>
      </c>
      <c r="E257" t="inlineStr">
        <is>
          <t>66882748327</t>
        </is>
      </c>
      <c r="F257" t="inlineStr">
        <is>
          <t>Customer</t>
        </is>
      </c>
      <c r="G257" t="inlineStr">
        <is>
          <t>Active</t>
        </is>
      </c>
      <c r="H257">
        <f>COUNTIF('Contacts'!$F$5:$F$484,B257)</f>
        <v>1</v>
      </c>
    </row>
    <row r="258">
      <c r="A258" t="inlineStr">
        <is>
          <t>Chapel Real Estate Pty Ltd</t>
        </is>
      </c>
      <c r="B258" t="inlineStr">
        <is>
          <t>C254</t>
        </is>
      </c>
      <c r="C258" t="inlineStr">
        <is>
          <t>accounts@chapelrealestate.com.au</t>
        </is>
      </c>
      <c r="D258" t="inlineStr">
        <is>
          <t>03 9169 5626</t>
        </is>
      </c>
      <c r="E258" t="inlineStr">
        <is>
          <t>12474903080</t>
        </is>
      </c>
      <c r="F258" t="inlineStr">
        <is>
          <t>Customer</t>
        </is>
      </c>
      <c r="G258" t="inlineStr">
        <is>
          <t>Active</t>
        </is>
      </c>
      <c r="H258">
        <f>COUNTIF('Contacts'!$F$5:$F$484,B258)</f>
        <v>1</v>
      </c>
    </row>
    <row r="259">
      <c r="A259" t="inlineStr">
        <is>
          <t>Prahran Optometrists Pty Ltd</t>
        </is>
      </c>
      <c r="B259" t="inlineStr">
        <is>
          <t>C255</t>
        </is>
      </c>
      <c r="C259" t="inlineStr">
        <is>
          <t>accounts@prahranoptometrists.com.au</t>
        </is>
      </c>
      <c r="D259" t="inlineStr">
        <is>
          <t>03 9550 7949</t>
        </is>
      </c>
      <c r="E259" t="inlineStr">
        <is>
          <t>49197140282</t>
        </is>
      </c>
      <c r="F259" t="inlineStr">
        <is>
          <t>Customer</t>
        </is>
      </c>
      <c r="G259" t="inlineStr">
        <is>
          <t>Active</t>
        </is>
      </c>
      <c r="H259">
        <f>COUNTIF('Contacts'!$F$5:$F$484,B259)</f>
        <v>1</v>
      </c>
    </row>
    <row r="260">
      <c r="A260" t="inlineStr">
        <is>
          <t>Southern Fashion Pty Ltd</t>
        </is>
      </c>
      <c r="B260" t="inlineStr">
        <is>
          <t>C256</t>
        </is>
      </c>
      <c r="C260" t="inlineStr">
        <is>
          <t>accounts@southernfashion.com.au</t>
        </is>
      </c>
      <c r="D260" t="inlineStr">
        <is>
          <t>03 9685 2367</t>
        </is>
      </c>
      <c r="E260" t="inlineStr">
        <is>
          <t>45217615741</t>
        </is>
      </c>
      <c r="F260" t="inlineStr">
        <is>
          <t>Customer</t>
        </is>
      </c>
      <c r="G260" t="inlineStr">
        <is>
          <t>Active</t>
        </is>
      </c>
      <c r="H260">
        <f>COUNTIF('Contacts'!$F$5:$F$484,B260)</f>
        <v>1</v>
      </c>
    </row>
    <row r="261">
      <c r="A261" t="inlineStr">
        <is>
          <t>Harbour Physio Group</t>
        </is>
      </c>
      <c r="B261" t="inlineStr">
        <is>
          <t>C257</t>
        </is>
      </c>
      <c r="C261" t="inlineStr">
        <is>
          <t>accounts@harbourphysio.com.au</t>
        </is>
      </c>
      <c r="D261" t="inlineStr">
        <is>
          <t>03 9506 8082</t>
        </is>
      </c>
      <c r="E261" t="inlineStr">
        <is>
          <t>36793428930</t>
        </is>
      </c>
      <c r="F261" t="inlineStr">
        <is>
          <t>Customer</t>
        </is>
      </c>
      <c r="G261" t="inlineStr">
        <is>
          <t>Active</t>
        </is>
      </c>
      <c r="H261">
        <f>COUNTIF('Contacts'!$F$5:$F$484,B261)</f>
        <v>1</v>
      </c>
    </row>
    <row r="262">
      <c r="A262" t="inlineStr">
        <is>
          <t>Elm Property Group Pty Ltd</t>
        </is>
      </c>
      <c r="B262" t="inlineStr">
        <is>
          <t>C258</t>
        </is>
      </c>
      <c r="C262" t="inlineStr">
        <is>
          <t>accounts@elmpropertygroup.com.au</t>
        </is>
      </c>
      <c r="D262" t="inlineStr">
        <is>
          <t>03 9590 6396</t>
        </is>
      </c>
      <c r="E262" t="inlineStr"/>
      <c r="F262" t="inlineStr">
        <is>
          <t>Customer</t>
        </is>
      </c>
      <c r="G262" t="inlineStr">
        <is>
          <t>Active</t>
        </is>
      </c>
      <c r="H262">
        <f>COUNTIF('Contacts'!$F$5:$F$484,B262)</f>
        <v>1</v>
      </c>
    </row>
    <row r="263">
      <c r="A263" t="inlineStr">
        <is>
          <t>Northside Vet Clinic Pty Ltd</t>
        </is>
      </c>
      <c r="B263" t="inlineStr">
        <is>
          <t>C259</t>
        </is>
      </c>
      <c r="C263" t="inlineStr">
        <is>
          <t>accounts@northsidevetclinic.com.au</t>
        </is>
      </c>
      <c r="D263" t="inlineStr">
        <is>
          <t>03 9709 6773</t>
        </is>
      </c>
      <c r="E263" t="inlineStr">
        <is>
          <t>45298139347</t>
        </is>
      </c>
      <c r="F263" t="inlineStr">
        <is>
          <t>Customer</t>
        </is>
      </c>
      <c r="G263" t="inlineStr">
        <is>
          <t>Active</t>
        </is>
      </c>
      <c r="H263">
        <f>COUNTIF('Contacts'!$F$5:$F$484,B263)</f>
        <v>1</v>
      </c>
    </row>
    <row r="264">
      <c r="A264" t="inlineStr">
        <is>
          <t>Lygon Real Estate</t>
        </is>
      </c>
      <c r="B264" t="inlineStr">
        <is>
          <t>C260</t>
        </is>
      </c>
      <c r="C264" t="inlineStr">
        <is>
          <t>accounts@lygonrealestate.com.au</t>
        </is>
      </c>
      <c r="D264" t="inlineStr">
        <is>
          <t>03 9952 8040</t>
        </is>
      </c>
      <c r="E264" t="inlineStr"/>
      <c r="F264" t="inlineStr">
        <is>
          <t>Customer</t>
        </is>
      </c>
      <c r="G264" t="inlineStr">
        <is>
          <t>Active</t>
        </is>
      </c>
      <c r="H264">
        <f>COUNTIF('Contacts'!$F$5:$F$484,B264)</f>
        <v>1</v>
      </c>
    </row>
    <row r="265">
      <c r="A265" t="inlineStr">
        <is>
          <t>Chapel Design Studio Pty Ltd</t>
        </is>
      </c>
      <c r="B265" t="inlineStr">
        <is>
          <t>C261</t>
        </is>
      </c>
      <c r="C265" t="inlineStr">
        <is>
          <t>accounts@chapeldesignstudio.com.au</t>
        </is>
      </c>
      <c r="D265" t="inlineStr">
        <is>
          <t>03 9311 6264</t>
        </is>
      </c>
      <c r="E265" t="inlineStr">
        <is>
          <t>01031134119</t>
        </is>
      </c>
      <c r="F265" t="inlineStr">
        <is>
          <t>Customer</t>
        </is>
      </c>
      <c r="G265" t="inlineStr">
        <is>
          <t>Active</t>
        </is>
      </c>
      <c r="H265">
        <f>COUNTIF('Contacts'!$F$5:$F$484,B265)</f>
        <v>1</v>
      </c>
    </row>
    <row r="266">
      <c r="A266" t="inlineStr">
        <is>
          <t>Lygon Physio Pty Ltd</t>
        </is>
      </c>
      <c r="B266" t="inlineStr">
        <is>
          <t>C262</t>
        </is>
      </c>
      <c r="C266" t="inlineStr">
        <is>
          <t>accounts@lygonphysio.com.au</t>
        </is>
      </c>
      <c r="D266" t="inlineStr">
        <is>
          <t>03 9645 2588</t>
        </is>
      </c>
      <c r="E266" t="inlineStr">
        <is>
          <t>99585286263</t>
        </is>
      </c>
      <c r="F266" t="inlineStr">
        <is>
          <t>Customer</t>
        </is>
      </c>
      <c r="G266" t="inlineStr">
        <is>
          <t>Active</t>
        </is>
      </c>
      <c r="H266">
        <f>COUNTIF('Contacts'!$F$5:$F$484,B266)</f>
        <v>1</v>
      </c>
    </row>
    <row r="267">
      <c r="A267" t="inlineStr">
        <is>
          <t>Hawthorn Vet Clinic Pty Ltd</t>
        </is>
      </c>
      <c r="B267" t="inlineStr">
        <is>
          <t>C263</t>
        </is>
      </c>
      <c r="C267" t="inlineStr">
        <is>
          <t>accounts@hawthornvetclinic.com.au</t>
        </is>
      </c>
      <c r="D267" t="inlineStr">
        <is>
          <t>03 9711 7765</t>
        </is>
      </c>
      <c r="E267" t="inlineStr">
        <is>
          <t>90121486296</t>
        </is>
      </c>
      <c r="F267" t="inlineStr">
        <is>
          <t>Customer</t>
        </is>
      </c>
      <c r="G267" t="inlineStr">
        <is>
          <t>Active</t>
        </is>
      </c>
      <c r="H267">
        <f>COUNTIF('Contacts'!$F$5:$F$484,B267)</f>
        <v>1</v>
      </c>
    </row>
    <row r="268">
      <c r="A268" t="inlineStr">
        <is>
          <t>Elm Optometrists Pty Ltd</t>
        </is>
      </c>
      <c r="B268" t="inlineStr">
        <is>
          <t>C264</t>
        </is>
      </c>
      <c r="C268" t="inlineStr">
        <is>
          <t>accounts@elmoptometrists.com.au</t>
        </is>
      </c>
      <c r="D268" t="inlineStr">
        <is>
          <t>03 9771 4154</t>
        </is>
      </c>
      <c r="E268" t="inlineStr">
        <is>
          <t>00920626664</t>
        </is>
      </c>
      <c r="F268" t="inlineStr">
        <is>
          <t>Customer</t>
        </is>
      </c>
      <c r="G268" t="inlineStr">
        <is>
          <t>Active</t>
        </is>
      </c>
      <c r="H268">
        <f>COUNTIF('Contacts'!$F$5:$F$484,B268)</f>
        <v>1</v>
      </c>
    </row>
    <row r="269">
      <c r="A269" t="inlineStr">
        <is>
          <t>Kew Pharmacy Pty Ltd</t>
        </is>
      </c>
      <c r="B269" t="inlineStr">
        <is>
          <t>C265</t>
        </is>
      </c>
      <c r="C269" t="inlineStr">
        <is>
          <t>accounts@kewpharmacy.com.au</t>
        </is>
      </c>
      <c r="D269" t="inlineStr">
        <is>
          <t>03 9427 1469</t>
        </is>
      </c>
      <c r="E269" t="inlineStr">
        <is>
          <t>33535807065</t>
        </is>
      </c>
      <c r="F269" t="inlineStr">
        <is>
          <t>Customer</t>
        </is>
      </c>
      <c r="G269" t="inlineStr">
        <is>
          <t>Active</t>
        </is>
      </c>
      <c r="H269">
        <f>COUNTIF('Contacts'!$F$5:$F$484,B269)</f>
        <v>1</v>
      </c>
    </row>
    <row r="270">
      <c r="A270" t="inlineStr">
        <is>
          <t>Smith St Dental</t>
        </is>
      </c>
      <c r="B270" t="inlineStr">
        <is>
          <t>C266</t>
        </is>
      </c>
      <c r="C270" t="inlineStr">
        <is>
          <t>accounts@smithstdental.com.au</t>
        </is>
      </c>
      <c r="D270" t="inlineStr">
        <is>
          <t>03 9220 8192</t>
        </is>
      </c>
      <c r="E270" t="inlineStr">
        <is>
          <t>97298428280</t>
        </is>
      </c>
      <c r="F270" t="inlineStr">
        <is>
          <t>Customer</t>
        </is>
      </c>
      <c r="G270" t="inlineStr">
        <is>
          <t>Active</t>
        </is>
      </c>
      <c r="H270">
        <f>COUNTIF('Contacts'!$F$5:$F$484,B270)</f>
        <v>1</v>
      </c>
    </row>
    <row r="271">
      <c r="A271" t="inlineStr">
        <is>
          <t>Yarra Developments</t>
        </is>
      </c>
      <c r="B271" t="inlineStr">
        <is>
          <t>C267</t>
        </is>
      </c>
      <c r="C271" t="inlineStr">
        <is>
          <t>accounts@yarradevelopments.com.au</t>
        </is>
      </c>
      <c r="D271" t="inlineStr">
        <is>
          <t>03 9380 4067</t>
        </is>
      </c>
      <c r="E271" t="inlineStr">
        <is>
          <t>42604886218</t>
        </is>
      </c>
      <c r="F271" t="inlineStr">
        <is>
          <t>Customer</t>
        </is>
      </c>
      <c r="G271" t="inlineStr">
        <is>
          <t>Active</t>
        </is>
      </c>
      <c r="H271">
        <f>COUNTIF('Contacts'!$F$5:$F$484,B271)</f>
        <v>1</v>
      </c>
    </row>
    <row r="272">
      <c r="A272" t="inlineStr">
        <is>
          <t>Wattle Interiors</t>
        </is>
      </c>
      <c r="B272" t="inlineStr">
        <is>
          <t>C268</t>
        </is>
      </c>
      <c r="C272" t="inlineStr">
        <is>
          <t>accounts@wattleinteriors.com.au</t>
        </is>
      </c>
      <c r="D272" t="inlineStr">
        <is>
          <t>03 9879 7022</t>
        </is>
      </c>
      <c r="E272" t="inlineStr">
        <is>
          <t>50844610318</t>
        </is>
      </c>
      <c r="F272" t="inlineStr">
        <is>
          <t>Customer + Supplier</t>
        </is>
      </c>
      <c r="G272" t="inlineStr">
        <is>
          <t>Active</t>
        </is>
      </c>
      <c r="H272">
        <f>COUNTIF('Contacts'!$F$5:$F$484,B272)</f>
        <v>2</v>
      </c>
    </row>
    <row r="273">
      <c r="A273" t="inlineStr">
        <is>
          <t>Redgum Optometrists Pty Ltd</t>
        </is>
      </c>
      <c r="B273" t="inlineStr">
        <is>
          <t>C269</t>
        </is>
      </c>
      <c r="C273" t="inlineStr">
        <is>
          <t>accounts@redgumoptometrists.com.au</t>
        </is>
      </c>
      <c r="D273" t="inlineStr">
        <is>
          <t>03 9337 4238</t>
        </is>
      </c>
      <c r="E273" t="inlineStr"/>
      <c r="F273" t="inlineStr">
        <is>
          <t>Customer</t>
        </is>
      </c>
      <c r="G273" t="inlineStr">
        <is>
          <t>Active</t>
        </is>
      </c>
      <c r="H273">
        <f>COUNTIF('Contacts'!$F$5:$F$484,B273)</f>
        <v>1</v>
      </c>
    </row>
    <row r="274">
      <c r="A274" t="inlineStr">
        <is>
          <t>Camberwell Medical Centre Pty Ltd</t>
        </is>
      </c>
      <c r="B274" t="inlineStr">
        <is>
          <t>C270</t>
        </is>
      </c>
      <c r="C274" t="inlineStr">
        <is>
          <t>accounts@camberwellmedicalcentre.com.au</t>
        </is>
      </c>
      <c r="D274" t="inlineStr">
        <is>
          <t>03 9785 2119</t>
        </is>
      </c>
      <c r="E274" t="inlineStr">
        <is>
          <t>57830325163</t>
        </is>
      </c>
      <c r="F274" t="inlineStr">
        <is>
          <t>Customer</t>
        </is>
      </c>
      <c r="G274" t="inlineStr">
        <is>
          <t>Archive after import</t>
        </is>
      </c>
      <c r="H274">
        <f>COUNTIF('Contacts'!$F$5:$F$484,B274)</f>
        <v>1</v>
      </c>
    </row>
    <row r="275">
      <c r="A275" t="inlineStr">
        <is>
          <t>Southern Gallery Pty Ltd</t>
        </is>
      </c>
      <c r="B275" t="inlineStr">
        <is>
          <t>C271</t>
        </is>
      </c>
      <c r="C275" t="inlineStr">
        <is>
          <t>accounts@southerngallery.com.au</t>
        </is>
      </c>
      <c r="D275" t="inlineStr">
        <is>
          <t>03 9128 1690</t>
        </is>
      </c>
      <c r="E275" t="inlineStr">
        <is>
          <t>42487308509</t>
        </is>
      </c>
      <c r="F275" t="inlineStr">
        <is>
          <t>Customer</t>
        </is>
      </c>
      <c r="G275" t="inlineStr">
        <is>
          <t>Active</t>
        </is>
      </c>
      <c r="H275">
        <f>COUNTIF('Contacts'!$F$5:$F$484,B275)</f>
        <v>1</v>
      </c>
    </row>
    <row r="276">
      <c r="A276" t="inlineStr">
        <is>
          <t>Albert Property Group</t>
        </is>
      </c>
      <c r="B276" t="inlineStr">
        <is>
          <t>C272</t>
        </is>
      </c>
      <c r="C276" t="inlineStr">
        <is>
          <t>accounts@albertpropertygroup.com.au</t>
        </is>
      </c>
      <c r="D276" t="inlineStr">
        <is>
          <t>03 9814 9427</t>
        </is>
      </c>
      <c r="E276" t="inlineStr">
        <is>
          <t>00991098707</t>
        </is>
      </c>
      <c r="F276" t="inlineStr">
        <is>
          <t>Customer</t>
        </is>
      </c>
      <c r="G276" t="inlineStr">
        <is>
          <t>Active</t>
        </is>
      </c>
      <c r="H276">
        <f>COUNTIF('Contacts'!$F$5:$F$484,B276)</f>
        <v>1</v>
      </c>
    </row>
    <row r="277">
      <c r="A277" t="inlineStr">
        <is>
          <t>Kew Salon Pty Ltd</t>
        </is>
      </c>
      <c r="B277" t="inlineStr">
        <is>
          <t>C273</t>
        </is>
      </c>
      <c r="C277" t="inlineStr">
        <is>
          <t>accounts@kewsalon.com.au</t>
        </is>
      </c>
      <c r="D277" t="inlineStr">
        <is>
          <t>03 9155 1184</t>
        </is>
      </c>
      <c r="E277" t="inlineStr">
        <is>
          <t>74415483664</t>
        </is>
      </c>
      <c r="F277" t="inlineStr">
        <is>
          <t>Customer</t>
        </is>
      </c>
      <c r="G277" t="inlineStr">
        <is>
          <t>Active</t>
        </is>
      </c>
      <c r="H277">
        <f>COUNTIF('Contacts'!$F$5:$F$484,B277)</f>
        <v>1</v>
      </c>
    </row>
    <row r="278">
      <c r="A278" t="inlineStr">
        <is>
          <t>Richmond Fitness Pty Ltd</t>
        </is>
      </c>
      <c r="B278" t="inlineStr">
        <is>
          <t>C274</t>
        </is>
      </c>
      <c r="C278" t="inlineStr">
        <is>
          <t>accounts@richmondfitness.com.au</t>
        </is>
      </c>
      <c r="D278" t="inlineStr">
        <is>
          <t>03 9630 8915</t>
        </is>
      </c>
      <c r="E278" t="inlineStr"/>
      <c r="F278" t="inlineStr">
        <is>
          <t>Customer</t>
        </is>
      </c>
      <c r="G278" t="inlineStr">
        <is>
          <t>Active</t>
        </is>
      </c>
      <c r="H278">
        <f>COUNTIF('Contacts'!$F$5:$F$484,B278)</f>
        <v>1</v>
      </c>
    </row>
    <row r="279">
      <c r="A279" t="inlineStr">
        <is>
          <t>Wattle Developments Pty Ltd</t>
        </is>
      </c>
      <c r="B279" t="inlineStr">
        <is>
          <t>C275</t>
        </is>
      </c>
      <c r="C279" t="inlineStr">
        <is>
          <t>accounts@wattledevelopments.com.au</t>
        </is>
      </c>
      <c r="D279" t="inlineStr">
        <is>
          <t>03 9265 3297</t>
        </is>
      </c>
      <c r="E279" t="inlineStr">
        <is>
          <t>90945064415</t>
        </is>
      </c>
      <c r="F279" t="inlineStr">
        <is>
          <t>Customer</t>
        </is>
      </c>
      <c r="G279" t="inlineStr">
        <is>
          <t>Archive after import</t>
        </is>
      </c>
      <c r="H279">
        <f>COUNTIF('Contacts'!$F$5:$F$484,B279)</f>
        <v>1</v>
      </c>
    </row>
    <row r="280">
      <c r="A280" t="inlineStr">
        <is>
          <t>Bayside Accountants Pty Ltd</t>
        </is>
      </c>
      <c r="B280" t="inlineStr">
        <is>
          <t>C276</t>
        </is>
      </c>
      <c r="C280" t="inlineStr">
        <is>
          <t>accounts@baysideaccountants.com.au</t>
        </is>
      </c>
      <c r="D280" t="inlineStr">
        <is>
          <t>03 9494 8752</t>
        </is>
      </c>
      <c r="E280" t="inlineStr">
        <is>
          <t>31872152393</t>
        </is>
      </c>
      <c r="F280" t="inlineStr">
        <is>
          <t>Customer</t>
        </is>
      </c>
      <c r="G280" t="inlineStr">
        <is>
          <t>Active</t>
        </is>
      </c>
      <c r="H280">
        <f>COUNTIF('Contacts'!$F$5:$F$484,B280)</f>
        <v>1</v>
      </c>
    </row>
    <row r="281">
      <c r="A281" t="inlineStr">
        <is>
          <t>High St Pharmacy</t>
        </is>
      </c>
      <c r="B281" t="inlineStr">
        <is>
          <t>C277</t>
        </is>
      </c>
      <c r="C281" t="inlineStr">
        <is>
          <t>accounts@highstpharmacy.com.au</t>
        </is>
      </c>
      <c r="D281" t="inlineStr">
        <is>
          <t>03 9745 7559</t>
        </is>
      </c>
      <c r="E281" t="inlineStr">
        <is>
          <t>85585361304</t>
        </is>
      </c>
      <c r="F281" t="inlineStr">
        <is>
          <t>Customer</t>
        </is>
      </c>
      <c r="G281" t="inlineStr">
        <is>
          <t>Active</t>
        </is>
      </c>
      <c r="H281">
        <f>COUNTIF('Contacts'!$F$5:$F$484,B281)</f>
        <v>1</v>
      </c>
    </row>
    <row r="282">
      <c r="A282" t="inlineStr">
        <is>
          <t>Albert Architects Pty Ltd</t>
        </is>
      </c>
      <c r="B282" t="inlineStr">
        <is>
          <t>C278</t>
        </is>
      </c>
      <c r="C282" t="inlineStr">
        <is>
          <t>accounts@albertarchitects.com.au</t>
        </is>
      </c>
      <c r="D282" t="inlineStr">
        <is>
          <t>03 9950 3858</t>
        </is>
      </c>
      <c r="E282" t="inlineStr"/>
      <c r="F282" t="inlineStr">
        <is>
          <t>Customer</t>
        </is>
      </c>
      <c r="G282" t="inlineStr">
        <is>
          <t>Active</t>
        </is>
      </c>
      <c r="H282">
        <f>COUNTIF('Contacts'!$F$5:$F$484,B282)</f>
        <v>1</v>
      </c>
    </row>
    <row r="283">
      <c r="A283" t="inlineStr">
        <is>
          <t>Redgum Physio Pty Ltd</t>
        </is>
      </c>
      <c r="B283" t="inlineStr">
        <is>
          <t>C279</t>
        </is>
      </c>
      <c r="C283" t="inlineStr">
        <is>
          <t>accounts@redgumphysio.com.au</t>
        </is>
      </c>
      <c r="D283" t="inlineStr">
        <is>
          <t>03 9165 9303</t>
        </is>
      </c>
      <c r="E283" t="inlineStr"/>
      <c r="F283" t="inlineStr">
        <is>
          <t>Customer</t>
        </is>
      </c>
      <c r="G283" t="inlineStr">
        <is>
          <t>Active</t>
        </is>
      </c>
      <c r="H283">
        <f>COUNTIF('Contacts'!$F$5:$F$484,B283)</f>
        <v>1</v>
      </c>
    </row>
    <row r="284">
      <c r="A284" t="inlineStr">
        <is>
          <t>Carlton Accountants Pty Ltd</t>
        </is>
      </c>
      <c r="B284" t="inlineStr">
        <is>
          <t>C280</t>
        </is>
      </c>
      <c r="C284" t="inlineStr">
        <is>
          <t>accounts@carltonaccountants.com.au</t>
        </is>
      </c>
      <c r="D284" t="inlineStr">
        <is>
          <t>03 9232 9824</t>
        </is>
      </c>
      <c r="E284" t="inlineStr">
        <is>
          <t>14228912023</t>
        </is>
      </c>
      <c r="F284" t="inlineStr">
        <is>
          <t>Customer</t>
        </is>
      </c>
      <c r="G284" t="inlineStr">
        <is>
          <t>Active</t>
        </is>
      </c>
      <c r="H284">
        <f>COUNTIF('Contacts'!$F$5:$F$484,B284)</f>
        <v>1</v>
      </c>
    </row>
    <row r="285">
      <c r="A285" t="inlineStr">
        <is>
          <t>High St Architects Group</t>
        </is>
      </c>
      <c r="B285" t="inlineStr">
        <is>
          <t>C281</t>
        </is>
      </c>
      <c r="C285" t="inlineStr">
        <is>
          <t>accounts@highstarchitects.com.au</t>
        </is>
      </c>
      <c r="D285" t="inlineStr">
        <is>
          <t>03 9250 1868</t>
        </is>
      </c>
      <c r="E285" t="inlineStr">
        <is>
          <t>69395345002</t>
        </is>
      </c>
      <c r="F285" t="inlineStr">
        <is>
          <t>Customer</t>
        </is>
      </c>
      <c r="G285" t="inlineStr">
        <is>
          <t>Active</t>
        </is>
      </c>
      <c r="H285">
        <f>COUNTIF('Contacts'!$F$5:$F$484,B285)</f>
        <v>1</v>
      </c>
    </row>
    <row r="286">
      <c r="A286" t="inlineStr">
        <is>
          <t>Ironbark Fitness Pty Ltd</t>
        </is>
      </c>
      <c r="B286" t="inlineStr">
        <is>
          <t>C282</t>
        </is>
      </c>
      <c r="C286" t="inlineStr">
        <is>
          <t>accounts@ironbarkfitness.com.au</t>
        </is>
      </c>
      <c r="D286" t="inlineStr">
        <is>
          <t>03 9215 4962</t>
        </is>
      </c>
      <c r="E286" t="inlineStr">
        <is>
          <t>29235575303</t>
        </is>
      </c>
      <c r="F286" t="inlineStr">
        <is>
          <t>Customer</t>
        </is>
      </c>
      <c r="G286" t="inlineStr">
        <is>
          <t>Archive after import</t>
        </is>
      </c>
      <c r="H286">
        <f>COUNTIF('Contacts'!$F$5:$F$484,B286)</f>
        <v>1</v>
      </c>
    </row>
    <row r="287">
      <c r="A287" t="inlineStr">
        <is>
          <t>Carlton Dental Pty Ltd</t>
        </is>
      </c>
      <c r="B287" t="inlineStr">
        <is>
          <t>C283</t>
        </is>
      </c>
      <c r="C287" t="inlineStr">
        <is>
          <t>accounts@carltondental.com.au</t>
        </is>
      </c>
      <c r="D287" t="inlineStr">
        <is>
          <t>03 9578 8056</t>
        </is>
      </c>
      <c r="E287" t="inlineStr">
        <is>
          <t>90617411530</t>
        </is>
      </c>
      <c r="F287" t="inlineStr">
        <is>
          <t>Customer</t>
        </is>
      </c>
      <c r="G287" t="inlineStr">
        <is>
          <t>Active</t>
        </is>
      </c>
      <c r="H287">
        <f>COUNTIF('Contacts'!$F$5:$F$484,B287)</f>
        <v>1</v>
      </c>
    </row>
    <row r="288">
      <c r="A288" t="inlineStr">
        <is>
          <t>Malvern Interiors Pty Ltd</t>
        </is>
      </c>
      <c r="B288" t="inlineStr">
        <is>
          <t>C284</t>
        </is>
      </c>
      <c r="C288" t="inlineStr">
        <is>
          <t>accounts@malverninteriors.com.au</t>
        </is>
      </c>
      <c r="D288" t="inlineStr">
        <is>
          <t>03 9616 3164</t>
        </is>
      </c>
      <c r="E288" t="inlineStr"/>
      <c r="F288" t="inlineStr">
        <is>
          <t>Customer</t>
        </is>
      </c>
      <c r="G288" t="inlineStr">
        <is>
          <t>Active</t>
        </is>
      </c>
      <c r="H288">
        <f>COUNTIF('Contacts'!$F$5:$F$484,B288)</f>
        <v>1</v>
      </c>
    </row>
    <row r="289">
      <c r="A289" t="inlineStr">
        <is>
          <t>Camberwell Legal</t>
        </is>
      </c>
      <c r="B289" t="inlineStr">
        <is>
          <t>C285</t>
        </is>
      </c>
      <c r="C289" t="inlineStr">
        <is>
          <t>accounts@camberwelllegal.com.au</t>
        </is>
      </c>
      <c r="D289" t="inlineStr">
        <is>
          <t>03 9377 2624</t>
        </is>
      </c>
      <c r="E289" t="inlineStr">
        <is>
          <t>74138208591</t>
        </is>
      </c>
      <c r="F289" t="inlineStr">
        <is>
          <t>Customer</t>
        </is>
      </c>
      <c r="G289" t="inlineStr">
        <is>
          <t>Active</t>
        </is>
      </c>
      <c r="H289">
        <f>COUNTIF('Contacts'!$F$5:$F$484,B289)</f>
        <v>1</v>
      </c>
    </row>
    <row r="290">
      <c r="A290" t="inlineStr">
        <is>
          <t>Brunswick Salon Pty Ltd</t>
        </is>
      </c>
      <c r="B290" t="inlineStr">
        <is>
          <t>C286</t>
        </is>
      </c>
      <c r="C290" t="inlineStr">
        <is>
          <t>accounts@brunswicksalon.com.au</t>
        </is>
      </c>
      <c r="D290" t="inlineStr">
        <is>
          <t>03 9244 1356</t>
        </is>
      </c>
      <c r="E290" t="inlineStr"/>
      <c r="F290" t="inlineStr">
        <is>
          <t>Customer</t>
        </is>
      </c>
      <c r="G290" t="inlineStr">
        <is>
          <t>Active</t>
        </is>
      </c>
      <c r="H290">
        <f>COUNTIF('Contacts'!$F$5:$F$484,B290)</f>
        <v>1</v>
      </c>
    </row>
    <row r="291">
      <c r="A291" t="inlineStr">
        <is>
          <t>Camberwell Fashion Pty Ltd</t>
        </is>
      </c>
      <c r="B291" t="inlineStr">
        <is>
          <t>C287</t>
        </is>
      </c>
      <c r="C291" t="inlineStr">
        <is>
          <t>accounts@camberwellfashion.com.au</t>
        </is>
      </c>
      <c r="D291" t="inlineStr">
        <is>
          <t>03 9125 8627</t>
        </is>
      </c>
      <c r="E291" t="inlineStr">
        <is>
          <t>35338589983</t>
        </is>
      </c>
      <c r="F291" t="inlineStr">
        <is>
          <t>Customer</t>
        </is>
      </c>
      <c r="G291" t="inlineStr">
        <is>
          <t>Active</t>
        </is>
      </c>
      <c r="H291">
        <f>COUNTIF('Contacts'!$F$5:$F$484,B291)</f>
        <v>1</v>
      </c>
    </row>
    <row r="292">
      <c r="A292" t="inlineStr">
        <is>
          <t>Bluestone Medical Centre Pty Ltd</t>
        </is>
      </c>
      <c r="B292" t="inlineStr">
        <is>
          <t>C288</t>
        </is>
      </c>
      <c r="C292" t="inlineStr">
        <is>
          <t>accounts@bluestonemedicalcentre.com.au</t>
        </is>
      </c>
      <c r="D292" t="inlineStr">
        <is>
          <t>03 9126 9638</t>
        </is>
      </c>
      <c r="E292" t="inlineStr">
        <is>
          <t>35764566019</t>
        </is>
      </c>
      <c r="F292" t="inlineStr">
        <is>
          <t>Customer</t>
        </is>
      </c>
      <c r="G292" t="inlineStr">
        <is>
          <t>Archive after import</t>
        </is>
      </c>
      <c r="H292">
        <f>COUNTIF('Contacts'!$F$5:$F$484,B292)</f>
        <v>1</v>
      </c>
    </row>
    <row r="293">
      <c r="A293" t="inlineStr">
        <is>
          <t>Northside Eyewear Pty Ltd</t>
        </is>
      </c>
      <c r="B293" t="inlineStr">
        <is>
          <t>C289</t>
        </is>
      </c>
      <c r="C293" t="inlineStr">
        <is>
          <t>accounts@northsideeyewear.com.au</t>
        </is>
      </c>
      <c r="D293" t="inlineStr">
        <is>
          <t>03 9986 8556</t>
        </is>
      </c>
      <c r="E293" t="inlineStr">
        <is>
          <t>84007930427</t>
        </is>
      </c>
      <c r="F293" t="inlineStr">
        <is>
          <t>Customer</t>
        </is>
      </c>
      <c r="G293" t="inlineStr">
        <is>
          <t>Active</t>
        </is>
      </c>
      <c r="H293">
        <f>COUNTIF('Contacts'!$F$5:$F$484,B293)</f>
        <v>1</v>
      </c>
    </row>
    <row r="294">
      <c r="A294" t="inlineStr">
        <is>
          <t>Hawthorn Interiors Pty Ltd</t>
        </is>
      </c>
      <c r="B294" t="inlineStr">
        <is>
          <t>C290</t>
        </is>
      </c>
      <c r="C294" t="inlineStr">
        <is>
          <t>accounts@hawthorninteriors.com.au</t>
        </is>
      </c>
      <c r="D294" t="inlineStr">
        <is>
          <t>03 9833 6626</t>
        </is>
      </c>
      <c r="E294" t="inlineStr">
        <is>
          <t>13144910594</t>
        </is>
      </c>
      <c r="F294" t="inlineStr">
        <is>
          <t>Customer</t>
        </is>
      </c>
      <c r="G294" t="inlineStr">
        <is>
          <t>Active</t>
        </is>
      </c>
      <c r="H294">
        <f>COUNTIF('Contacts'!$F$5:$F$484,B294)</f>
        <v>1</v>
      </c>
    </row>
    <row r="295">
      <c r="A295" t="inlineStr">
        <is>
          <t>Lygon Property Group Pty Ltd</t>
        </is>
      </c>
      <c r="B295" t="inlineStr">
        <is>
          <t>C291</t>
        </is>
      </c>
      <c r="C295" t="inlineStr">
        <is>
          <t>accounts@lygonpropertygroup.com.au</t>
        </is>
      </c>
      <c r="D295" t="inlineStr">
        <is>
          <t>03 9448 1515</t>
        </is>
      </c>
      <c r="E295" t="inlineStr">
        <is>
          <t>21156085349</t>
        </is>
      </c>
      <c r="F295" t="inlineStr">
        <is>
          <t>Customer</t>
        </is>
      </c>
      <c r="G295" t="inlineStr">
        <is>
          <t>Active</t>
        </is>
      </c>
      <c r="H295">
        <f>COUNTIF('Contacts'!$F$5:$F$484,B295)</f>
        <v>1</v>
      </c>
    </row>
    <row r="296">
      <c r="A296" t="inlineStr">
        <is>
          <t>Fitzroy Optometrists</t>
        </is>
      </c>
      <c r="B296" t="inlineStr">
        <is>
          <t>C292</t>
        </is>
      </c>
      <c r="C296" t="inlineStr">
        <is>
          <t>accounts@fitzroyoptometrists.com.au</t>
        </is>
      </c>
      <c r="D296" t="inlineStr">
        <is>
          <t>03 9789 6994</t>
        </is>
      </c>
      <c r="E296" t="inlineStr">
        <is>
          <t>28831824618</t>
        </is>
      </c>
      <c r="F296" t="inlineStr">
        <is>
          <t>Customer</t>
        </is>
      </c>
      <c r="G296" t="inlineStr">
        <is>
          <t>Active</t>
        </is>
      </c>
      <c r="H296">
        <f>COUNTIF('Contacts'!$F$5:$F$484,B296)</f>
        <v>1</v>
      </c>
    </row>
    <row r="297">
      <c r="A297" t="inlineStr">
        <is>
          <t>Collins Medical Centre</t>
        </is>
      </c>
      <c r="B297" t="inlineStr">
        <is>
          <t>C293</t>
        </is>
      </c>
      <c r="C297" t="inlineStr">
        <is>
          <t>accounts@collinsmedicalcentre.com.au</t>
        </is>
      </c>
      <c r="D297" t="inlineStr">
        <is>
          <t>03 9503 1430</t>
        </is>
      </c>
      <c r="E297" t="inlineStr">
        <is>
          <t>05929175234</t>
        </is>
      </c>
      <c r="F297" t="inlineStr">
        <is>
          <t>Customer + Supplier</t>
        </is>
      </c>
      <c r="G297" t="inlineStr">
        <is>
          <t>Active</t>
        </is>
      </c>
      <c r="H297">
        <f>COUNTIF('Contacts'!$F$5:$F$484,B297)</f>
        <v>2</v>
      </c>
    </row>
    <row r="298">
      <c r="A298" t="inlineStr">
        <is>
          <t>Brunswick Dental Pty Ltd</t>
        </is>
      </c>
      <c r="B298" t="inlineStr">
        <is>
          <t>C294</t>
        </is>
      </c>
      <c r="C298" t="inlineStr">
        <is>
          <t>accounts@brunswickdental.com.au</t>
        </is>
      </c>
      <c r="D298" t="inlineStr">
        <is>
          <t>03 9900 3353</t>
        </is>
      </c>
      <c r="E298" t="inlineStr">
        <is>
          <t>18603943160</t>
        </is>
      </c>
      <c r="F298" t="inlineStr">
        <is>
          <t>Customer + Supplier</t>
        </is>
      </c>
      <c r="G298" t="inlineStr">
        <is>
          <t>Active</t>
        </is>
      </c>
      <c r="H298">
        <f>COUNTIF('Contacts'!$F$5:$F$484,B298)</f>
        <v>2</v>
      </c>
    </row>
    <row r="299">
      <c r="A299" t="inlineStr">
        <is>
          <t>Smith St Architects Group</t>
        </is>
      </c>
      <c r="B299" t="inlineStr">
        <is>
          <t>C295</t>
        </is>
      </c>
      <c r="C299" t="inlineStr">
        <is>
          <t>accounts@smithstarchitects.com.au</t>
        </is>
      </c>
      <c r="D299" t="inlineStr">
        <is>
          <t>03 9641 7448</t>
        </is>
      </c>
      <c r="E299" t="inlineStr"/>
      <c r="F299" t="inlineStr">
        <is>
          <t>Customer</t>
        </is>
      </c>
      <c r="G299" t="inlineStr">
        <is>
          <t>Archive after import</t>
        </is>
      </c>
      <c r="H299">
        <f>COUNTIF('Contacts'!$F$5:$F$484,B299)</f>
        <v>1</v>
      </c>
    </row>
    <row r="300">
      <c r="A300" t="inlineStr">
        <is>
          <t>Fitzroy Bakery Pty Ltd</t>
        </is>
      </c>
      <c r="B300" t="inlineStr">
        <is>
          <t>C296</t>
        </is>
      </c>
      <c r="C300" t="inlineStr">
        <is>
          <t>accounts@fitzroybakery.com.au</t>
        </is>
      </c>
      <c r="D300" t="inlineStr">
        <is>
          <t>03 9274 8053</t>
        </is>
      </c>
      <c r="E300" t="inlineStr">
        <is>
          <t>47248252545</t>
        </is>
      </c>
      <c r="F300" t="inlineStr">
        <is>
          <t>Customer</t>
        </is>
      </c>
      <c r="G300" t="inlineStr">
        <is>
          <t>Active</t>
        </is>
      </c>
      <c r="H300">
        <f>COUNTIF('Contacts'!$F$5:$F$484,B300)</f>
        <v>1</v>
      </c>
    </row>
    <row r="301">
      <c r="A301" t="inlineStr">
        <is>
          <t>Kew Cafe Holdings Pty Ltd</t>
        </is>
      </c>
      <c r="B301" t="inlineStr">
        <is>
          <t>C311</t>
        </is>
      </c>
      <c r="C301" t="inlineStr">
        <is>
          <t>admin@311kewcafe.com.au</t>
        </is>
      </c>
      <c r="D301" t="inlineStr">
        <is>
          <t>03 9112 3111</t>
        </is>
      </c>
      <c r="E301" t="inlineStr">
        <is>
          <t>72257230223</t>
        </is>
      </c>
      <c r="F301" t="inlineStr">
        <is>
          <t>Customer</t>
        </is>
      </c>
      <c r="G301" t="inlineStr">
        <is>
          <t>Active</t>
        </is>
      </c>
      <c r="H301">
        <f>COUNTIF('Contacts'!$F$5:$F$484,B301)</f>
        <v>1</v>
      </c>
    </row>
    <row r="302">
      <c r="A302" t="inlineStr">
        <is>
          <t>Redgum Medical Centre Holdings Pty Ltd</t>
        </is>
      </c>
      <c r="B302" t="inlineStr">
        <is>
          <t>C312</t>
        </is>
      </c>
      <c r="C302" t="inlineStr">
        <is>
          <t>admin@312redgummedicalcentre.com.au</t>
        </is>
      </c>
      <c r="D302" t="inlineStr">
        <is>
          <t>03 9366 1150</t>
        </is>
      </c>
      <c r="E302" t="inlineStr">
        <is>
          <t>05777534430</t>
        </is>
      </c>
      <c r="F302" t="inlineStr">
        <is>
          <t>Customer</t>
        </is>
      </c>
      <c r="G302" t="inlineStr">
        <is>
          <t>Active</t>
        </is>
      </c>
      <c r="H302">
        <f>COUNTIF('Contacts'!$F$5:$F$484,B302)</f>
        <v>1</v>
      </c>
    </row>
    <row r="303">
      <c r="A303" t="inlineStr">
        <is>
          <t>Redgum Florist Holdings Pty Ltd</t>
        </is>
      </c>
      <c r="B303" t="inlineStr">
        <is>
          <t>C313</t>
        </is>
      </c>
      <c r="C303" t="inlineStr">
        <is>
          <t>admin@313redgumflorist.com.au</t>
        </is>
      </c>
      <c r="D303" t="inlineStr">
        <is>
          <t>03 9586 7253</t>
        </is>
      </c>
      <c r="E303" t="inlineStr">
        <is>
          <t>80728153385</t>
        </is>
      </c>
      <c r="F303" t="inlineStr">
        <is>
          <t>Customer</t>
        </is>
      </c>
      <c r="G303" t="inlineStr">
        <is>
          <t>Active</t>
        </is>
      </c>
      <c r="H303">
        <f>COUNTIF('Contacts'!$F$5:$F$484,B303)</f>
        <v>1</v>
      </c>
    </row>
    <row r="304">
      <c r="A304" t="inlineStr">
        <is>
          <t>Bunnings Trade Pty Ltd</t>
        </is>
      </c>
      <c r="B304" t="inlineStr">
        <is>
          <t>S001</t>
        </is>
      </c>
      <c r="C304" t="inlineStr">
        <is>
          <t>ar@bunningstrade.com.au</t>
        </is>
      </c>
      <c r="D304" t="inlineStr">
        <is>
          <t>03 9357 5231</t>
        </is>
      </c>
      <c r="E304" t="inlineStr">
        <is>
          <t>57856850836</t>
        </is>
      </c>
      <c r="F304" t="inlineStr">
        <is>
          <t>Supplier</t>
        </is>
      </c>
      <c r="G304" t="inlineStr">
        <is>
          <t>Active</t>
        </is>
      </c>
      <c r="H304">
        <f>COUNTIF('Contacts'!$F$5:$F$484,B304)</f>
        <v>1</v>
      </c>
    </row>
    <row r="305">
      <c r="A305" t="inlineStr">
        <is>
          <t>Timberlink Supplies Pty Ltd</t>
        </is>
      </c>
      <c r="B305" t="inlineStr">
        <is>
          <t>S002</t>
        </is>
      </c>
      <c r="C305" t="inlineStr">
        <is>
          <t>ar@timberlinksupplies.com.au</t>
        </is>
      </c>
      <c r="D305" t="inlineStr">
        <is>
          <t>03 9794 9185</t>
        </is>
      </c>
      <c r="E305" t="inlineStr">
        <is>
          <t>52924423278</t>
        </is>
      </c>
      <c r="F305" t="inlineStr">
        <is>
          <t>Supplier</t>
        </is>
      </c>
      <c r="G305" t="inlineStr">
        <is>
          <t>Active</t>
        </is>
      </c>
      <c r="H305">
        <f>COUNTIF('Contacts'!$F$5:$F$484,B305)</f>
        <v>1</v>
      </c>
    </row>
    <row r="306">
      <c r="A306" t="inlineStr">
        <is>
          <t>Laminex Direct</t>
        </is>
      </c>
      <c r="B306" t="inlineStr">
        <is>
          <t>S003</t>
        </is>
      </c>
      <c r="C306" t="inlineStr">
        <is>
          <t>ar@laminexdirect.com.au</t>
        </is>
      </c>
      <c r="D306" t="inlineStr">
        <is>
          <t>03 9571 5692</t>
        </is>
      </c>
      <c r="E306" t="inlineStr">
        <is>
          <t>92649669000</t>
        </is>
      </c>
      <c r="F306" t="inlineStr">
        <is>
          <t>Supplier</t>
        </is>
      </c>
      <c r="G306" t="inlineStr">
        <is>
          <t>Active</t>
        </is>
      </c>
      <c r="H306">
        <f>COUNTIF('Contacts'!$F$5:$F$484,B306)</f>
        <v>1</v>
      </c>
    </row>
    <row r="307">
      <c r="A307" t="inlineStr">
        <is>
          <t>Polytec Panels</t>
        </is>
      </c>
      <c r="B307" t="inlineStr">
        <is>
          <t>S004</t>
        </is>
      </c>
      <c r="C307" t="inlineStr">
        <is>
          <t>ar@polytecpanels.com.au</t>
        </is>
      </c>
      <c r="D307" t="inlineStr">
        <is>
          <t>03 9750 1355</t>
        </is>
      </c>
      <c r="E307" t="inlineStr"/>
      <c r="F307" t="inlineStr">
        <is>
          <t>Supplier</t>
        </is>
      </c>
      <c r="G307" t="inlineStr">
        <is>
          <t>Active</t>
        </is>
      </c>
      <c r="H307">
        <f>COUNTIF('Contacts'!$F$5:$F$484,B307)</f>
        <v>1</v>
      </c>
    </row>
    <row r="308">
      <c r="A308" t="inlineStr">
        <is>
          <t>Hafele Australia</t>
        </is>
      </c>
      <c r="B308" t="inlineStr">
        <is>
          <t>S005</t>
        </is>
      </c>
      <c r="C308" t="inlineStr">
        <is>
          <t>ar@hafeleaustralia.com.au</t>
        </is>
      </c>
      <c r="D308" t="inlineStr">
        <is>
          <t>03 9492 5989</t>
        </is>
      </c>
      <c r="E308" t="inlineStr"/>
      <c r="F308" t="inlineStr">
        <is>
          <t>Supplier</t>
        </is>
      </c>
      <c r="G308" t="inlineStr">
        <is>
          <t>Active</t>
        </is>
      </c>
      <c r="H308">
        <f>COUNTIF('Contacts'!$F$5:$F$484,B308)</f>
        <v>1</v>
      </c>
    </row>
    <row r="309">
      <c r="A309" t="inlineStr">
        <is>
          <t>Blum Fittings Pty Ltd</t>
        </is>
      </c>
      <c r="B309" t="inlineStr">
        <is>
          <t>S006</t>
        </is>
      </c>
      <c r="C309" t="inlineStr">
        <is>
          <t>ar@blumfittings.com.au</t>
        </is>
      </c>
      <c r="D309" t="inlineStr">
        <is>
          <t>03 9273 6588</t>
        </is>
      </c>
      <c r="E309" t="inlineStr">
        <is>
          <t>03605679386</t>
        </is>
      </c>
      <c r="F309" t="inlineStr">
        <is>
          <t>Supplier</t>
        </is>
      </c>
      <c r="G309" t="inlineStr">
        <is>
          <t>Active</t>
        </is>
      </c>
      <c r="H309">
        <f>COUNTIF('Contacts'!$F$5:$F$484,B309)</f>
        <v>1</v>
      </c>
    </row>
    <row r="310">
      <c r="A310" t="inlineStr">
        <is>
          <t>Stone Benchtops Co</t>
        </is>
      </c>
      <c r="B310" t="inlineStr">
        <is>
          <t>S007</t>
        </is>
      </c>
      <c r="C310" t="inlineStr">
        <is>
          <t>ar@stonebenchtopsco.com.au</t>
        </is>
      </c>
      <c r="D310" t="inlineStr">
        <is>
          <t>03 9567 4418</t>
        </is>
      </c>
      <c r="E310" t="inlineStr">
        <is>
          <t>67373378806</t>
        </is>
      </c>
      <c r="F310" t="inlineStr">
        <is>
          <t>Supplier</t>
        </is>
      </c>
      <c r="G310" t="inlineStr">
        <is>
          <t>Active</t>
        </is>
      </c>
      <c r="H310">
        <f>COUNTIF('Contacts'!$F$5:$F$484,B310)</f>
        <v>1</v>
      </c>
    </row>
    <row r="311">
      <c r="A311" t="inlineStr">
        <is>
          <t>Caesarstone Fabricators</t>
        </is>
      </c>
      <c r="B311" t="inlineStr">
        <is>
          <t>S008</t>
        </is>
      </c>
      <c r="C311" t="inlineStr">
        <is>
          <t>ar@caesarstonefabrica.com.au</t>
        </is>
      </c>
      <c r="D311" t="inlineStr">
        <is>
          <t>03 9967 7913</t>
        </is>
      </c>
      <c r="E311" t="inlineStr">
        <is>
          <t>25097456388</t>
        </is>
      </c>
      <c r="F311" t="inlineStr">
        <is>
          <t>Supplier</t>
        </is>
      </c>
      <c r="G311" t="inlineStr">
        <is>
          <t>Active</t>
        </is>
      </c>
      <c r="H311">
        <f>COUNTIF('Contacts'!$F$5:$F$484,B311)</f>
        <v>1</v>
      </c>
    </row>
    <row r="312">
      <c r="A312" t="inlineStr">
        <is>
          <t>Coates Hire Pty Ltd</t>
        </is>
      </c>
      <c r="B312" t="inlineStr">
        <is>
          <t>S009</t>
        </is>
      </c>
      <c r="C312" t="inlineStr">
        <is>
          <t>ar@coateshire.com.au</t>
        </is>
      </c>
      <c r="D312" t="inlineStr">
        <is>
          <t>03 9349 2092</t>
        </is>
      </c>
      <c r="E312" t="inlineStr">
        <is>
          <t>60656878026</t>
        </is>
      </c>
      <c r="F312" t="inlineStr">
        <is>
          <t>Supplier</t>
        </is>
      </c>
      <c r="G312" t="inlineStr">
        <is>
          <t>Active</t>
        </is>
      </c>
      <c r="H312">
        <f>COUNTIF('Contacts'!$F$5:$F$484,B312)</f>
        <v>1</v>
      </c>
    </row>
    <row r="313">
      <c r="A313" t="inlineStr">
        <is>
          <t>Kennards Hire Pty Ltd</t>
        </is>
      </c>
      <c r="B313" t="inlineStr">
        <is>
          <t>S010</t>
        </is>
      </c>
      <c r="C313" t="inlineStr">
        <is>
          <t>ar@kennardshire.com.au</t>
        </is>
      </c>
      <c r="D313" t="inlineStr">
        <is>
          <t>03 9948 2856</t>
        </is>
      </c>
      <c r="E313" t="inlineStr">
        <is>
          <t>19436309932</t>
        </is>
      </c>
      <c r="F313" t="inlineStr">
        <is>
          <t>Supplier</t>
        </is>
      </c>
      <c r="G313" t="inlineStr">
        <is>
          <t>Active</t>
        </is>
      </c>
      <c r="H313">
        <f>COUNTIF('Contacts'!$F$5:$F$484,B313)</f>
        <v>1</v>
      </c>
    </row>
    <row r="314">
      <c r="A314" t="inlineStr">
        <is>
          <t>TNT Express Pty Ltd</t>
        </is>
      </c>
      <c r="B314" t="inlineStr">
        <is>
          <t>S011</t>
        </is>
      </c>
      <c r="C314" t="inlineStr">
        <is>
          <t>ar@tntexpress.com.au</t>
        </is>
      </c>
      <c r="D314" t="inlineStr">
        <is>
          <t>03 9553 9875</t>
        </is>
      </c>
      <c r="E314" t="inlineStr">
        <is>
          <t>02486435406</t>
        </is>
      </c>
      <c r="F314" t="inlineStr">
        <is>
          <t>Supplier</t>
        </is>
      </c>
      <c r="G314" t="inlineStr">
        <is>
          <t>Active</t>
        </is>
      </c>
      <c r="H314">
        <f>COUNTIF('Contacts'!$F$5:$F$484,B314)</f>
        <v>1</v>
      </c>
    </row>
    <row r="315">
      <c r="A315" t="inlineStr">
        <is>
          <t>Couriers Please Pty Ltd</t>
        </is>
      </c>
      <c r="B315" t="inlineStr">
        <is>
          <t>S012</t>
        </is>
      </c>
      <c r="C315" t="inlineStr">
        <is>
          <t>ar@couriersplease.com.au</t>
        </is>
      </c>
      <c r="D315" t="inlineStr">
        <is>
          <t>03 9246 5861</t>
        </is>
      </c>
      <c r="E315" t="inlineStr">
        <is>
          <t>41175834527</t>
        </is>
      </c>
      <c r="F315" t="inlineStr">
        <is>
          <t>Supplier</t>
        </is>
      </c>
      <c r="G315" t="inlineStr">
        <is>
          <t>Active</t>
        </is>
      </c>
      <c r="H315">
        <f>COUNTIF('Contacts'!$F$5:$F$484,B315)</f>
        <v>2</v>
      </c>
    </row>
    <row r="316">
      <c r="A316" t="inlineStr">
        <is>
          <t>AGL Energy Pty Ltd</t>
        </is>
      </c>
      <c r="B316" t="inlineStr">
        <is>
          <t>S013</t>
        </is>
      </c>
      <c r="C316" t="inlineStr">
        <is>
          <t>ar@aglenergy.com.au</t>
        </is>
      </c>
      <c r="D316" t="inlineStr">
        <is>
          <t>03 9317 4234</t>
        </is>
      </c>
      <c r="E316" t="inlineStr">
        <is>
          <t>78555179429</t>
        </is>
      </c>
      <c r="F316" t="inlineStr">
        <is>
          <t>Supplier</t>
        </is>
      </c>
      <c r="G316" t="inlineStr">
        <is>
          <t>Active</t>
        </is>
      </c>
      <c r="H316">
        <f>COUNTIF('Contacts'!$F$5:$F$484,B316)</f>
        <v>2</v>
      </c>
    </row>
    <row r="317">
      <c r="A317" t="inlineStr">
        <is>
          <t>Origin Energy Pty Ltd</t>
        </is>
      </c>
      <c r="B317" t="inlineStr">
        <is>
          <t>S014</t>
        </is>
      </c>
      <c r="C317" t="inlineStr">
        <is>
          <t>ar@originenergy.com.au</t>
        </is>
      </c>
      <c r="D317" t="inlineStr">
        <is>
          <t>03 9776 9615</t>
        </is>
      </c>
      <c r="E317" t="inlineStr">
        <is>
          <t>46401570392</t>
        </is>
      </c>
      <c r="F317" t="inlineStr">
        <is>
          <t>Supplier</t>
        </is>
      </c>
      <c r="G317" t="inlineStr">
        <is>
          <t>Active</t>
        </is>
      </c>
      <c r="H317">
        <f>COUNTIF('Contacts'!$F$5:$F$484,B317)</f>
        <v>1</v>
      </c>
    </row>
    <row r="318">
      <c r="A318" t="inlineStr">
        <is>
          <t>Telstra Pty Ltd</t>
        </is>
      </c>
      <c r="B318" t="inlineStr">
        <is>
          <t>S015</t>
        </is>
      </c>
      <c r="C318" t="inlineStr">
        <is>
          <t>ar@telstra.com.au</t>
        </is>
      </c>
      <c r="D318" t="inlineStr">
        <is>
          <t>03 9176 1567</t>
        </is>
      </c>
      <c r="E318" t="inlineStr">
        <is>
          <t>30546969039</t>
        </is>
      </c>
      <c r="F318" t="inlineStr">
        <is>
          <t>Supplier</t>
        </is>
      </c>
      <c r="G318" t="inlineStr">
        <is>
          <t>Active</t>
        </is>
      </c>
      <c r="H318">
        <f>COUNTIF('Contacts'!$F$5:$F$484,B318)</f>
        <v>1</v>
      </c>
    </row>
    <row r="319">
      <c r="A319" t="inlineStr">
        <is>
          <t>Optus Business</t>
        </is>
      </c>
      <c r="B319" t="inlineStr">
        <is>
          <t>S016</t>
        </is>
      </c>
      <c r="C319" t="inlineStr">
        <is>
          <t>ar@optusbusiness.com.au</t>
        </is>
      </c>
      <c r="D319" t="inlineStr">
        <is>
          <t>03 9406 6854</t>
        </is>
      </c>
      <c r="E319" t="inlineStr"/>
      <c r="F319" t="inlineStr">
        <is>
          <t>Supplier</t>
        </is>
      </c>
      <c r="G319" t="inlineStr">
        <is>
          <t>Active</t>
        </is>
      </c>
      <c r="H319">
        <f>COUNTIF('Contacts'!$F$5:$F$484,B319)</f>
        <v>1</v>
      </c>
    </row>
    <row r="320">
      <c r="A320" t="inlineStr">
        <is>
          <t>Aussie Broadband</t>
        </is>
      </c>
      <c r="B320" t="inlineStr">
        <is>
          <t>S017</t>
        </is>
      </c>
      <c r="C320" t="inlineStr">
        <is>
          <t>ar@aussiebroadband.com.au</t>
        </is>
      </c>
      <c r="D320" t="inlineStr">
        <is>
          <t>03 9503 6392</t>
        </is>
      </c>
      <c r="E320" t="inlineStr">
        <is>
          <t>25446476263</t>
        </is>
      </c>
      <c r="F320" t="inlineStr">
        <is>
          <t>Supplier</t>
        </is>
      </c>
      <c r="G320" t="inlineStr">
        <is>
          <t>Active</t>
        </is>
      </c>
      <c r="H320">
        <f>COUNTIF('Contacts'!$F$5:$F$484,B320)</f>
        <v>1</v>
      </c>
    </row>
    <row r="321">
      <c r="A321" t="inlineStr">
        <is>
          <t>Ampol</t>
        </is>
      </c>
      <c r="B321" t="inlineStr">
        <is>
          <t>S018</t>
        </is>
      </c>
      <c r="C321" t="inlineStr">
        <is>
          <t>ar@ampol.com.au</t>
        </is>
      </c>
      <c r="D321" t="inlineStr">
        <is>
          <t>03 9312 1168</t>
        </is>
      </c>
      <c r="E321" t="inlineStr">
        <is>
          <t>18816061188</t>
        </is>
      </c>
      <c r="F321" t="inlineStr">
        <is>
          <t>Supplier</t>
        </is>
      </c>
      <c r="G321" t="inlineStr">
        <is>
          <t>Active</t>
        </is>
      </c>
      <c r="H321">
        <f>COUNTIF('Contacts'!$F$5:$F$484,B321)</f>
        <v>1</v>
      </c>
    </row>
    <row r="322">
      <c r="A322" t="inlineStr">
        <is>
          <t>BP Australia Pty Ltd</t>
        </is>
      </c>
      <c r="B322" t="inlineStr">
        <is>
          <t>S019</t>
        </is>
      </c>
      <c r="C322" t="inlineStr">
        <is>
          <t>ar@bpaustralia.com.au</t>
        </is>
      </c>
      <c r="D322" t="inlineStr">
        <is>
          <t>03 9940 8657</t>
        </is>
      </c>
      <c r="E322" t="inlineStr">
        <is>
          <t>50703178823</t>
        </is>
      </c>
      <c r="F322" t="inlineStr">
        <is>
          <t>Supplier</t>
        </is>
      </c>
      <c r="G322" t="inlineStr">
        <is>
          <t>Active</t>
        </is>
      </c>
      <c r="H322">
        <f>COUNTIF('Contacts'!$F$5:$F$484,B322)</f>
        <v>1</v>
      </c>
    </row>
    <row r="323">
      <c r="A323" t="inlineStr">
        <is>
          <t>VicRoads Pty Ltd</t>
        </is>
      </c>
      <c r="B323" t="inlineStr">
        <is>
          <t>S020</t>
        </is>
      </c>
      <c r="C323" t="inlineStr">
        <is>
          <t>ar@vicroads.com.au</t>
        </is>
      </c>
      <c r="D323" t="inlineStr">
        <is>
          <t>03 9166 4932</t>
        </is>
      </c>
      <c r="E323" t="inlineStr">
        <is>
          <t>87835288104</t>
        </is>
      </c>
      <c r="F323" t="inlineStr">
        <is>
          <t>Supplier</t>
        </is>
      </c>
      <c r="G323" t="inlineStr">
        <is>
          <t>Active</t>
        </is>
      </c>
      <c r="H323">
        <f>COUNTIF('Contacts'!$F$5:$F$484,B323)</f>
        <v>1</v>
      </c>
    </row>
    <row r="324">
      <c r="A324" t="inlineStr">
        <is>
          <t>Bob Jane T-Marts Pty Ltd</t>
        </is>
      </c>
      <c r="B324" t="inlineStr">
        <is>
          <t>S021</t>
        </is>
      </c>
      <c r="C324" t="inlineStr">
        <is>
          <t>ar@bobjanet-marts.com.au</t>
        </is>
      </c>
      <c r="D324" t="inlineStr">
        <is>
          <t>03 9506 7236</t>
        </is>
      </c>
      <c r="E324" t="inlineStr">
        <is>
          <t>20298627681</t>
        </is>
      </c>
      <c r="F324" t="inlineStr">
        <is>
          <t>Supplier</t>
        </is>
      </c>
      <c r="G324" t="inlineStr">
        <is>
          <t>Active</t>
        </is>
      </c>
      <c r="H324">
        <f>COUNTIF('Contacts'!$F$5:$F$484,B324)</f>
        <v>1</v>
      </c>
    </row>
    <row r="325">
      <c r="A325" t="inlineStr">
        <is>
          <t>Allianz Insurance</t>
        </is>
      </c>
      <c r="B325" t="inlineStr">
        <is>
          <t>S022</t>
        </is>
      </c>
      <c r="C325" t="inlineStr">
        <is>
          <t>ar@allianzinsurance.com.au</t>
        </is>
      </c>
      <c r="D325" t="inlineStr">
        <is>
          <t>03 9958 2977</t>
        </is>
      </c>
      <c r="E325" t="inlineStr">
        <is>
          <t>61441743157</t>
        </is>
      </c>
      <c r="F325" t="inlineStr">
        <is>
          <t>Supplier</t>
        </is>
      </c>
      <c r="G325" t="inlineStr">
        <is>
          <t>Active</t>
        </is>
      </c>
      <c r="H325">
        <f>COUNTIF('Contacts'!$F$5:$F$484,B325)</f>
        <v>1</v>
      </c>
    </row>
    <row r="326">
      <c r="A326" t="inlineStr">
        <is>
          <t>WorkSafe Victoria</t>
        </is>
      </c>
      <c r="B326" t="inlineStr">
        <is>
          <t>S023</t>
        </is>
      </c>
      <c r="C326" t="inlineStr">
        <is>
          <t>ar@worksafevictoria.com.au</t>
        </is>
      </c>
      <c r="D326" t="inlineStr">
        <is>
          <t>03 9810 1670</t>
        </is>
      </c>
      <c r="E326" t="inlineStr">
        <is>
          <t>48251880477</t>
        </is>
      </c>
      <c r="F326" t="inlineStr">
        <is>
          <t>Supplier</t>
        </is>
      </c>
      <c r="G326" t="inlineStr">
        <is>
          <t>Active</t>
        </is>
      </c>
      <c r="H326">
        <f>COUNTIF('Contacts'!$F$5:$F$484,B326)</f>
        <v>1</v>
      </c>
    </row>
    <row r="327">
      <c r="A327" t="inlineStr">
        <is>
          <t>Officeworks</t>
        </is>
      </c>
      <c r="B327" t="inlineStr">
        <is>
          <t>S024</t>
        </is>
      </c>
      <c r="C327" t="inlineStr">
        <is>
          <t>ar@officeworks.com.au</t>
        </is>
      </c>
      <c r="D327" t="inlineStr">
        <is>
          <t>03 9890 2735</t>
        </is>
      </c>
      <c r="E327" t="inlineStr"/>
      <c r="F327" t="inlineStr">
        <is>
          <t>Supplier</t>
        </is>
      </c>
      <c r="G327" t="inlineStr">
        <is>
          <t>Active</t>
        </is>
      </c>
      <c r="H327">
        <f>COUNTIF('Contacts'!$F$5:$F$484,B327)</f>
        <v>1</v>
      </c>
    </row>
    <row r="328">
      <c r="A328" t="inlineStr">
        <is>
          <t>Australia Post Pty Ltd</t>
        </is>
      </c>
      <c r="B328" t="inlineStr">
        <is>
          <t>S025</t>
        </is>
      </c>
      <c r="C328" t="inlineStr">
        <is>
          <t>ar@australiapost.com.au</t>
        </is>
      </c>
      <c r="D328" t="inlineStr">
        <is>
          <t>03 9711 9097</t>
        </is>
      </c>
      <c r="E328" t="inlineStr">
        <is>
          <t>44374062824</t>
        </is>
      </c>
      <c r="F328" t="inlineStr">
        <is>
          <t>Supplier</t>
        </is>
      </c>
      <c r="G328" t="inlineStr">
        <is>
          <t>Active</t>
        </is>
      </c>
      <c r="H328">
        <f>COUNTIF('Contacts'!$F$5:$F$484,B328)</f>
        <v>1</v>
      </c>
    </row>
    <row r="329">
      <c r="A329" t="inlineStr">
        <is>
          <t>Cleanaway Pty Ltd</t>
        </is>
      </c>
      <c r="B329" t="inlineStr">
        <is>
          <t>S026</t>
        </is>
      </c>
      <c r="C329" t="inlineStr">
        <is>
          <t>ar@cleanaway.com.au</t>
        </is>
      </c>
      <c r="D329" t="inlineStr">
        <is>
          <t>03 9211 2759</t>
        </is>
      </c>
      <c r="E329" t="inlineStr">
        <is>
          <t>67789231079</t>
        </is>
      </c>
      <c r="F329" t="inlineStr">
        <is>
          <t>Supplier</t>
        </is>
      </c>
      <c r="G329" t="inlineStr">
        <is>
          <t>Active</t>
        </is>
      </c>
      <c r="H329">
        <f>COUNTIF('Contacts'!$F$5:$F$484,B329)</f>
        <v>1</v>
      </c>
    </row>
    <row r="330">
      <c r="A330" t="inlineStr">
        <is>
          <t>Xpress Cleaning Pty Ltd</t>
        </is>
      </c>
      <c r="B330" t="inlineStr">
        <is>
          <t>S027</t>
        </is>
      </c>
      <c r="C330" t="inlineStr">
        <is>
          <t>ar@xpresscleaning.com.au</t>
        </is>
      </c>
      <c r="D330" t="inlineStr">
        <is>
          <t>03 9552 3011</t>
        </is>
      </c>
      <c r="E330" t="inlineStr">
        <is>
          <t>95293696686</t>
        </is>
      </c>
      <c r="F330" t="inlineStr">
        <is>
          <t>Supplier</t>
        </is>
      </c>
      <c r="G330" t="inlineStr">
        <is>
          <t>Active</t>
        </is>
      </c>
      <c r="H330">
        <f>COUNTIF('Contacts'!$F$5:$F$484,B330)</f>
        <v>1</v>
      </c>
    </row>
    <row r="331">
      <c r="A331" t="inlineStr">
        <is>
          <t>Hilton Factory Holdings Pty Ltd</t>
        </is>
      </c>
      <c r="B331" t="inlineStr">
        <is>
          <t>S028</t>
        </is>
      </c>
      <c r="C331" t="inlineStr">
        <is>
          <t>ar@hiltonfactoryholdi.com.au</t>
        </is>
      </c>
      <c r="D331" t="inlineStr">
        <is>
          <t>03 9244 9551</t>
        </is>
      </c>
      <c r="E331" t="inlineStr">
        <is>
          <t>72383653651</t>
        </is>
      </c>
      <c r="F331" t="inlineStr">
        <is>
          <t>Supplier</t>
        </is>
      </c>
      <c r="G331" t="inlineStr">
        <is>
          <t>Active</t>
        </is>
      </c>
      <c r="H331">
        <f>COUNTIF('Contacts'!$F$5:$F$484,B331)</f>
        <v>1</v>
      </c>
    </row>
    <row r="332">
      <c r="A332" t="inlineStr">
        <is>
          <t>Smith &amp; Partners Accountants Pty Ltd</t>
        </is>
      </c>
      <c r="B332" t="inlineStr">
        <is>
          <t>S029</t>
        </is>
      </c>
      <c r="C332" t="inlineStr">
        <is>
          <t>ar@smithpartnersaccou.com.au</t>
        </is>
      </c>
      <c r="D332" t="inlineStr">
        <is>
          <t>03 9948 8549</t>
        </is>
      </c>
      <c r="E332" t="inlineStr">
        <is>
          <t>53074816806</t>
        </is>
      </c>
      <c r="F332" t="inlineStr">
        <is>
          <t>Supplier</t>
        </is>
      </c>
      <c r="G332" t="inlineStr">
        <is>
          <t>Active</t>
        </is>
      </c>
      <c r="H332">
        <f>COUNTIF('Contacts'!$F$5:$F$484,B332)</f>
        <v>1</v>
      </c>
    </row>
    <row r="333">
      <c r="A333" t="inlineStr">
        <is>
          <t>Clarke Legal</t>
        </is>
      </c>
      <c r="B333" t="inlineStr">
        <is>
          <t>S030</t>
        </is>
      </c>
      <c r="C333" t="inlineStr">
        <is>
          <t>ar@clarkelegal.com.au</t>
        </is>
      </c>
      <c r="D333" t="inlineStr">
        <is>
          <t>03 9861 8691</t>
        </is>
      </c>
      <c r="E333" t="inlineStr">
        <is>
          <t>95153543884</t>
        </is>
      </c>
      <c r="F333" t="inlineStr">
        <is>
          <t>Supplier</t>
        </is>
      </c>
      <c r="G333" t="inlineStr">
        <is>
          <t>Active</t>
        </is>
      </c>
      <c r="H333">
        <f>COUNTIF('Contacts'!$F$5:$F$484,B333)</f>
        <v>1</v>
      </c>
    </row>
    <row r="334">
      <c r="A334" t="inlineStr">
        <is>
          <t>Google Ads</t>
        </is>
      </c>
      <c r="B334" t="inlineStr">
        <is>
          <t>S031</t>
        </is>
      </c>
      <c r="C334" t="inlineStr">
        <is>
          <t>ar@googleads.com.au</t>
        </is>
      </c>
      <c r="D334" t="inlineStr">
        <is>
          <t>03 9867 8263</t>
        </is>
      </c>
      <c r="E334" t="inlineStr"/>
      <c r="F334" t="inlineStr">
        <is>
          <t>Supplier</t>
        </is>
      </c>
      <c r="G334" t="inlineStr">
        <is>
          <t>Active</t>
        </is>
      </c>
      <c r="H334">
        <f>COUNTIF('Contacts'!$F$5:$F$484,B334)</f>
        <v>1</v>
      </c>
    </row>
    <row r="335">
      <c r="A335" t="inlineStr">
        <is>
          <t>Meta Ads Pty Ltd</t>
        </is>
      </c>
      <c r="B335" t="inlineStr">
        <is>
          <t>S032</t>
        </is>
      </c>
      <c r="C335" t="inlineStr">
        <is>
          <t>ar@metaads.com.au</t>
        </is>
      </c>
      <c r="D335" t="inlineStr">
        <is>
          <t>03 9231 1120</t>
        </is>
      </c>
      <c r="E335" t="inlineStr">
        <is>
          <t>43695384768</t>
        </is>
      </c>
      <c r="F335" t="inlineStr">
        <is>
          <t>Supplier</t>
        </is>
      </c>
      <c r="G335" t="inlineStr">
        <is>
          <t>Active</t>
        </is>
      </c>
      <c r="H335">
        <f>COUNTIF('Contacts'!$F$5:$F$484,B335)</f>
        <v>1</v>
      </c>
    </row>
    <row r="336">
      <c r="A336" t="inlineStr">
        <is>
          <t>Adobe Systems</t>
        </is>
      </c>
      <c r="B336" t="inlineStr">
        <is>
          <t>S033</t>
        </is>
      </c>
      <c r="C336" t="inlineStr">
        <is>
          <t>ar@adobesystems.com.au</t>
        </is>
      </c>
      <c r="D336" t="inlineStr">
        <is>
          <t>03 9483 3329</t>
        </is>
      </c>
      <c r="E336" t="inlineStr">
        <is>
          <t>24208519430</t>
        </is>
      </c>
      <c r="F336" t="inlineStr">
        <is>
          <t>Supplier</t>
        </is>
      </c>
      <c r="G336" t="inlineStr">
        <is>
          <t>Active</t>
        </is>
      </c>
      <c r="H336">
        <f>COUNTIF('Contacts'!$F$5:$F$484,B336)</f>
        <v>1</v>
      </c>
    </row>
    <row r="337">
      <c r="A337" t="inlineStr">
        <is>
          <t>Autodesk</t>
        </is>
      </c>
      <c r="B337" t="inlineStr">
        <is>
          <t>S034</t>
        </is>
      </c>
      <c r="C337" t="inlineStr">
        <is>
          <t>ar@autodesk.com.au</t>
        </is>
      </c>
      <c r="D337" t="inlineStr">
        <is>
          <t>03 9270 9953</t>
        </is>
      </c>
      <c r="E337" t="inlineStr">
        <is>
          <t>48384169214</t>
        </is>
      </c>
      <c r="F337" t="inlineStr">
        <is>
          <t>Supplier</t>
        </is>
      </c>
      <c r="G337" t="inlineStr">
        <is>
          <t>Active</t>
        </is>
      </c>
      <c r="H337">
        <f>COUNTIF('Contacts'!$F$5:$F$484,B337)</f>
        <v>1</v>
      </c>
    </row>
    <row r="338">
      <c r="A338" t="inlineStr">
        <is>
          <t>Master Builders Victoria</t>
        </is>
      </c>
      <c r="B338" t="inlineStr">
        <is>
          <t>S035</t>
        </is>
      </c>
      <c r="C338" t="inlineStr">
        <is>
          <t>ar@masterbuildersvict.com.au</t>
        </is>
      </c>
      <c r="D338" t="inlineStr">
        <is>
          <t>03 9780 5165</t>
        </is>
      </c>
      <c r="E338" t="inlineStr">
        <is>
          <t>00841748999</t>
        </is>
      </c>
      <c r="F338" t="inlineStr">
        <is>
          <t>Supplier</t>
        </is>
      </c>
      <c r="G338" t="inlineStr">
        <is>
          <t>Active</t>
        </is>
      </c>
      <c r="H338">
        <f>COUNTIF('Contacts'!$F$5:$F$484,B338)</f>
        <v>1</v>
      </c>
    </row>
    <row r="339">
      <c r="A339" t="inlineStr">
        <is>
          <t>Total Tools</t>
        </is>
      </c>
      <c r="B339" t="inlineStr">
        <is>
          <t>S036</t>
        </is>
      </c>
      <c r="C339" t="inlineStr">
        <is>
          <t>ar@totaltools.com.au</t>
        </is>
      </c>
      <c r="D339" t="inlineStr">
        <is>
          <t>03 9873 8334</t>
        </is>
      </c>
      <c r="E339" t="inlineStr">
        <is>
          <t>72157518576</t>
        </is>
      </c>
      <c r="F339" t="inlineStr">
        <is>
          <t>Supplier</t>
        </is>
      </c>
      <c r="G339" t="inlineStr">
        <is>
          <t>Active</t>
        </is>
      </c>
      <c r="H339">
        <f>COUNTIF('Contacts'!$F$5:$F$484,B339)</f>
        <v>1</v>
      </c>
    </row>
    <row r="340">
      <c r="A340" t="inlineStr">
        <is>
          <t>RSEA Safety Pty Ltd</t>
        </is>
      </c>
      <c r="B340" t="inlineStr">
        <is>
          <t>S037</t>
        </is>
      </c>
      <c r="C340" t="inlineStr">
        <is>
          <t>ar@rseasafety.com.au</t>
        </is>
      </c>
      <c r="D340" t="inlineStr">
        <is>
          <t>03 9199 6355</t>
        </is>
      </c>
      <c r="E340" t="inlineStr">
        <is>
          <t>39585692296</t>
        </is>
      </c>
      <c r="F340" t="inlineStr">
        <is>
          <t>Supplier</t>
        </is>
      </c>
      <c r="G340" t="inlineStr">
        <is>
          <t>Active</t>
        </is>
      </c>
      <c r="H340">
        <f>COUNTIF('Contacts'!$F$5:$F$484,B340)</f>
        <v>1</v>
      </c>
    </row>
    <row r="341">
      <c r="A341" t="inlineStr">
        <is>
          <t>Lane Electrical Pty Ltd</t>
        </is>
      </c>
      <c r="B341" t="inlineStr">
        <is>
          <t>S038</t>
        </is>
      </c>
      <c r="C341" t="inlineStr">
        <is>
          <t>ar@laneelectrical.com.au</t>
        </is>
      </c>
      <c r="D341" t="inlineStr">
        <is>
          <t>03 9564 5073</t>
        </is>
      </c>
      <c r="E341" t="inlineStr">
        <is>
          <t>41394374050</t>
        </is>
      </c>
      <c r="F341" t="inlineStr">
        <is>
          <t>Supplier</t>
        </is>
      </c>
      <c r="G341" t="inlineStr">
        <is>
          <t>Active</t>
        </is>
      </c>
      <c r="H341">
        <f>COUNTIF('Contacts'!$F$5:$F$484,B341)</f>
        <v>1</v>
      </c>
    </row>
    <row r="342">
      <c r="A342" t="inlineStr">
        <is>
          <t>Precise Plumbing</t>
        </is>
      </c>
      <c r="B342" t="inlineStr">
        <is>
          <t>S039</t>
        </is>
      </c>
      <c r="C342" t="inlineStr">
        <is>
          <t>ar@preciseplumbing.com.au</t>
        </is>
      </c>
      <c r="D342" t="inlineStr">
        <is>
          <t>03 9848 2459</t>
        </is>
      </c>
      <c r="E342" t="inlineStr">
        <is>
          <t>38102124253</t>
        </is>
      </c>
      <c r="F342" t="inlineStr">
        <is>
          <t>Supplier</t>
        </is>
      </c>
      <c r="G342" t="inlineStr">
        <is>
          <t>Active</t>
        </is>
      </c>
      <c r="H342">
        <f>COUNTIF('Contacts'!$F$5:$F$484,B342)</f>
        <v>1</v>
      </c>
    </row>
    <row r="343">
      <c r="A343" t="inlineStr">
        <is>
          <t>Edge Painting Pty Ltd</t>
        </is>
      </c>
      <c r="B343" t="inlineStr">
        <is>
          <t>S040</t>
        </is>
      </c>
      <c r="C343" t="inlineStr">
        <is>
          <t>ar@edgepainting.com.au</t>
        </is>
      </c>
      <c r="D343" t="inlineStr">
        <is>
          <t>03 9641 4437</t>
        </is>
      </c>
      <c r="E343" t="inlineStr">
        <is>
          <t>31629652147</t>
        </is>
      </c>
      <c r="F343" t="inlineStr">
        <is>
          <t>Supplier</t>
        </is>
      </c>
      <c r="G343" t="inlineStr">
        <is>
          <t>Active</t>
        </is>
      </c>
      <c r="H343">
        <f>COUNTIF('Contacts'!$F$5:$F$484,B343)</f>
        <v>1</v>
      </c>
    </row>
    <row r="344">
      <c r="A344" t="inlineStr">
        <is>
          <t>Westside Glass Pty Ltd</t>
        </is>
      </c>
      <c r="B344" t="inlineStr">
        <is>
          <t>S041</t>
        </is>
      </c>
      <c r="C344" t="inlineStr">
        <is>
          <t>ar@westsideglass.com.au</t>
        </is>
      </c>
      <c r="D344" t="inlineStr">
        <is>
          <t>03 9267 9169</t>
        </is>
      </c>
      <c r="E344" t="inlineStr">
        <is>
          <t>94469594253</t>
        </is>
      </c>
      <c r="F344" t="inlineStr">
        <is>
          <t>Supplier</t>
        </is>
      </c>
      <c r="G344" t="inlineStr">
        <is>
          <t>Active</t>
        </is>
      </c>
      <c r="H344">
        <f>COUNTIF('Contacts'!$F$5:$F$484,B344)</f>
        <v>1</v>
      </c>
    </row>
    <row r="345">
      <c r="A345" t="inlineStr">
        <is>
          <t>Metro Steel Fab Pty Ltd</t>
        </is>
      </c>
      <c r="B345" t="inlineStr">
        <is>
          <t>S042</t>
        </is>
      </c>
      <c r="C345" t="inlineStr">
        <is>
          <t>ar@metrosteelfab.com.au</t>
        </is>
      </c>
      <c r="D345" t="inlineStr">
        <is>
          <t>03 9639 6593</t>
        </is>
      </c>
      <c r="E345" t="inlineStr">
        <is>
          <t>96007834473</t>
        </is>
      </c>
      <c r="F345" t="inlineStr">
        <is>
          <t>Supplier</t>
        </is>
      </c>
      <c r="G345" t="inlineStr">
        <is>
          <t>Active</t>
        </is>
      </c>
      <c r="H345">
        <f>COUNTIF('Contacts'!$F$5:$F$484,B345)</f>
        <v>1</v>
      </c>
    </row>
    <row r="346">
      <c r="A346" t="inlineStr">
        <is>
          <t>Coffee Club Catering Pty Ltd</t>
        </is>
      </c>
      <c r="B346" t="inlineStr">
        <is>
          <t>S043</t>
        </is>
      </c>
      <c r="C346" t="inlineStr">
        <is>
          <t>ar@coffeeclubcatering.com.au</t>
        </is>
      </c>
      <c r="D346" t="inlineStr">
        <is>
          <t>03 9910 6030</t>
        </is>
      </c>
      <c r="E346" t="inlineStr">
        <is>
          <t>56019865104</t>
        </is>
      </c>
      <c r="F346" t="inlineStr">
        <is>
          <t>Supplier</t>
        </is>
      </c>
      <c r="G346" t="inlineStr">
        <is>
          <t>Active</t>
        </is>
      </c>
      <c r="H346">
        <f>COUNTIF('Contacts'!$F$5:$F$484,B346)</f>
        <v>1</v>
      </c>
    </row>
    <row r="347">
      <c r="A347" t="inlineStr">
        <is>
          <t>TAFE Victoria Pty Ltd</t>
        </is>
      </c>
      <c r="B347" t="inlineStr">
        <is>
          <t>S044</t>
        </is>
      </c>
      <c r="C347" t="inlineStr">
        <is>
          <t>ar@tafevictoria.com.au</t>
        </is>
      </c>
      <c r="D347" t="inlineStr">
        <is>
          <t>03 9190 7648</t>
        </is>
      </c>
      <c r="E347" t="inlineStr"/>
      <c r="F347" t="inlineStr">
        <is>
          <t>Supplier</t>
        </is>
      </c>
      <c r="G347" t="inlineStr">
        <is>
          <t>Active</t>
        </is>
      </c>
      <c r="H347">
        <f>COUNTIF('Contacts'!$F$5:$F$484,B347)</f>
        <v>1</v>
      </c>
    </row>
    <row r="348">
      <c r="A348" t="inlineStr">
        <is>
          <t>City of Yarra Pty Ltd</t>
        </is>
      </c>
      <c r="B348" t="inlineStr">
        <is>
          <t>S045</t>
        </is>
      </c>
      <c r="C348" t="inlineStr">
        <is>
          <t>ar@cityofyarra.com.au</t>
        </is>
      </c>
      <c r="D348" t="inlineStr">
        <is>
          <t>03 9408 3553</t>
        </is>
      </c>
      <c r="E348" t="inlineStr"/>
      <c r="F348" t="inlineStr">
        <is>
          <t>Supplier</t>
        </is>
      </c>
      <c r="G348" t="inlineStr">
        <is>
          <t>Active</t>
        </is>
      </c>
      <c r="H348">
        <f>COUNTIF('Contacts'!$F$5:$F$484,B348)</f>
        <v>2</v>
      </c>
    </row>
    <row r="349">
      <c r="A349" t="inlineStr">
        <is>
          <t>Repco Pty Ltd</t>
        </is>
      </c>
      <c r="B349" t="inlineStr">
        <is>
          <t>S046</t>
        </is>
      </c>
      <c r="C349" t="inlineStr">
        <is>
          <t>ar@repco.com.au</t>
        </is>
      </c>
      <c r="D349" t="inlineStr">
        <is>
          <t>03 9414 2185</t>
        </is>
      </c>
      <c r="E349" t="inlineStr">
        <is>
          <t>27247200842</t>
        </is>
      </c>
      <c r="F349" t="inlineStr">
        <is>
          <t>Supplier</t>
        </is>
      </c>
      <c r="G349" t="inlineStr">
        <is>
          <t>Active</t>
        </is>
      </c>
      <c r="H349">
        <f>COUNTIF('Contacts'!$F$5:$F$484,B349)</f>
        <v>1</v>
      </c>
    </row>
    <row r="350">
      <c r="A350" t="inlineStr">
        <is>
          <t>Kmart</t>
        </is>
      </c>
      <c r="B350" t="inlineStr">
        <is>
          <t>S047</t>
        </is>
      </c>
      <c r="C350" t="inlineStr">
        <is>
          <t>ar@kmart.com.au</t>
        </is>
      </c>
      <c r="D350" t="inlineStr">
        <is>
          <t>03 9758 7315</t>
        </is>
      </c>
      <c r="E350" t="inlineStr"/>
      <c r="F350" t="inlineStr">
        <is>
          <t>Supplier</t>
        </is>
      </c>
      <c r="G350" t="inlineStr">
        <is>
          <t>Active</t>
        </is>
      </c>
      <c r="H350">
        <f>COUNTIF('Contacts'!$F$5:$F$484,B350)</f>
        <v>1</v>
      </c>
    </row>
    <row r="351">
      <c r="A351" t="inlineStr">
        <is>
          <t>JB Hi-Fi Pty Ltd</t>
        </is>
      </c>
      <c r="B351" t="inlineStr">
        <is>
          <t>S048</t>
        </is>
      </c>
      <c r="C351" t="inlineStr">
        <is>
          <t>ar@jbhi-fi.com.au</t>
        </is>
      </c>
      <c r="D351" t="inlineStr">
        <is>
          <t>03 9766 2474</t>
        </is>
      </c>
      <c r="E351" t="inlineStr">
        <is>
          <t>36018108486</t>
        </is>
      </c>
      <c r="F351" t="inlineStr">
        <is>
          <t>Supplier</t>
        </is>
      </c>
      <c r="G351" t="inlineStr">
        <is>
          <t>Active</t>
        </is>
      </c>
      <c r="H351">
        <f>COUNTIF('Contacts'!$F$5:$F$484,B351)</f>
        <v>1</v>
      </c>
    </row>
    <row r="352">
      <c r="A352" t="inlineStr">
        <is>
          <t>Snap Printing Pty Ltd</t>
        </is>
      </c>
      <c r="B352" t="inlineStr">
        <is>
          <t>S049</t>
        </is>
      </c>
      <c r="C352" t="inlineStr">
        <is>
          <t>ar@snapprinting.com.au</t>
        </is>
      </c>
      <c r="D352" t="inlineStr">
        <is>
          <t>03 9108 3594</t>
        </is>
      </c>
      <c r="E352" t="inlineStr"/>
      <c r="F352" t="inlineStr">
        <is>
          <t>Supplier</t>
        </is>
      </c>
      <c r="G352" t="inlineStr">
        <is>
          <t>Active</t>
        </is>
      </c>
      <c r="H352">
        <f>COUNTIF('Contacts'!$F$5:$F$484,B352)</f>
        <v>1</v>
      </c>
    </row>
    <row r="353">
      <c r="A353" t="inlineStr">
        <is>
          <t>Qantas Pty Ltd</t>
        </is>
      </c>
      <c r="B353" t="inlineStr">
        <is>
          <t>S050</t>
        </is>
      </c>
      <c r="C353" t="inlineStr">
        <is>
          <t>ar@qantas.com.au</t>
        </is>
      </c>
      <c r="D353" t="inlineStr">
        <is>
          <t>03 9626 2068</t>
        </is>
      </c>
      <c r="E353" t="inlineStr">
        <is>
          <t>99941577420</t>
        </is>
      </c>
      <c r="F353" t="inlineStr">
        <is>
          <t>Supplier</t>
        </is>
      </c>
      <c r="G353" t="inlineStr">
        <is>
          <t>Active</t>
        </is>
      </c>
      <c r="H353">
        <f>COUNTIF('Contacts'!$F$5:$F$484,B353)</f>
        <v>1</v>
      </c>
    </row>
    <row r="354">
      <c r="A354" t="inlineStr">
        <is>
          <t>Virgin Australia</t>
        </is>
      </c>
      <c r="B354" t="inlineStr">
        <is>
          <t>S051</t>
        </is>
      </c>
      <c r="C354" t="inlineStr">
        <is>
          <t>ar@virginaustralia.com.au</t>
        </is>
      </c>
      <c r="D354" t="inlineStr">
        <is>
          <t>03 9128 3805</t>
        </is>
      </c>
      <c r="E354" t="inlineStr">
        <is>
          <t>17632540343</t>
        </is>
      </c>
      <c r="F354" t="inlineStr">
        <is>
          <t>Supplier</t>
        </is>
      </c>
      <c r="G354" t="inlineStr">
        <is>
          <t>Active</t>
        </is>
      </c>
      <c r="H354">
        <f>COUNTIF('Contacts'!$F$5:$F$484,B354)</f>
        <v>1</v>
      </c>
    </row>
    <row r="355">
      <c r="A355" t="inlineStr">
        <is>
          <t>Fixit Machinery Pty Ltd</t>
        </is>
      </c>
      <c r="B355" t="inlineStr">
        <is>
          <t>S052</t>
        </is>
      </c>
      <c r="C355" t="inlineStr">
        <is>
          <t>ar@fixitmachinery.com.au</t>
        </is>
      </c>
      <c r="D355" t="inlineStr">
        <is>
          <t>03 9486 5096</t>
        </is>
      </c>
      <c r="E355" t="inlineStr">
        <is>
          <t>75122559566</t>
        </is>
      </c>
      <c r="F355" t="inlineStr">
        <is>
          <t>Supplier</t>
        </is>
      </c>
      <c r="G355" t="inlineStr">
        <is>
          <t>Active</t>
        </is>
      </c>
      <c r="H355">
        <f>COUNTIF('Contacts'!$F$5:$F$484,B355)</f>
        <v>1</v>
      </c>
    </row>
    <row r="356">
      <c r="A356" t="inlineStr">
        <is>
          <t>Felder Machinery Pty Ltd</t>
        </is>
      </c>
      <c r="B356" t="inlineStr">
        <is>
          <t>S053</t>
        </is>
      </c>
      <c r="C356" t="inlineStr">
        <is>
          <t>ar@feldermachinery.com.au</t>
        </is>
      </c>
      <c r="D356" t="inlineStr">
        <is>
          <t>03 9999 7087</t>
        </is>
      </c>
      <c r="E356" t="inlineStr"/>
      <c r="F356" t="inlineStr">
        <is>
          <t>Supplier</t>
        </is>
      </c>
      <c r="G356" t="inlineStr">
        <is>
          <t>Active</t>
        </is>
      </c>
      <c r="H356">
        <f>COUNTIF('Contacts'!$F$5:$F$484,B356)</f>
        <v>1</v>
      </c>
    </row>
    <row r="357">
      <c r="A357" t="inlineStr">
        <is>
          <t>Smith St Fixings Pty Ltd</t>
        </is>
      </c>
      <c r="B357" t="inlineStr">
        <is>
          <t>S054</t>
        </is>
      </c>
      <c r="C357" t="inlineStr">
        <is>
          <t>accounts@smithstfixings.com.au</t>
        </is>
      </c>
      <c r="D357" t="inlineStr">
        <is>
          <t>03 9471 2119</t>
        </is>
      </c>
      <c r="E357" t="inlineStr">
        <is>
          <t>77804348157</t>
        </is>
      </c>
      <c r="F357" t="inlineStr">
        <is>
          <t>Supplier</t>
        </is>
      </c>
      <c r="G357" t="inlineStr">
        <is>
          <t>Active</t>
        </is>
      </c>
      <c r="H357">
        <f>COUNTIF('Contacts'!$F$5:$F$484,B357)</f>
        <v>2</v>
      </c>
    </row>
    <row r="358">
      <c r="A358" t="inlineStr">
        <is>
          <t>Glenferrie Lighting Pty Ltd</t>
        </is>
      </c>
      <c r="B358" t="inlineStr">
        <is>
          <t>S055</t>
        </is>
      </c>
      <c r="C358" t="inlineStr">
        <is>
          <t>accounts@glenferrielighting.com.au</t>
        </is>
      </c>
      <c r="D358" t="inlineStr">
        <is>
          <t>03 9769 2297</t>
        </is>
      </c>
      <c r="E358" t="inlineStr">
        <is>
          <t>07376867004</t>
        </is>
      </c>
      <c r="F358" t="inlineStr">
        <is>
          <t>Supplier</t>
        </is>
      </c>
      <c r="G358" t="inlineStr">
        <is>
          <t>Active</t>
        </is>
      </c>
      <c r="H358">
        <f>COUNTIF('Contacts'!$F$5:$F$484,B358)</f>
        <v>1</v>
      </c>
    </row>
    <row r="359">
      <c r="A359" t="inlineStr">
        <is>
          <t>Northside Hardware Pty Ltd</t>
        </is>
      </c>
      <c r="B359" t="inlineStr">
        <is>
          <t>S056</t>
        </is>
      </c>
      <c r="C359" t="inlineStr">
        <is>
          <t>accounts@northsidehardware.com.au</t>
        </is>
      </c>
      <c r="D359" t="inlineStr">
        <is>
          <t>03 9339 2354</t>
        </is>
      </c>
      <c r="E359" t="inlineStr">
        <is>
          <t>09143423796</t>
        </is>
      </c>
      <c r="F359" t="inlineStr">
        <is>
          <t>Supplier</t>
        </is>
      </c>
      <c r="G359" t="inlineStr">
        <is>
          <t>Active</t>
        </is>
      </c>
      <c r="H359">
        <f>COUNTIF('Contacts'!$F$5:$F$484,B359)</f>
        <v>1</v>
      </c>
    </row>
    <row r="360">
      <c r="A360" t="inlineStr">
        <is>
          <t>Southern Adhesives Pty Ltd</t>
        </is>
      </c>
      <c r="B360" t="inlineStr">
        <is>
          <t>S057</t>
        </is>
      </c>
      <c r="C360" t="inlineStr">
        <is>
          <t>accounts@southernadhesives.com.au</t>
        </is>
      </c>
      <c r="D360" t="inlineStr">
        <is>
          <t>03 9989 3179</t>
        </is>
      </c>
      <c r="E360" t="inlineStr">
        <is>
          <t>91635740378</t>
        </is>
      </c>
      <c r="F360" t="inlineStr">
        <is>
          <t>Supplier</t>
        </is>
      </c>
      <c r="G360" t="inlineStr">
        <is>
          <t>Active</t>
        </is>
      </c>
      <c r="H360">
        <f>COUNTIF('Contacts'!$F$5:$F$484,B360)</f>
        <v>1</v>
      </c>
    </row>
    <row r="361">
      <c r="A361" t="inlineStr">
        <is>
          <t>Malvern Laminates Pty Ltd</t>
        </is>
      </c>
      <c r="B361" t="inlineStr">
        <is>
          <t>S058</t>
        </is>
      </c>
      <c r="C361" t="inlineStr">
        <is>
          <t>accounts@malvernlaminates.com.au</t>
        </is>
      </c>
      <c r="D361" t="inlineStr">
        <is>
          <t>03 9970 1501</t>
        </is>
      </c>
      <c r="E361" t="inlineStr">
        <is>
          <t>85795957596</t>
        </is>
      </c>
      <c r="F361" t="inlineStr">
        <is>
          <t>Supplier</t>
        </is>
      </c>
      <c r="G361" t="inlineStr">
        <is>
          <t>Archive after import</t>
        </is>
      </c>
      <c r="H361">
        <f>COUNTIF('Contacts'!$F$5:$F$484,B361)</f>
        <v>1</v>
      </c>
    </row>
    <row r="362">
      <c r="A362" t="inlineStr">
        <is>
          <t>Carlton Laminates Pty Ltd</t>
        </is>
      </c>
      <c r="B362" t="inlineStr">
        <is>
          <t>S059</t>
        </is>
      </c>
      <c r="C362" t="inlineStr">
        <is>
          <t>accounts@carltonlaminates.com.au</t>
        </is>
      </c>
      <c r="D362" t="inlineStr">
        <is>
          <t>03 9158 4864</t>
        </is>
      </c>
      <c r="E362" t="inlineStr">
        <is>
          <t>37246386559</t>
        </is>
      </c>
      <c r="F362" t="inlineStr">
        <is>
          <t>Supplier</t>
        </is>
      </c>
      <c r="G362" t="inlineStr">
        <is>
          <t>Archive after import</t>
        </is>
      </c>
      <c r="H362">
        <f>COUNTIF('Contacts'!$F$5:$F$484,B362)</f>
        <v>1</v>
      </c>
    </row>
    <row r="363">
      <c r="A363" t="inlineStr">
        <is>
          <t>Bluestone Timber Pty Ltd</t>
        </is>
      </c>
      <c r="B363" t="inlineStr">
        <is>
          <t>S060</t>
        </is>
      </c>
      <c r="C363" t="inlineStr">
        <is>
          <t>accounts@bluestonetimber.com.au</t>
        </is>
      </c>
      <c r="D363" t="inlineStr">
        <is>
          <t>03 9351 1204</t>
        </is>
      </c>
      <c r="E363" t="inlineStr">
        <is>
          <t>89168884042</t>
        </is>
      </c>
      <c r="F363" t="inlineStr">
        <is>
          <t>Supplier</t>
        </is>
      </c>
      <c r="G363" t="inlineStr">
        <is>
          <t>Active</t>
        </is>
      </c>
      <c r="H363">
        <f>COUNTIF('Contacts'!$F$5:$F$484,B363)</f>
        <v>1</v>
      </c>
    </row>
    <row r="364">
      <c r="A364" t="inlineStr">
        <is>
          <t>Kew Steel Pty Ltd</t>
        </is>
      </c>
      <c r="B364" t="inlineStr">
        <is>
          <t>S061</t>
        </is>
      </c>
      <c r="C364" t="inlineStr">
        <is>
          <t>accounts@kewsteel.com.au</t>
        </is>
      </c>
      <c r="D364" t="inlineStr">
        <is>
          <t>03 9436 7982</t>
        </is>
      </c>
      <c r="E364" t="inlineStr">
        <is>
          <t>57343251646</t>
        </is>
      </c>
      <c r="F364" t="inlineStr">
        <is>
          <t>Supplier</t>
        </is>
      </c>
      <c r="G364" t="inlineStr">
        <is>
          <t>Active</t>
        </is>
      </c>
      <c r="H364">
        <f>COUNTIF('Contacts'!$F$5:$F$484,B364)</f>
        <v>1</v>
      </c>
    </row>
    <row r="365">
      <c r="A365" t="inlineStr">
        <is>
          <t>Carlton Abrasives Pty Ltd</t>
        </is>
      </c>
      <c r="B365" t="inlineStr">
        <is>
          <t>S062</t>
        </is>
      </c>
      <c r="C365" t="inlineStr">
        <is>
          <t>accounts@carltonabrasives.com.au</t>
        </is>
      </c>
      <c r="D365" t="inlineStr">
        <is>
          <t>03 9949 9111</t>
        </is>
      </c>
      <c r="E365" t="inlineStr">
        <is>
          <t>54224959737</t>
        </is>
      </c>
      <c r="F365" t="inlineStr">
        <is>
          <t>Supplier</t>
        </is>
      </c>
      <c r="G365" t="inlineStr">
        <is>
          <t>Active</t>
        </is>
      </c>
      <c r="H365">
        <f>COUNTIF('Contacts'!$F$5:$F$484,B365)</f>
        <v>1</v>
      </c>
    </row>
    <row r="366">
      <c r="A366" t="inlineStr">
        <is>
          <t>Albert Lighting Pty Ltd</t>
        </is>
      </c>
      <c r="B366" t="inlineStr">
        <is>
          <t>S063</t>
        </is>
      </c>
      <c r="C366" t="inlineStr">
        <is>
          <t>accounts@albertlighting.com.au</t>
        </is>
      </c>
      <c r="D366" t="inlineStr">
        <is>
          <t>03 9603 9346</t>
        </is>
      </c>
      <c r="E366" t="inlineStr">
        <is>
          <t>87351555458</t>
        </is>
      </c>
      <c r="F366" t="inlineStr">
        <is>
          <t>Supplier</t>
        </is>
      </c>
      <c r="G366" t="inlineStr">
        <is>
          <t>Active</t>
        </is>
      </c>
      <c r="H366">
        <f>COUNTIF('Contacts'!$F$5:$F$484,B366)</f>
        <v>1</v>
      </c>
    </row>
    <row r="367">
      <c r="A367" t="inlineStr">
        <is>
          <t>Bridge Rd Tiles Pty Ltd</t>
        </is>
      </c>
      <c r="B367" t="inlineStr">
        <is>
          <t>S064</t>
        </is>
      </c>
      <c r="C367" t="inlineStr">
        <is>
          <t>accounts@bridgerdtiles.com.au</t>
        </is>
      </c>
      <c r="D367" t="inlineStr">
        <is>
          <t>03 9798 1534</t>
        </is>
      </c>
      <c r="E367" t="inlineStr">
        <is>
          <t>78006972802</t>
        </is>
      </c>
      <c r="F367" t="inlineStr">
        <is>
          <t>Supplier</t>
        </is>
      </c>
      <c r="G367" t="inlineStr">
        <is>
          <t>Active</t>
        </is>
      </c>
      <c r="H367">
        <f>COUNTIF('Contacts'!$F$5:$F$484,B367)</f>
        <v>1</v>
      </c>
    </row>
    <row r="368">
      <c r="A368" t="inlineStr">
        <is>
          <t>Malvern Lighting Pty Ltd</t>
        </is>
      </c>
      <c r="B368" t="inlineStr">
        <is>
          <t>S065</t>
        </is>
      </c>
      <c r="C368" t="inlineStr">
        <is>
          <t>accounts@malvernlighting.com.au</t>
        </is>
      </c>
      <c r="D368" t="inlineStr">
        <is>
          <t>03 9223 6769</t>
        </is>
      </c>
      <c r="E368" t="inlineStr">
        <is>
          <t>76558660809</t>
        </is>
      </c>
      <c r="F368" t="inlineStr">
        <is>
          <t>Supplier</t>
        </is>
      </c>
      <c r="G368" t="inlineStr">
        <is>
          <t>Active</t>
        </is>
      </c>
      <c r="H368">
        <f>COUNTIF('Contacts'!$F$5:$F$484,B368)</f>
        <v>1</v>
      </c>
    </row>
    <row r="369">
      <c r="A369" t="inlineStr">
        <is>
          <t>Sydney Road Tiles Pty Ltd</t>
        </is>
      </c>
      <c r="B369" t="inlineStr">
        <is>
          <t>S066</t>
        </is>
      </c>
      <c r="C369" t="inlineStr">
        <is>
          <t>accounts@sydneyroadtiles.com.au</t>
        </is>
      </c>
      <c r="D369" t="inlineStr">
        <is>
          <t>03 9883 5137</t>
        </is>
      </c>
      <c r="E369" t="inlineStr">
        <is>
          <t>08830395493</t>
        </is>
      </c>
      <c r="F369" t="inlineStr">
        <is>
          <t>Supplier</t>
        </is>
      </c>
      <c r="G369" t="inlineStr">
        <is>
          <t>Active</t>
        </is>
      </c>
      <c r="H369">
        <f>COUNTIF('Contacts'!$F$5:$F$484,B369)</f>
        <v>1</v>
      </c>
    </row>
    <row r="370">
      <c r="A370" t="inlineStr">
        <is>
          <t>Bridge Rd Joinery Supplies Pty Ltd</t>
        </is>
      </c>
      <c r="B370" t="inlineStr">
        <is>
          <t>S067</t>
        </is>
      </c>
      <c r="C370" t="inlineStr">
        <is>
          <t>accounts@bridgerdjoinerysupplies.com.au</t>
        </is>
      </c>
      <c r="D370" t="inlineStr">
        <is>
          <t>03 9105 1122</t>
        </is>
      </c>
      <c r="E370" t="inlineStr">
        <is>
          <t>46939910436</t>
        </is>
      </c>
      <c r="F370" t="inlineStr">
        <is>
          <t>Supplier</t>
        </is>
      </c>
      <c r="G370" t="inlineStr">
        <is>
          <t>Active</t>
        </is>
      </c>
      <c r="H370">
        <f>COUNTIF('Contacts'!$F$5:$F$484,B370)</f>
        <v>2</v>
      </c>
    </row>
    <row r="371">
      <c r="A371" t="inlineStr">
        <is>
          <t>Smith St Adhesives Pty Ltd</t>
        </is>
      </c>
      <c r="B371" t="inlineStr">
        <is>
          <t>S068</t>
        </is>
      </c>
      <c r="C371" t="inlineStr">
        <is>
          <t>accounts@smithstadhesives.com.au</t>
        </is>
      </c>
      <c r="D371" t="inlineStr">
        <is>
          <t>03 9701 1676</t>
        </is>
      </c>
      <c r="E371" t="inlineStr">
        <is>
          <t>33997207854</t>
        </is>
      </c>
      <c r="F371" t="inlineStr">
        <is>
          <t>Supplier</t>
        </is>
      </c>
      <c r="G371" t="inlineStr">
        <is>
          <t>Active</t>
        </is>
      </c>
      <c r="H371">
        <f>COUNTIF('Contacts'!$F$5:$F$484,B371)</f>
        <v>1</v>
      </c>
    </row>
    <row r="372">
      <c r="A372" t="inlineStr">
        <is>
          <t>Lygon Fasteners Pty Ltd</t>
        </is>
      </c>
      <c r="B372" t="inlineStr">
        <is>
          <t>S069</t>
        </is>
      </c>
      <c r="C372" t="inlineStr">
        <is>
          <t>accounts@lygonfasteners.com.au</t>
        </is>
      </c>
      <c r="D372" t="inlineStr">
        <is>
          <t>03 9347 1715</t>
        </is>
      </c>
      <c r="E372" t="inlineStr">
        <is>
          <t>49154569276</t>
        </is>
      </c>
      <c r="F372" t="inlineStr">
        <is>
          <t>Supplier</t>
        </is>
      </c>
      <c r="G372" t="inlineStr">
        <is>
          <t>Active</t>
        </is>
      </c>
      <c r="H372">
        <f>COUNTIF('Contacts'!$F$5:$F$484,B372)</f>
        <v>1</v>
      </c>
    </row>
    <row r="373">
      <c r="A373" t="inlineStr">
        <is>
          <t>Carlton Tiles Pty Ltd</t>
        </is>
      </c>
      <c r="B373" t="inlineStr">
        <is>
          <t>S070</t>
        </is>
      </c>
      <c r="C373" t="inlineStr">
        <is>
          <t>accounts@carltontiles.com.au</t>
        </is>
      </c>
      <c r="D373" t="inlineStr">
        <is>
          <t>03 9220 1384</t>
        </is>
      </c>
      <c r="E373" t="inlineStr">
        <is>
          <t>74786806928</t>
        </is>
      </c>
      <c r="F373" t="inlineStr">
        <is>
          <t>Supplier</t>
        </is>
      </c>
      <c r="G373" t="inlineStr">
        <is>
          <t>Active</t>
        </is>
      </c>
      <c r="H373">
        <f>COUNTIF('Contacts'!$F$5:$F$484,B373)</f>
        <v>1</v>
      </c>
    </row>
    <row r="374">
      <c r="A374" t="inlineStr">
        <is>
          <t>Albert Glass Pty Ltd</t>
        </is>
      </c>
      <c r="B374" t="inlineStr">
        <is>
          <t>S071</t>
        </is>
      </c>
      <c r="C374" t="inlineStr">
        <is>
          <t>accounts@albertglass.com.au</t>
        </is>
      </c>
      <c r="D374" t="inlineStr">
        <is>
          <t>03 9561 4483</t>
        </is>
      </c>
      <c r="E374" t="inlineStr">
        <is>
          <t>99239662817</t>
        </is>
      </c>
      <c r="F374" t="inlineStr">
        <is>
          <t>Supplier</t>
        </is>
      </c>
      <c r="G374" t="inlineStr">
        <is>
          <t>Active</t>
        </is>
      </c>
      <c r="H374">
        <f>COUNTIF('Contacts'!$F$5:$F$484,B374)</f>
        <v>1</v>
      </c>
    </row>
    <row r="375">
      <c r="A375" t="inlineStr">
        <is>
          <t>Smith St Joinery Supplies Pty Ltd</t>
        </is>
      </c>
      <c r="B375" t="inlineStr">
        <is>
          <t>S072</t>
        </is>
      </c>
      <c r="C375" t="inlineStr">
        <is>
          <t>accounts@smithstjoinerysupplies.com.au</t>
        </is>
      </c>
      <c r="D375" t="inlineStr">
        <is>
          <t>03 9274 1146</t>
        </is>
      </c>
      <c r="E375" t="inlineStr">
        <is>
          <t>62023426073</t>
        </is>
      </c>
      <c r="F375" t="inlineStr">
        <is>
          <t>Supplier</t>
        </is>
      </c>
      <c r="G375" t="inlineStr">
        <is>
          <t>Active</t>
        </is>
      </c>
      <c r="H375">
        <f>COUNTIF('Contacts'!$F$5:$F$484,B375)</f>
        <v>1</v>
      </c>
    </row>
    <row r="376">
      <c r="A376" t="inlineStr">
        <is>
          <t>Kew Fasteners Pty Ltd</t>
        </is>
      </c>
      <c r="B376" t="inlineStr">
        <is>
          <t>S073</t>
        </is>
      </c>
      <c r="C376" t="inlineStr">
        <is>
          <t>accounts@kewfasteners.com.au</t>
        </is>
      </c>
      <c r="D376" t="inlineStr">
        <is>
          <t>03 9192 9037</t>
        </is>
      </c>
      <c r="E376" t="inlineStr">
        <is>
          <t>93310000574</t>
        </is>
      </c>
      <c r="F376" t="inlineStr">
        <is>
          <t>Supplier</t>
        </is>
      </c>
      <c r="G376" t="inlineStr">
        <is>
          <t>Active</t>
        </is>
      </c>
      <c r="H376">
        <f>COUNTIF('Contacts'!$F$5:$F$484,B376)</f>
        <v>1</v>
      </c>
    </row>
    <row r="377">
      <c r="A377" t="inlineStr">
        <is>
          <t>Harbour Timber Pty Ltd</t>
        </is>
      </c>
      <c r="B377" t="inlineStr">
        <is>
          <t>S074</t>
        </is>
      </c>
      <c r="C377" t="inlineStr">
        <is>
          <t>accounts@harbourtimber.com.au</t>
        </is>
      </c>
      <c r="D377" t="inlineStr">
        <is>
          <t>03 9923 3406</t>
        </is>
      </c>
      <c r="E377" t="inlineStr">
        <is>
          <t>70875630202</t>
        </is>
      </c>
      <c r="F377" t="inlineStr">
        <is>
          <t>Supplier</t>
        </is>
      </c>
      <c r="G377" t="inlineStr">
        <is>
          <t>Active</t>
        </is>
      </c>
      <c r="H377">
        <f>COUNTIF('Contacts'!$F$5:$F$484,B377)</f>
        <v>1</v>
      </c>
    </row>
    <row r="378">
      <c r="A378" t="inlineStr">
        <is>
          <t>Southern Machinery Pty Ltd</t>
        </is>
      </c>
      <c r="B378" t="inlineStr">
        <is>
          <t>S075</t>
        </is>
      </c>
      <c r="C378" t="inlineStr">
        <is>
          <t>accounts@southernmachinery.com.au</t>
        </is>
      </c>
      <c r="D378" t="inlineStr">
        <is>
          <t>03 9670 4935</t>
        </is>
      </c>
      <c r="E378" t="inlineStr">
        <is>
          <t>76048516019</t>
        </is>
      </c>
      <c r="F378" t="inlineStr">
        <is>
          <t>Supplier</t>
        </is>
      </c>
      <c r="G378" t="inlineStr">
        <is>
          <t>Active</t>
        </is>
      </c>
      <c r="H378">
        <f>COUNTIF('Contacts'!$F$5:$F$484,B378)</f>
        <v>1</v>
      </c>
    </row>
    <row r="379">
      <c r="A379" t="inlineStr">
        <is>
          <t>Prahran Laminates Pty Ltd</t>
        </is>
      </c>
      <c r="B379" t="inlineStr">
        <is>
          <t>S076</t>
        </is>
      </c>
      <c r="C379" t="inlineStr">
        <is>
          <t>accounts@prahranlaminates.com.au</t>
        </is>
      </c>
      <c r="D379" t="inlineStr">
        <is>
          <t>03 9669 2396</t>
        </is>
      </c>
      <c r="E379" t="inlineStr">
        <is>
          <t>56786406212</t>
        </is>
      </c>
      <c r="F379" t="inlineStr">
        <is>
          <t>Supplier</t>
        </is>
      </c>
      <c r="G379" t="inlineStr">
        <is>
          <t>Active</t>
        </is>
      </c>
      <c r="H379">
        <f>COUNTIF('Contacts'!$F$5:$F$484,B379)</f>
        <v>1</v>
      </c>
    </row>
    <row r="380">
      <c r="A380" t="inlineStr">
        <is>
          <t>Chapel Paint Pty Ltd</t>
        </is>
      </c>
      <c r="B380" t="inlineStr">
        <is>
          <t>S077</t>
        </is>
      </c>
      <c r="C380" t="inlineStr">
        <is>
          <t>accounts@chapelpaint.com.au</t>
        </is>
      </c>
      <c r="D380" t="inlineStr">
        <is>
          <t>03 9653 4895</t>
        </is>
      </c>
      <c r="E380" t="inlineStr">
        <is>
          <t>35969054954</t>
        </is>
      </c>
      <c r="F380" t="inlineStr">
        <is>
          <t>Supplier</t>
        </is>
      </c>
      <c r="G380" t="inlineStr">
        <is>
          <t>Active</t>
        </is>
      </c>
      <c r="H380">
        <f>COUNTIF('Contacts'!$F$5:$F$484,B380)</f>
        <v>2</v>
      </c>
    </row>
    <row r="381">
      <c r="A381" t="inlineStr">
        <is>
          <t>Ironbark Lighting Pty Ltd</t>
        </is>
      </c>
      <c r="B381" t="inlineStr">
        <is>
          <t>S078</t>
        </is>
      </c>
      <c r="C381" t="inlineStr">
        <is>
          <t>accounts@ironbarklighting.com.au</t>
        </is>
      </c>
      <c r="D381" t="inlineStr">
        <is>
          <t>03 9970 5443</t>
        </is>
      </c>
      <c r="E381" t="inlineStr">
        <is>
          <t>26787617026</t>
        </is>
      </c>
      <c r="F381" t="inlineStr">
        <is>
          <t>Supplier</t>
        </is>
      </c>
      <c r="G381" t="inlineStr">
        <is>
          <t>Active</t>
        </is>
      </c>
      <c r="H381">
        <f>COUNTIF('Contacts'!$F$5:$F$484,B381)</f>
        <v>1</v>
      </c>
    </row>
    <row r="382">
      <c r="A382" t="inlineStr">
        <is>
          <t>Northside Paint Pty Ltd</t>
        </is>
      </c>
      <c r="B382" t="inlineStr">
        <is>
          <t>S079</t>
        </is>
      </c>
      <c r="C382" t="inlineStr">
        <is>
          <t>accounts@northsidepaint.com.au</t>
        </is>
      </c>
      <c r="D382" t="inlineStr">
        <is>
          <t>03 9273 3131</t>
        </is>
      </c>
      <c r="E382" t="inlineStr">
        <is>
          <t>78254394070</t>
        </is>
      </c>
      <c r="F382" t="inlineStr">
        <is>
          <t>Supplier</t>
        </is>
      </c>
      <c r="G382" t="inlineStr">
        <is>
          <t>Active</t>
        </is>
      </c>
      <c r="H382">
        <f>COUNTIF('Contacts'!$F$5:$F$484,B382)</f>
        <v>1</v>
      </c>
    </row>
    <row r="383">
      <c r="A383" t="inlineStr">
        <is>
          <t>Brunswick Paint Pty Ltd</t>
        </is>
      </c>
      <c r="B383" t="inlineStr">
        <is>
          <t>S080</t>
        </is>
      </c>
      <c r="C383" t="inlineStr">
        <is>
          <t>accounts@brunswickpaint.com.au</t>
        </is>
      </c>
      <c r="D383" t="inlineStr">
        <is>
          <t>03 9733 9117</t>
        </is>
      </c>
      <c r="E383" t="inlineStr">
        <is>
          <t>63845825193</t>
        </is>
      </c>
      <c r="F383" t="inlineStr">
        <is>
          <t>Supplier</t>
        </is>
      </c>
      <c r="G383" t="inlineStr">
        <is>
          <t>Active</t>
        </is>
      </c>
      <c r="H383">
        <f>COUNTIF('Contacts'!$F$5:$F$484,B383)</f>
        <v>1</v>
      </c>
    </row>
    <row r="384">
      <c r="A384" t="inlineStr">
        <is>
          <t>Hawthorn Fixings Pty Ltd</t>
        </is>
      </c>
      <c r="B384" t="inlineStr">
        <is>
          <t>S081</t>
        </is>
      </c>
      <c r="C384" t="inlineStr">
        <is>
          <t>accounts@hawthornfixings.com.au</t>
        </is>
      </c>
      <c r="D384" t="inlineStr">
        <is>
          <t>03 9155 2181</t>
        </is>
      </c>
      <c r="E384" t="inlineStr">
        <is>
          <t>90394234961</t>
        </is>
      </c>
      <c r="F384" t="inlineStr">
        <is>
          <t>Supplier</t>
        </is>
      </c>
      <c r="G384" t="inlineStr">
        <is>
          <t>Active</t>
        </is>
      </c>
      <c r="H384">
        <f>COUNTIF('Contacts'!$F$5:$F$484,B384)</f>
        <v>1</v>
      </c>
    </row>
    <row r="385">
      <c r="A385" t="inlineStr">
        <is>
          <t>Smith St Fasteners Pty Ltd</t>
        </is>
      </c>
      <c r="B385" t="inlineStr">
        <is>
          <t>S082</t>
        </is>
      </c>
      <c r="C385" t="inlineStr">
        <is>
          <t>accounts@smithstfasteners.com.au</t>
        </is>
      </c>
      <c r="D385" t="inlineStr">
        <is>
          <t>03 9204 6430</t>
        </is>
      </c>
      <c r="E385" t="inlineStr">
        <is>
          <t>08327273503</t>
        </is>
      </c>
      <c r="F385" t="inlineStr">
        <is>
          <t>Supplier</t>
        </is>
      </c>
      <c r="G385" t="inlineStr">
        <is>
          <t>Archive after import</t>
        </is>
      </c>
      <c r="H385">
        <f>COUNTIF('Contacts'!$F$5:$F$484,B385)</f>
        <v>1</v>
      </c>
    </row>
    <row r="386">
      <c r="A386" t="inlineStr">
        <is>
          <t>Bayside Machinery Pty Ltd</t>
        </is>
      </c>
      <c r="B386" t="inlineStr">
        <is>
          <t>S083</t>
        </is>
      </c>
      <c r="C386" t="inlineStr">
        <is>
          <t>accounts@baysidemachinery.com.au</t>
        </is>
      </c>
      <c r="D386" t="inlineStr">
        <is>
          <t>03 9207 4953</t>
        </is>
      </c>
      <c r="E386" t="inlineStr">
        <is>
          <t>69695052218</t>
        </is>
      </c>
      <c r="F386" t="inlineStr">
        <is>
          <t>Supplier</t>
        </is>
      </c>
      <c r="G386" t="inlineStr">
        <is>
          <t>Active</t>
        </is>
      </c>
      <c r="H386">
        <f>COUNTIF('Contacts'!$F$5:$F$484,B386)</f>
        <v>1</v>
      </c>
    </row>
    <row r="387">
      <c r="A387" t="inlineStr">
        <is>
          <t>Wattle Hardware Pty Ltd</t>
        </is>
      </c>
      <c r="B387" t="inlineStr">
        <is>
          <t>S084</t>
        </is>
      </c>
      <c r="C387" t="inlineStr">
        <is>
          <t>accounts@wattlehardware.com.au</t>
        </is>
      </c>
      <c r="D387" t="inlineStr">
        <is>
          <t>03 9525 9934</t>
        </is>
      </c>
      <c r="E387" t="inlineStr">
        <is>
          <t>32449704640</t>
        </is>
      </c>
      <c r="F387" t="inlineStr">
        <is>
          <t>Supplier</t>
        </is>
      </c>
      <c r="G387" t="inlineStr">
        <is>
          <t>Archive after import</t>
        </is>
      </c>
      <c r="H387">
        <f>COUNTIF('Contacts'!$F$5:$F$484,B387)</f>
        <v>1</v>
      </c>
    </row>
    <row r="388">
      <c r="A388" t="inlineStr">
        <is>
          <t>Camberwell Signs Pty Ltd</t>
        </is>
      </c>
      <c r="B388" t="inlineStr">
        <is>
          <t>S085</t>
        </is>
      </c>
      <c r="C388" t="inlineStr">
        <is>
          <t>accounts@camberwellsigns.com.au</t>
        </is>
      </c>
      <c r="D388" t="inlineStr">
        <is>
          <t>03 9885 7421</t>
        </is>
      </c>
      <c r="E388" t="inlineStr">
        <is>
          <t>56513486690</t>
        </is>
      </c>
      <c r="F388" t="inlineStr">
        <is>
          <t>Supplier</t>
        </is>
      </c>
      <c r="G388" t="inlineStr">
        <is>
          <t>Active</t>
        </is>
      </c>
      <c r="H388">
        <f>COUNTIF('Contacts'!$F$5:$F$484,B388)</f>
        <v>1</v>
      </c>
    </row>
    <row r="389">
      <c r="A389" t="inlineStr">
        <is>
          <t>Clifton Panel Pty Ltd</t>
        </is>
      </c>
      <c r="B389" t="inlineStr">
        <is>
          <t>S086</t>
        </is>
      </c>
      <c r="C389" t="inlineStr">
        <is>
          <t>accounts@cliftonpanel.com.au</t>
        </is>
      </c>
      <c r="D389" t="inlineStr">
        <is>
          <t>03 9597 2323</t>
        </is>
      </c>
      <c r="E389" t="inlineStr">
        <is>
          <t>11599730869</t>
        </is>
      </c>
      <c r="F389" t="inlineStr">
        <is>
          <t>Supplier</t>
        </is>
      </c>
      <c r="G389" t="inlineStr">
        <is>
          <t>Active</t>
        </is>
      </c>
      <c r="H389">
        <f>COUNTIF('Contacts'!$F$5:$F$484,B389)</f>
        <v>1</v>
      </c>
    </row>
    <row r="390">
      <c r="A390" t="inlineStr">
        <is>
          <t>Elm Adhesives Pty Ltd</t>
        </is>
      </c>
      <c r="B390" t="inlineStr">
        <is>
          <t>S087</t>
        </is>
      </c>
      <c r="C390" t="inlineStr">
        <is>
          <t>accounts@elmadhesives.com.au</t>
        </is>
      </c>
      <c r="D390" t="inlineStr">
        <is>
          <t>03 9749 2391</t>
        </is>
      </c>
      <c r="E390" t="inlineStr">
        <is>
          <t>08017708920</t>
        </is>
      </c>
      <c r="F390" t="inlineStr">
        <is>
          <t>Supplier</t>
        </is>
      </c>
      <c r="G390" t="inlineStr">
        <is>
          <t>Archive after import</t>
        </is>
      </c>
      <c r="H390">
        <f>COUNTIF('Contacts'!$F$5:$F$484,B390)</f>
        <v>1</v>
      </c>
    </row>
    <row r="391">
      <c r="A391" t="inlineStr">
        <is>
          <t>Clifton Joinery Supplies Pty Ltd</t>
        </is>
      </c>
      <c r="B391" t="inlineStr">
        <is>
          <t>S088</t>
        </is>
      </c>
      <c r="C391" t="inlineStr">
        <is>
          <t>accounts@cliftonjoinerysupplies.com.au</t>
        </is>
      </c>
      <c r="D391" t="inlineStr">
        <is>
          <t>03 9767 5274</t>
        </is>
      </c>
      <c r="E391" t="inlineStr">
        <is>
          <t>78363037806</t>
        </is>
      </c>
      <c r="F391" t="inlineStr">
        <is>
          <t>Supplier</t>
        </is>
      </c>
      <c r="G391" t="inlineStr">
        <is>
          <t>Active</t>
        </is>
      </c>
      <c r="H391">
        <f>COUNTIF('Contacts'!$F$5:$F$484,B391)</f>
        <v>1</v>
      </c>
    </row>
    <row r="392">
      <c r="A392" t="inlineStr">
        <is>
          <t>Collins Fixings Pty Ltd</t>
        </is>
      </c>
      <c r="B392" t="inlineStr">
        <is>
          <t>S089</t>
        </is>
      </c>
      <c r="C392" t="inlineStr">
        <is>
          <t>accounts@collinsfixings.com.au</t>
        </is>
      </c>
      <c r="D392" t="inlineStr">
        <is>
          <t>03 9472 8703</t>
        </is>
      </c>
      <c r="E392" t="inlineStr">
        <is>
          <t>31478160263</t>
        </is>
      </c>
      <c r="F392" t="inlineStr">
        <is>
          <t>Supplier</t>
        </is>
      </c>
      <c r="G392" t="inlineStr">
        <is>
          <t>Active</t>
        </is>
      </c>
      <c r="H392">
        <f>COUNTIF('Contacts'!$F$5:$F$484,B392)</f>
        <v>1</v>
      </c>
    </row>
    <row r="393">
      <c r="A393" t="inlineStr">
        <is>
          <t>Prahran Signs Pty Ltd</t>
        </is>
      </c>
      <c r="B393" t="inlineStr">
        <is>
          <t>S090</t>
        </is>
      </c>
      <c r="C393" t="inlineStr">
        <is>
          <t>accounts@prahransigns.com.au</t>
        </is>
      </c>
      <c r="D393" t="inlineStr">
        <is>
          <t>03 9993 4028</t>
        </is>
      </c>
      <c r="E393" t="inlineStr">
        <is>
          <t>96812909456</t>
        </is>
      </c>
      <c r="F393" t="inlineStr">
        <is>
          <t>Supplier</t>
        </is>
      </c>
      <c r="G393" t="inlineStr">
        <is>
          <t>Active</t>
        </is>
      </c>
      <c r="H393">
        <f>COUNTIF('Contacts'!$F$5:$F$484,B393)</f>
        <v>1</v>
      </c>
    </row>
    <row r="394">
      <c r="A394" t="inlineStr">
        <is>
          <t>Elm Tiles Pty Ltd</t>
        </is>
      </c>
      <c r="B394" t="inlineStr">
        <is>
          <t>S091</t>
        </is>
      </c>
      <c r="C394" t="inlineStr">
        <is>
          <t>accounts@elmtiles.com.au</t>
        </is>
      </c>
      <c r="D394" t="inlineStr">
        <is>
          <t>03 9990 6223</t>
        </is>
      </c>
      <c r="E394" t="inlineStr">
        <is>
          <t>36455990154</t>
        </is>
      </c>
      <c r="F394" t="inlineStr">
        <is>
          <t>Supplier</t>
        </is>
      </c>
      <c r="G394" t="inlineStr">
        <is>
          <t>Active</t>
        </is>
      </c>
      <c r="H394">
        <f>COUNTIF('Contacts'!$F$5:$F$484,B394)</f>
        <v>1</v>
      </c>
    </row>
    <row r="395">
      <c r="A395" t="inlineStr">
        <is>
          <t>Bluestone Lighting Pty Ltd</t>
        </is>
      </c>
      <c r="B395" t="inlineStr">
        <is>
          <t>S092</t>
        </is>
      </c>
      <c r="C395" t="inlineStr">
        <is>
          <t>accounts@bluestonelighting.com.au</t>
        </is>
      </c>
      <c r="D395" t="inlineStr">
        <is>
          <t>03 9323 2465</t>
        </is>
      </c>
      <c r="E395" t="inlineStr">
        <is>
          <t>10926307362</t>
        </is>
      </c>
      <c r="F395" t="inlineStr">
        <is>
          <t>Supplier</t>
        </is>
      </c>
      <c r="G395" t="inlineStr">
        <is>
          <t>Active</t>
        </is>
      </c>
      <c r="H395">
        <f>COUNTIF('Contacts'!$F$5:$F$484,B395)</f>
        <v>1</v>
      </c>
    </row>
    <row r="396">
      <c r="A396" t="inlineStr">
        <is>
          <t>Brunswick Tiles Pty Ltd</t>
        </is>
      </c>
      <c r="B396" t="inlineStr">
        <is>
          <t>S093</t>
        </is>
      </c>
      <c r="C396" t="inlineStr">
        <is>
          <t>accounts@brunswicktiles.com.au</t>
        </is>
      </c>
      <c r="D396" t="inlineStr">
        <is>
          <t>03 9177 5114</t>
        </is>
      </c>
      <c r="E396" t="inlineStr">
        <is>
          <t>08570274279</t>
        </is>
      </c>
      <c r="F396" t="inlineStr">
        <is>
          <t>Supplier</t>
        </is>
      </c>
      <c r="G396" t="inlineStr">
        <is>
          <t>Active</t>
        </is>
      </c>
      <c r="H396">
        <f>COUNTIF('Contacts'!$F$5:$F$484,B396)</f>
        <v>1</v>
      </c>
    </row>
    <row r="397">
      <c r="A397" t="inlineStr">
        <is>
          <t>Glenferrie Steel Pty Ltd</t>
        </is>
      </c>
      <c r="B397" t="inlineStr">
        <is>
          <t>S094</t>
        </is>
      </c>
      <c r="C397" t="inlineStr">
        <is>
          <t>accounts@glenferriesteel.com.au</t>
        </is>
      </c>
      <c r="D397" t="inlineStr">
        <is>
          <t>03 9612 7872</t>
        </is>
      </c>
      <c r="E397" t="inlineStr">
        <is>
          <t>09334351802</t>
        </is>
      </c>
      <c r="F397" t="inlineStr">
        <is>
          <t>Supplier</t>
        </is>
      </c>
      <c r="G397" t="inlineStr">
        <is>
          <t>Active</t>
        </is>
      </c>
      <c r="H397">
        <f>COUNTIF('Contacts'!$F$5:$F$484,B397)</f>
        <v>1</v>
      </c>
    </row>
    <row r="398">
      <c r="A398" t="inlineStr">
        <is>
          <t>Wattle Abrasives Pty Ltd</t>
        </is>
      </c>
      <c r="B398" t="inlineStr">
        <is>
          <t>S095</t>
        </is>
      </c>
      <c r="C398" t="inlineStr">
        <is>
          <t>accounts@wattleabrasives.com.au</t>
        </is>
      </c>
      <c r="D398" t="inlineStr">
        <is>
          <t>03 9892 8431</t>
        </is>
      </c>
      <c r="E398" t="inlineStr">
        <is>
          <t>99658019647</t>
        </is>
      </c>
      <c r="F398" t="inlineStr">
        <is>
          <t>Supplier</t>
        </is>
      </c>
      <c r="G398" t="inlineStr">
        <is>
          <t>Active</t>
        </is>
      </c>
      <c r="H398">
        <f>COUNTIF('Contacts'!$F$5:$F$484,B398)</f>
        <v>1</v>
      </c>
    </row>
    <row r="399">
      <c r="A399" t="inlineStr">
        <is>
          <t>Sydney Road Machinery Pty Ltd</t>
        </is>
      </c>
      <c r="B399" t="inlineStr">
        <is>
          <t>S096</t>
        </is>
      </c>
      <c r="C399" t="inlineStr">
        <is>
          <t>accounts@sydneyroadmachinery.com.au</t>
        </is>
      </c>
      <c r="D399" t="inlineStr">
        <is>
          <t>03 9751 8582</t>
        </is>
      </c>
      <c r="E399" t="inlineStr">
        <is>
          <t>79960087955</t>
        </is>
      </c>
      <c r="F399" t="inlineStr">
        <is>
          <t>Supplier</t>
        </is>
      </c>
      <c r="G399" t="inlineStr">
        <is>
          <t>Active</t>
        </is>
      </c>
      <c r="H399">
        <f>COUNTIF('Contacts'!$F$5:$F$484,B399)</f>
        <v>1</v>
      </c>
    </row>
    <row r="400">
      <c r="A400" t="inlineStr">
        <is>
          <t>Southern Abrasives Pty Ltd</t>
        </is>
      </c>
      <c r="B400" t="inlineStr">
        <is>
          <t>S097</t>
        </is>
      </c>
      <c r="C400" t="inlineStr">
        <is>
          <t>accounts@southernabrasives.com.au</t>
        </is>
      </c>
      <c r="D400" t="inlineStr">
        <is>
          <t>03 9907 7220</t>
        </is>
      </c>
      <c r="E400" t="inlineStr">
        <is>
          <t>67701397980</t>
        </is>
      </c>
      <c r="F400" t="inlineStr">
        <is>
          <t>Supplier</t>
        </is>
      </c>
      <c r="G400" t="inlineStr">
        <is>
          <t>Archive after import</t>
        </is>
      </c>
      <c r="H400">
        <f>COUNTIF('Contacts'!$F$5:$F$484,B400)</f>
        <v>1</v>
      </c>
    </row>
    <row r="401">
      <c r="A401" t="inlineStr">
        <is>
          <t>Albert Hardware Pty Ltd</t>
        </is>
      </c>
      <c r="B401" t="inlineStr">
        <is>
          <t>S098</t>
        </is>
      </c>
      <c r="C401" t="inlineStr">
        <is>
          <t>accounts@alberthardware.com.au</t>
        </is>
      </c>
      <c r="D401" t="inlineStr">
        <is>
          <t>03 9101 1621</t>
        </is>
      </c>
      <c r="E401" t="inlineStr">
        <is>
          <t>07717683539</t>
        </is>
      </c>
      <c r="F401" t="inlineStr">
        <is>
          <t>Supplier</t>
        </is>
      </c>
      <c r="G401" t="inlineStr">
        <is>
          <t>Active</t>
        </is>
      </c>
      <c r="H401">
        <f>COUNTIF('Contacts'!$F$5:$F$484,B401)</f>
        <v>1</v>
      </c>
    </row>
    <row r="402">
      <c r="A402" t="inlineStr">
        <is>
          <t>Sydney Road Steel Pty Ltd</t>
        </is>
      </c>
      <c r="B402" t="inlineStr">
        <is>
          <t>S099</t>
        </is>
      </c>
      <c r="C402" t="inlineStr">
        <is>
          <t>accounts@sydneyroadsteel.com.au</t>
        </is>
      </c>
      <c r="D402" t="inlineStr">
        <is>
          <t>03 9476 6786</t>
        </is>
      </c>
      <c r="E402" t="inlineStr">
        <is>
          <t>09618170337</t>
        </is>
      </c>
      <c r="F402" t="inlineStr">
        <is>
          <t>Supplier</t>
        </is>
      </c>
      <c r="G402" t="inlineStr">
        <is>
          <t>Active</t>
        </is>
      </c>
      <c r="H402">
        <f>COUNTIF('Contacts'!$F$5:$F$484,B402)</f>
        <v>1</v>
      </c>
    </row>
    <row r="403">
      <c r="A403" t="inlineStr">
        <is>
          <t>Hawthorn Signs Pty Ltd</t>
        </is>
      </c>
      <c r="B403" t="inlineStr">
        <is>
          <t>S100</t>
        </is>
      </c>
      <c r="C403" t="inlineStr">
        <is>
          <t>accounts@hawthornsigns.com.au</t>
        </is>
      </c>
      <c r="D403" t="inlineStr">
        <is>
          <t>03 9635 5144</t>
        </is>
      </c>
      <c r="E403" t="inlineStr">
        <is>
          <t>27500805026</t>
        </is>
      </c>
      <c r="F403" t="inlineStr">
        <is>
          <t>Supplier</t>
        </is>
      </c>
      <c r="G403" t="inlineStr">
        <is>
          <t>Active</t>
        </is>
      </c>
      <c r="H403">
        <f>COUNTIF('Contacts'!$F$5:$F$484,B403)</f>
        <v>1</v>
      </c>
    </row>
    <row r="404">
      <c r="A404" t="inlineStr">
        <is>
          <t>Redgum Fasteners Pty Ltd</t>
        </is>
      </c>
      <c r="B404" t="inlineStr">
        <is>
          <t>S101</t>
        </is>
      </c>
      <c r="C404" t="inlineStr">
        <is>
          <t>accounts@redgumfasteners.com.au</t>
        </is>
      </c>
      <c r="D404" t="inlineStr">
        <is>
          <t>03 9434 2516</t>
        </is>
      </c>
      <c r="E404" t="inlineStr">
        <is>
          <t>67033948760</t>
        </is>
      </c>
      <c r="F404" t="inlineStr">
        <is>
          <t>Supplier</t>
        </is>
      </c>
      <c r="G404" t="inlineStr">
        <is>
          <t>Active</t>
        </is>
      </c>
      <c r="H404">
        <f>COUNTIF('Contacts'!$F$5:$F$484,B404)</f>
        <v>1</v>
      </c>
    </row>
    <row r="405">
      <c r="A405" t="inlineStr">
        <is>
          <t>Northside Lighting Pty Ltd</t>
        </is>
      </c>
      <c r="B405" t="inlineStr">
        <is>
          <t>S102</t>
        </is>
      </c>
      <c r="C405" t="inlineStr">
        <is>
          <t>accounts@northsidelighting.com.au</t>
        </is>
      </c>
      <c r="D405" t="inlineStr">
        <is>
          <t>03 9128 6778</t>
        </is>
      </c>
      <c r="E405" t="inlineStr">
        <is>
          <t>03770566512</t>
        </is>
      </c>
      <c r="F405" t="inlineStr">
        <is>
          <t>Supplier</t>
        </is>
      </c>
      <c r="G405" t="inlineStr">
        <is>
          <t>Active</t>
        </is>
      </c>
      <c r="H405">
        <f>COUNTIF('Contacts'!$F$5:$F$484,B405)</f>
        <v>1</v>
      </c>
    </row>
    <row r="406">
      <c r="A406" t="inlineStr">
        <is>
          <t>Malvern Abrasives Pty Ltd</t>
        </is>
      </c>
      <c r="B406" t="inlineStr">
        <is>
          <t>S103</t>
        </is>
      </c>
      <c r="C406" t="inlineStr">
        <is>
          <t>accounts@malvernabrasives.com.au</t>
        </is>
      </c>
      <c r="D406" t="inlineStr">
        <is>
          <t>03 9815 5789</t>
        </is>
      </c>
      <c r="E406" t="inlineStr">
        <is>
          <t>25517458773</t>
        </is>
      </c>
      <c r="F406" t="inlineStr">
        <is>
          <t>Supplier</t>
        </is>
      </c>
      <c r="G406" t="inlineStr">
        <is>
          <t>Active</t>
        </is>
      </c>
      <c r="H406">
        <f>COUNTIF('Contacts'!$F$5:$F$484,B406)</f>
        <v>1</v>
      </c>
    </row>
    <row r="407">
      <c r="A407" t="inlineStr">
        <is>
          <t>Malvern Machinery Pty Ltd</t>
        </is>
      </c>
      <c r="B407" t="inlineStr">
        <is>
          <t>S104</t>
        </is>
      </c>
      <c r="C407" t="inlineStr">
        <is>
          <t>accounts@malvernmachinery.com.au</t>
        </is>
      </c>
      <c r="D407" t="inlineStr">
        <is>
          <t>03 9401 4862</t>
        </is>
      </c>
      <c r="E407" t="inlineStr">
        <is>
          <t>57857007778</t>
        </is>
      </c>
      <c r="F407" t="inlineStr">
        <is>
          <t>Supplier</t>
        </is>
      </c>
      <c r="G407" t="inlineStr">
        <is>
          <t>Active</t>
        </is>
      </c>
      <c r="H407">
        <f>COUNTIF('Contacts'!$F$5:$F$484,B407)</f>
        <v>1</v>
      </c>
    </row>
    <row r="408">
      <c r="A408" t="inlineStr">
        <is>
          <t>Prahran Fasteners Pty Ltd</t>
        </is>
      </c>
      <c r="B408" t="inlineStr">
        <is>
          <t>S105</t>
        </is>
      </c>
      <c r="C408" t="inlineStr">
        <is>
          <t>accounts@prahranfasteners.com.au</t>
        </is>
      </c>
      <c r="D408" t="inlineStr">
        <is>
          <t>03 9726 8445</t>
        </is>
      </c>
      <c r="E408" t="inlineStr">
        <is>
          <t>66761028744</t>
        </is>
      </c>
      <c r="F408" t="inlineStr">
        <is>
          <t>Supplier</t>
        </is>
      </c>
      <c r="G408" t="inlineStr">
        <is>
          <t>Active</t>
        </is>
      </c>
      <c r="H408">
        <f>COUNTIF('Contacts'!$F$5:$F$484,B408)</f>
        <v>1</v>
      </c>
    </row>
    <row r="409">
      <c r="A409" t="inlineStr">
        <is>
          <t>Clifton Lighting Pty Ltd</t>
        </is>
      </c>
      <c r="B409" t="inlineStr">
        <is>
          <t>S106</t>
        </is>
      </c>
      <c r="C409" t="inlineStr">
        <is>
          <t>accounts@cliftonlighting.com.au</t>
        </is>
      </c>
      <c r="D409" t="inlineStr">
        <is>
          <t>03 9473 3205</t>
        </is>
      </c>
      <c r="E409" t="inlineStr">
        <is>
          <t>60808226919</t>
        </is>
      </c>
      <c r="F409" t="inlineStr">
        <is>
          <t>Supplier</t>
        </is>
      </c>
      <c r="G409" t="inlineStr">
        <is>
          <t>Active</t>
        </is>
      </c>
      <c r="H409">
        <f>COUNTIF('Contacts'!$F$5:$F$484,B409)</f>
        <v>1</v>
      </c>
    </row>
    <row r="410">
      <c r="A410" t="inlineStr">
        <is>
          <t>Carlton Adhesives Pty Ltd</t>
        </is>
      </c>
      <c r="B410" t="inlineStr">
        <is>
          <t>S107</t>
        </is>
      </c>
      <c r="C410" t="inlineStr">
        <is>
          <t>accounts@carltonadhesives.com.au</t>
        </is>
      </c>
      <c r="D410" t="inlineStr">
        <is>
          <t>03 9781 5414</t>
        </is>
      </c>
      <c r="E410" t="inlineStr">
        <is>
          <t>29408496148</t>
        </is>
      </c>
      <c r="F410" t="inlineStr">
        <is>
          <t>Supplier</t>
        </is>
      </c>
      <c r="G410" t="inlineStr">
        <is>
          <t>Active</t>
        </is>
      </c>
      <c r="H410">
        <f>COUNTIF('Contacts'!$F$5:$F$484,B410)</f>
        <v>1</v>
      </c>
    </row>
    <row r="411">
      <c r="A411" t="inlineStr">
        <is>
          <t>Hawthorn Timber Pty Ltd</t>
        </is>
      </c>
      <c r="B411" t="inlineStr">
        <is>
          <t>S108</t>
        </is>
      </c>
      <c r="C411" t="inlineStr">
        <is>
          <t>accounts@hawthorntimber.com.au</t>
        </is>
      </c>
      <c r="D411" t="inlineStr">
        <is>
          <t>03 9323 8549</t>
        </is>
      </c>
      <c r="E411" t="inlineStr">
        <is>
          <t>07302924210</t>
        </is>
      </c>
      <c r="F411" t="inlineStr">
        <is>
          <t>Supplier</t>
        </is>
      </c>
      <c r="G411" t="inlineStr">
        <is>
          <t>Active</t>
        </is>
      </c>
      <c r="H411">
        <f>COUNTIF('Contacts'!$F$5:$F$484,B411)</f>
        <v>1</v>
      </c>
    </row>
    <row r="412">
      <c r="A412" t="inlineStr">
        <is>
          <t>Redgum Signs Pty Ltd</t>
        </is>
      </c>
      <c r="B412" t="inlineStr">
        <is>
          <t>S109</t>
        </is>
      </c>
      <c r="C412" t="inlineStr">
        <is>
          <t>accounts@redgumsigns.com.au</t>
        </is>
      </c>
      <c r="D412" t="inlineStr">
        <is>
          <t>03 9713 9563</t>
        </is>
      </c>
      <c r="E412" t="inlineStr">
        <is>
          <t>35943562915</t>
        </is>
      </c>
      <c r="F412" t="inlineStr">
        <is>
          <t>Supplier</t>
        </is>
      </c>
      <c r="G412" t="inlineStr">
        <is>
          <t>Active</t>
        </is>
      </c>
      <c r="H412">
        <f>COUNTIF('Contacts'!$F$5:$F$484,B412)</f>
        <v>1</v>
      </c>
    </row>
    <row r="413">
      <c r="A413" t="inlineStr">
        <is>
          <t>Carlton Glass Pty Ltd</t>
        </is>
      </c>
      <c r="B413" t="inlineStr">
        <is>
          <t>S110</t>
        </is>
      </c>
      <c r="C413" t="inlineStr">
        <is>
          <t>accounts@carltonglass.com.au</t>
        </is>
      </c>
      <c r="D413" t="inlineStr">
        <is>
          <t>03 9355 2679</t>
        </is>
      </c>
      <c r="E413" t="inlineStr">
        <is>
          <t>43597527508</t>
        </is>
      </c>
      <c r="F413" t="inlineStr">
        <is>
          <t>Supplier</t>
        </is>
      </c>
      <c r="G413" t="inlineStr">
        <is>
          <t>Active</t>
        </is>
      </c>
      <c r="H413">
        <f>COUNTIF('Contacts'!$F$5:$F$484,B413)</f>
        <v>1</v>
      </c>
    </row>
    <row r="414">
      <c r="A414" t="inlineStr">
        <is>
          <t>Chapel Fasteners Pty Ltd</t>
        </is>
      </c>
      <c r="B414" t="inlineStr">
        <is>
          <t>S111</t>
        </is>
      </c>
      <c r="C414" t="inlineStr">
        <is>
          <t>accounts@chapelfasteners.com.au</t>
        </is>
      </c>
      <c r="D414" t="inlineStr">
        <is>
          <t>03 9269 7122</t>
        </is>
      </c>
      <c r="E414" t="inlineStr">
        <is>
          <t>03373020148</t>
        </is>
      </c>
      <c r="F414" t="inlineStr">
        <is>
          <t>Supplier</t>
        </is>
      </c>
      <c r="G414" t="inlineStr">
        <is>
          <t>Active</t>
        </is>
      </c>
      <c r="H414">
        <f>COUNTIF('Contacts'!$F$5:$F$484,B414)</f>
        <v>1</v>
      </c>
    </row>
    <row r="415">
      <c r="A415" t="inlineStr">
        <is>
          <t>Malvern Steel Pty Ltd</t>
        </is>
      </c>
      <c r="B415" t="inlineStr">
        <is>
          <t>S112</t>
        </is>
      </c>
      <c r="C415" t="inlineStr">
        <is>
          <t>accounts@malvernsteel.com.au</t>
        </is>
      </c>
      <c r="D415" t="inlineStr">
        <is>
          <t>03 9762 9809</t>
        </is>
      </c>
      <c r="E415" t="inlineStr">
        <is>
          <t>86654722555</t>
        </is>
      </c>
      <c r="F415" t="inlineStr">
        <is>
          <t>Supplier</t>
        </is>
      </c>
      <c r="G415" t="inlineStr">
        <is>
          <t>Archive after import</t>
        </is>
      </c>
      <c r="H415">
        <f>COUNTIF('Contacts'!$F$5:$F$484,B415)</f>
        <v>1</v>
      </c>
    </row>
    <row r="416">
      <c r="A416" t="inlineStr">
        <is>
          <t>High St Glass Pty Ltd</t>
        </is>
      </c>
      <c r="B416" t="inlineStr">
        <is>
          <t>S113</t>
        </is>
      </c>
      <c r="C416" t="inlineStr">
        <is>
          <t>accounts@highstglass.com.au</t>
        </is>
      </c>
      <c r="D416" t="inlineStr">
        <is>
          <t>03 9907 5385</t>
        </is>
      </c>
      <c r="E416" t="inlineStr">
        <is>
          <t>67124317824</t>
        </is>
      </c>
      <c r="F416" t="inlineStr">
        <is>
          <t>Supplier</t>
        </is>
      </c>
      <c r="G416" t="inlineStr">
        <is>
          <t>Active</t>
        </is>
      </c>
      <c r="H416">
        <f>COUNTIF('Contacts'!$F$5:$F$484,B416)</f>
        <v>1</v>
      </c>
    </row>
    <row r="417">
      <c r="A417" t="inlineStr">
        <is>
          <t>Carlton Timber Pty Ltd</t>
        </is>
      </c>
      <c r="B417" t="inlineStr">
        <is>
          <t>S114</t>
        </is>
      </c>
      <c r="C417" t="inlineStr">
        <is>
          <t>accounts@carltontimber.com.au</t>
        </is>
      </c>
      <c r="D417" t="inlineStr">
        <is>
          <t>03 9463 8348</t>
        </is>
      </c>
      <c r="E417" t="inlineStr">
        <is>
          <t>15408159539</t>
        </is>
      </c>
      <c r="F417" t="inlineStr">
        <is>
          <t>Supplier</t>
        </is>
      </c>
      <c r="G417" t="inlineStr">
        <is>
          <t>Active</t>
        </is>
      </c>
      <c r="H417">
        <f>COUNTIF('Contacts'!$F$5:$F$484,B417)</f>
        <v>1</v>
      </c>
    </row>
    <row r="418">
      <c r="A418" t="inlineStr">
        <is>
          <t>Prahran Fixings Pty Ltd</t>
        </is>
      </c>
      <c r="B418" t="inlineStr">
        <is>
          <t>S115</t>
        </is>
      </c>
      <c r="C418" t="inlineStr">
        <is>
          <t>accounts@prahranfixings.com.au</t>
        </is>
      </c>
      <c r="D418" t="inlineStr">
        <is>
          <t>03 9807 9459</t>
        </is>
      </c>
      <c r="E418" t="inlineStr">
        <is>
          <t>11768755483</t>
        </is>
      </c>
      <c r="F418" t="inlineStr">
        <is>
          <t>Supplier</t>
        </is>
      </c>
      <c r="G418" t="inlineStr">
        <is>
          <t>Active</t>
        </is>
      </c>
      <c r="H418">
        <f>COUNTIF('Contacts'!$F$5:$F$484,B418)</f>
        <v>1</v>
      </c>
    </row>
    <row r="419">
      <c r="A419" t="inlineStr">
        <is>
          <t>Prahran Adhesives Pty Ltd</t>
        </is>
      </c>
      <c r="B419" t="inlineStr">
        <is>
          <t>S116</t>
        </is>
      </c>
      <c r="C419" t="inlineStr">
        <is>
          <t>accounts@prahranadhesives.com.au</t>
        </is>
      </c>
      <c r="D419" t="inlineStr">
        <is>
          <t>03 9898 7556</t>
        </is>
      </c>
      <c r="E419" t="inlineStr">
        <is>
          <t>14272029410</t>
        </is>
      </c>
      <c r="F419" t="inlineStr">
        <is>
          <t>Supplier</t>
        </is>
      </c>
      <c r="G419" t="inlineStr">
        <is>
          <t>Active</t>
        </is>
      </c>
      <c r="H419">
        <f>COUNTIF('Contacts'!$F$5:$F$484,B419)</f>
        <v>1</v>
      </c>
    </row>
    <row r="420">
      <c r="A420" t="inlineStr">
        <is>
          <t>Ironbark Joinery Supplies Pty Ltd</t>
        </is>
      </c>
      <c r="B420" t="inlineStr">
        <is>
          <t>S117</t>
        </is>
      </c>
      <c r="C420" t="inlineStr">
        <is>
          <t>accounts@ironbarkjoinerysupplies.com.au</t>
        </is>
      </c>
      <c r="D420" t="inlineStr">
        <is>
          <t>03 9819 6878</t>
        </is>
      </c>
      <c r="E420" t="inlineStr">
        <is>
          <t>96677698306</t>
        </is>
      </c>
      <c r="F420" t="inlineStr">
        <is>
          <t>Supplier</t>
        </is>
      </c>
      <c r="G420" t="inlineStr">
        <is>
          <t>Active</t>
        </is>
      </c>
      <c r="H420">
        <f>COUNTIF('Contacts'!$F$5:$F$484,B420)</f>
        <v>1</v>
      </c>
    </row>
    <row r="421">
      <c r="A421" t="inlineStr">
        <is>
          <t>Chapel Laminates Pty Ltd</t>
        </is>
      </c>
      <c r="B421" t="inlineStr">
        <is>
          <t>S118</t>
        </is>
      </c>
      <c r="C421" t="inlineStr">
        <is>
          <t>accounts@chapellaminates.com.au</t>
        </is>
      </c>
      <c r="D421" t="inlineStr">
        <is>
          <t>03 9540 8159</t>
        </is>
      </c>
      <c r="E421" t="inlineStr">
        <is>
          <t>10959176486</t>
        </is>
      </c>
      <c r="F421" t="inlineStr">
        <is>
          <t>Supplier</t>
        </is>
      </c>
      <c r="G421" t="inlineStr">
        <is>
          <t>Active</t>
        </is>
      </c>
      <c r="H421">
        <f>COUNTIF('Contacts'!$F$5:$F$484,B421)</f>
        <v>2</v>
      </c>
    </row>
    <row r="422">
      <c r="A422" t="inlineStr">
        <is>
          <t>Redgum Paint Pty Ltd</t>
        </is>
      </c>
      <c r="B422" t="inlineStr">
        <is>
          <t>S119</t>
        </is>
      </c>
      <c r="C422" t="inlineStr">
        <is>
          <t>accounts@redgumpaint.com.au</t>
        </is>
      </c>
      <c r="D422" t="inlineStr">
        <is>
          <t>03 9979 8723</t>
        </is>
      </c>
      <c r="E422" t="inlineStr">
        <is>
          <t>50303773524</t>
        </is>
      </c>
      <c r="F422" t="inlineStr">
        <is>
          <t>Supplier</t>
        </is>
      </c>
      <c r="G422" t="inlineStr">
        <is>
          <t>Active</t>
        </is>
      </c>
      <c r="H422">
        <f>COUNTIF('Contacts'!$F$5:$F$484,B422)</f>
        <v>2</v>
      </c>
    </row>
    <row r="423">
      <c r="A423" t="inlineStr">
        <is>
          <t>Glenferrie Glass Pty Ltd</t>
        </is>
      </c>
      <c r="B423" t="inlineStr">
        <is>
          <t>S120</t>
        </is>
      </c>
      <c r="C423" t="inlineStr">
        <is>
          <t>accounts@glenferrieglass.com.au</t>
        </is>
      </c>
      <c r="D423" t="inlineStr">
        <is>
          <t>03 9322 6074</t>
        </is>
      </c>
      <c r="E423" t="inlineStr">
        <is>
          <t>56042272413</t>
        </is>
      </c>
      <c r="F423" t="inlineStr">
        <is>
          <t>Supplier</t>
        </is>
      </c>
      <c r="G423" t="inlineStr">
        <is>
          <t>Active</t>
        </is>
      </c>
      <c r="H423">
        <f>COUNTIF('Contacts'!$F$5:$F$484,B423)</f>
        <v>1</v>
      </c>
    </row>
    <row r="424">
      <c r="A424" t="inlineStr">
        <is>
          <t>Clifton Machinery Pty Ltd</t>
        </is>
      </c>
      <c r="B424" t="inlineStr">
        <is>
          <t>S121</t>
        </is>
      </c>
      <c r="C424" t="inlineStr">
        <is>
          <t>accounts@cliftonmachinery.com.au</t>
        </is>
      </c>
      <c r="D424" t="inlineStr">
        <is>
          <t>03 9490 5117</t>
        </is>
      </c>
      <c r="E424" t="inlineStr">
        <is>
          <t>15668907489</t>
        </is>
      </c>
      <c r="F424" t="inlineStr">
        <is>
          <t>Supplier</t>
        </is>
      </c>
      <c r="G424" t="inlineStr">
        <is>
          <t>Active</t>
        </is>
      </c>
      <c r="H424">
        <f>COUNTIF('Contacts'!$F$5:$F$484,B424)</f>
        <v>1</v>
      </c>
    </row>
    <row r="425">
      <c r="A425" t="inlineStr">
        <is>
          <t>Kestrel Panel Pty Ltd</t>
        </is>
      </c>
      <c r="B425" t="inlineStr">
        <is>
          <t>S122</t>
        </is>
      </c>
      <c r="C425" t="inlineStr">
        <is>
          <t>accounts@kestrelpanel.com.au</t>
        </is>
      </c>
      <c r="D425" t="inlineStr">
        <is>
          <t>03 9686 6110</t>
        </is>
      </c>
      <c r="E425" t="inlineStr">
        <is>
          <t>14737327356</t>
        </is>
      </c>
      <c r="F425" t="inlineStr">
        <is>
          <t>Supplier</t>
        </is>
      </c>
      <c r="G425" t="inlineStr">
        <is>
          <t>Active</t>
        </is>
      </c>
      <c r="H425">
        <f>COUNTIF('Contacts'!$F$5:$F$484,B425)</f>
        <v>1</v>
      </c>
    </row>
    <row r="426">
      <c r="A426" t="inlineStr">
        <is>
          <t>Yarra Machinery Pty Ltd</t>
        </is>
      </c>
      <c r="B426" t="inlineStr">
        <is>
          <t>S123</t>
        </is>
      </c>
      <c r="C426" t="inlineStr">
        <is>
          <t>accounts@yarramachinery.com.au</t>
        </is>
      </c>
      <c r="D426" t="inlineStr">
        <is>
          <t>03 9598 2725</t>
        </is>
      </c>
      <c r="E426" t="inlineStr">
        <is>
          <t>45120599836</t>
        </is>
      </c>
      <c r="F426" t="inlineStr">
        <is>
          <t>Supplier</t>
        </is>
      </c>
      <c r="G426" t="inlineStr">
        <is>
          <t>Active</t>
        </is>
      </c>
      <c r="H426">
        <f>COUNTIF('Contacts'!$F$5:$F$484,B426)</f>
        <v>1</v>
      </c>
    </row>
    <row r="427">
      <c r="A427" t="inlineStr">
        <is>
          <t>Albert Adhesives Pty Ltd</t>
        </is>
      </c>
      <c r="B427" t="inlineStr">
        <is>
          <t>S124</t>
        </is>
      </c>
      <c r="C427" t="inlineStr">
        <is>
          <t>accounts@albertadhesives.com.au</t>
        </is>
      </c>
      <c r="D427" t="inlineStr">
        <is>
          <t>03 9642 8695</t>
        </is>
      </c>
      <c r="E427" t="inlineStr">
        <is>
          <t>93672069391</t>
        </is>
      </c>
      <c r="F427" t="inlineStr">
        <is>
          <t>Supplier</t>
        </is>
      </c>
      <c r="G427" t="inlineStr">
        <is>
          <t>Active</t>
        </is>
      </c>
      <c r="H427">
        <f>COUNTIF('Contacts'!$F$5:$F$484,B427)</f>
        <v>1</v>
      </c>
    </row>
    <row r="428">
      <c r="A428" t="inlineStr">
        <is>
          <t>Southern Tiles Pty Ltd</t>
        </is>
      </c>
      <c r="B428" t="inlineStr">
        <is>
          <t>S125</t>
        </is>
      </c>
      <c r="C428" t="inlineStr">
        <is>
          <t>accounts@southerntiles.com.au</t>
        </is>
      </c>
      <c r="D428" t="inlineStr">
        <is>
          <t>03 9936 8765</t>
        </is>
      </c>
      <c r="E428" t="inlineStr">
        <is>
          <t>59233969380</t>
        </is>
      </c>
      <c r="F428" t="inlineStr">
        <is>
          <t>Supplier</t>
        </is>
      </c>
      <c r="G428" t="inlineStr">
        <is>
          <t>Archive after import</t>
        </is>
      </c>
      <c r="H428">
        <f>COUNTIF('Contacts'!$F$5:$F$484,B428)</f>
        <v>1</v>
      </c>
    </row>
    <row r="429">
      <c r="A429" t="inlineStr">
        <is>
          <t>Southern Fixings Pty Ltd</t>
        </is>
      </c>
      <c r="B429" t="inlineStr">
        <is>
          <t>S126</t>
        </is>
      </c>
      <c r="C429" t="inlineStr">
        <is>
          <t>accounts@southernfixings.com.au</t>
        </is>
      </c>
      <c r="D429" t="inlineStr">
        <is>
          <t>03 9183 4914</t>
        </is>
      </c>
      <c r="E429" t="inlineStr">
        <is>
          <t>83243188266</t>
        </is>
      </c>
      <c r="F429" t="inlineStr">
        <is>
          <t>Supplier</t>
        </is>
      </c>
      <c r="G429" t="inlineStr">
        <is>
          <t>Active</t>
        </is>
      </c>
      <c r="H429">
        <f>COUNTIF('Contacts'!$F$5:$F$484,B429)</f>
        <v>1</v>
      </c>
    </row>
    <row r="430">
      <c r="A430" t="inlineStr">
        <is>
          <t>Northside Fixings Pty Ltd</t>
        </is>
      </c>
      <c r="B430" t="inlineStr">
        <is>
          <t>S127</t>
        </is>
      </c>
      <c r="C430" t="inlineStr">
        <is>
          <t>accounts@northsidefixings.com.au</t>
        </is>
      </c>
      <c r="D430" t="inlineStr">
        <is>
          <t>03 9205 8928</t>
        </is>
      </c>
      <c r="E430" t="inlineStr">
        <is>
          <t>02705033377</t>
        </is>
      </c>
      <c r="F430" t="inlineStr">
        <is>
          <t>Supplier</t>
        </is>
      </c>
      <c r="G430" t="inlineStr">
        <is>
          <t>Active</t>
        </is>
      </c>
      <c r="H430">
        <f>COUNTIF('Contacts'!$F$5:$F$484,B430)</f>
        <v>1</v>
      </c>
    </row>
    <row r="431">
      <c r="A431" t="inlineStr">
        <is>
          <t>Clifton Abrasives Pty Ltd</t>
        </is>
      </c>
      <c r="B431" t="inlineStr">
        <is>
          <t>S128</t>
        </is>
      </c>
      <c r="C431" t="inlineStr">
        <is>
          <t>accounts@cliftonabrasives.com.au</t>
        </is>
      </c>
      <c r="D431" t="inlineStr">
        <is>
          <t>03 9361 2315</t>
        </is>
      </c>
      <c r="E431" t="inlineStr">
        <is>
          <t>88110325746</t>
        </is>
      </c>
      <c r="F431" t="inlineStr">
        <is>
          <t>Supplier</t>
        </is>
      </c>
      <c r="G431" t="inlineStr">
        <is>
          <t>Active</t>
        </is>
      </c>
      <c r="H431">
        <f>COUNTIF('Contacts'!$F$5:$F$484,B431)</f>
        <v>1</v>
      </c>
    </row>
    <row r="432">
      <c r="A432" t="inlineStr">
        <is>
          <t>Chapel Joinery Supplies Pty Ltd</t>
        </is>
      </c>
      <c r="B432" t="inlineStr">
        <is>
          <t>S129</t>
        </is>
      </c>
      <c r="C432" t="inlineStr">
        <is>
          <t>accounts@chapeljoinerysupplies.com.au</t>
        </is>
      </c>
      <c r="D432" t="inlineStr">
        <is>
          <t>03 9354 1903</t>
        </is>
      </c>
      <c r="E432" t="inlineStr">
        <is>
          <t>76564017154</t>
        </is>
      </c>
      <c r="F432" t="inlineStr">
        <is>
          <t>Supplier</t>
        </is>
      </c>
      <c r="G432" t="inlineStr">
        <is>
          <t>Active</t>
        </is>
      </c>
      <c r="H432">
        <f>COUNTIF('Contacts'!$F$5:$F$484,B432)</f>
        <v>1</v>
      </c>
    </row>
    <row r="433">
      <c r="A433" t="inlineStr">
        <is>
          <t>Collins Signs Pty Ltd</t>
        </is>
      </c>
      <c r="B433" t="inlineStr">
        <is>
          <t>S130</t>
        </is>
      </c>
      <c r="C433" t="inlineStr">
        <is>
          <t>accounts@collinssigns.com.au</t>
        </is>
      </c>
      <c r="D433" t="inlineStr">
        <is>
          <t>03 9626 6752</t>
        </is>
      </c>
      <c r="E433" t="inlineStr">
        <is>
          <t>08590876992</t>
        </is>
      </c>
      <c r="F433" t="inlineStr">
        <is>
          <t>Supplier</t>
        </is>
      </c>
      <c r="G433" t="inlineStr">
        <is>
          <t>Active</t>
        </is>
      </c>
      <c r="H433">
        <f>COUNTIF('Contacts'!$F$5:$F$484,B433)</f>
        <v>1</v>
      </c>
    </row>
    <row r="434">
      <c r="A434" t="inlineStr">
        <is>
          <t>Northside Fasteners Pty Ltd</t>
        </is>
      </c>
      <c r="B434" t="inlineStr">
        <is>
          <t>S131</t>
        </is>
      </c>
      <c r="C434" t="inlineStr">
        <is>
          <t>accounts@northsidefasteners.com.au</t>
        </is>
      </c>
      <c r="D434" t="inlineStr">
        <is>
          <t>03 9727 1532</t>
        </is>
      </c>
      <c r="E434" t="inlineStr">
        <is>
          <t>07904023740</t>
        </is>
      </c>
      <c r="F434" t="inlineStr">
        <is>
          <t>Supplier</t>
        </is>
      </c>
      <c r="G434" t="inlineStr">
        <is>
          <t>Active</t>
        </is>
      </c>
      <c r="H434">
        <f>COUNTIF('Contacts'!$F$5:$F$484,B434)</f>
        <v>1</v>
      </c>
    </row>
    <row r="435">
      <c r="A435" t="inlineStr">
        <is>
          <t>Lygon Panel Pty Ltd</t>
        </is>
      </c>
      <c r="B435" t="inlineStr">
        <is>
          <t>S132</t>
        </is>
      </c>
      <c r="C435" t="inlineStr">
        <is>
          <t>accounts@lygonpanel.com.au</t>
        </is>
      </c>
      <c r="D435" t="inlineStr">
        <is>
          <t>03 9516 2775</t>
        </is>
      </c>
      <c r="E435" t="inlineStr">
        <is>
          <t>12373575664</t>
        </is>
      </c>
      <c r="F435" t="inlineStr">
        <is>
          <t>Supplier</t>
        </is>
      </c>
      <c r="G435" t="inlineStr">
        <is>
          <t>Active</t>
        </is>
      </c>
      <c r="H435">
        <f>COUNTIF('Contacts'!$F$5:$F$484,B435)</f>
        <v>1</v>
      </c>
    </row>
    <row r="436">
      <c r="A436" t="inlineStr">
        <is>
          <t>Lygon Timber Pty Ltd</t>
        </is>
      </c>
      <c r="B436" t="inlineStr">
        <is>
          <t>S133</t>
        </is>
      </c>
      <c r="C436" t="inlineStr">
        <is>
          <t>accounts@lygontimber.com.au</t>
        </is>
      </c>
      <c r="D436" t="inlineStr">
        <is>
          <t>03 9833 3518</t>
        </is>
      </c>
      <c r="E436" t="inlineStr">
        <is>
          <t>56192284780</t>
        </is>
      </c>
      <c r="F436" t="inlineStr">
        <is>
          <t>Supplier</t>
        </is>
      </c>
      <c r="G436" t="inlineStr">
        <is>
          <t>Active</t>
        </is>
      </c>
      <c r="H436">
        <f>COUNTIF('Contacts'!$F$5:$F$484,B436)</f>
        <v>1</v>
      </c>
    </row>
    <row r="437">
      <c r="A437" t="inlineStr">
        <is>
          <t>Bayside Tiles Pty Ltd</t>
        </is>
      </c>
      <c r="B437" t="inlineStr">
        <is>
          <t>S134</t>
        </is>
      </c>
      <c r="C437" t="inlineStr">
        <is>
          <t>accounts@baysidetiles.com.au</t>
        </is>
      </c>
      <c r="D437" t="inlineStr">
        <is>
          <t>03 9366 9937</t>
        </is>
      </c>
      <c r="E437" t="inlineStr">
        <is>
          <t>13621598522</t>
        </is>
      </c>
      <c r="F437" t="inlineStr">
        <is>
          <t>Supplier</t>
        </is>
      </c>
      <c r="G437" t="inlineStr">
        <is>
          <t>Archive after import</t>
        </is>
      </c>
      <c r="H437">
        <f>COUNTIF('Contacts'!$F$5:$F$484,B437)</f>
        <v>1</v>
      </c>
    </row>
    <row r="438">
      <c r="A438" t="inlineStr">
        <is>
          <t>Northside Adhesives Pty Ltd</t>
        </is>
      </c>
      <c r="B438" t="inlineStr">
        <is>
          <t>S135</t>
        </is>
      </c>
      <c r="C438" t="inlineStr">
        <is>
          <t>accounts@northsideadhesives.com.au</t>
        </is>
      </c>
      <c r="D438" t="inlineStr">
        <is>
          <t>03 9103 2249</t>
        </is>
      </c>
      <c r="E438" t="inlineStr">
        <is>
          <t>28205267471</t>
        </is>
      </c>
      <c r="F438" t="inlineStr">
        <is>
          <t>Supplier</t>
        </is>
      </c>
      <c r="G438" t="inlineStr">
        <is>
          <t>Active</t>
        </is>
      </c>
      <c r="H438">
        <f>COUNTIF('Contacts'!$F$5:$F$484,B438)</f>
        <v>1</v>
      </c>
    </row>
    <row r="439">
      <c r="A439" t="inlineStr">
        <is>
          <t>Carlton Machinery Pty Ltd</t>
        </is>
      </c>
      <c r="B439" t="inlineStr">
        <is>
          <t>S136</t>
        </is>
      </c>
      <c r="C439" t="inlineStr">
        <is>
          <t>accounts@carltonmachinery.com.au</t>
        </is>
      </c>
      <c r="D439" t="inlineStr">
        <is>
          <t>03 9211 4950</t>
        </is>
      </c>
      <c r="E439" t="inlineStr">
        <is>
          <t>22386089421</t>
        </is>
      </c>
      <c r="F439" t="inlineStr">
        <is>
          <t>Supplier</t>
        </is>
      </c>
      <c r="G439" t="inlineStr">
        <is>
          <t>Active</t>
        </is>
      </c>
      <c r="H439">
        <f>COUNTIF('Contacts'!$F$5:$F$484,B439)</f>
        <v>1</v>
      </c>
    </row>
    <row r="440">
      <c r="A440" t="inlineStr">
        <is>
          <t>Docklands Fasteners Pty Ltd</t>
        </is>
      </c>
      <c r="B440" t="inlineStr">
        <is>
          <t>S137</t>
        </is>
      </c>
      <c r="C440" t="inlineStr">
        <is>
          <t>accounts@docklandsfasteners.com.au</t>
        </is>
      </c>
      <c r="D440" t="inlineStr">
        <is>
          <t>03 9321 7574</t>
        </is>
      </c>
      <c r="E440" t="inlineStr">
        <is>
          <t>80994047370</t>
        </is>
      </c>
      <c r="F440" t="inlineStr">
        <is>
          <t>Supplier</t>
        </is>
      </c>
      <c r="G440" t="inlineStr">
        <is>
          <t>Active</t>
        </is>
      </c>
      <c r="H440">
        <f>COUNTIF('Contacts'!$F$5:$F$484,B440)</f>
        <v>1</v>
      </c>
    </row>
    <row r="441">
      <c r="A441" t="inlineStr">
        <is>
          <t>High St Machinery Pty Ltd</t>
        </is>
      </c>
      <c r="B441" t="inlineStr">
        <is>
          <t>S138</t>
        </is>
      </c>
      <c r="C441" t="inlineStr">
        <is>
          <t>accounts@highstmachinery.com.au</t>
        </is>
      </c>
      <c r="D441" t="inlineStr">
        <is>
          <t>03 9548 7154</t>
        </is>
      </c>
      <c r="E441" t="inlineStr">
        <is>
          <t>06616582873</t>
        </is>
      </c>
      <c r="F441" t="inlineStr">
        <is>
          <t>Supplier</t>
        </is>
      </c>
      <c r="G441" t="inlineStr">
        <is>
          <t>Active</t>
        </is>
      </c>
      <c r="H441">
        <f>COUNTIF('Contacts'!$F$5:$F$484,B441)</f>
        <v>1</v>
      </c>
    </row>
    <row r="442">
      <c r="A442" t="inlineStr">
        <is>
          <t>Albert Signs Pty Ltd</t>
        </is>
      </c>
      <c r="B442" t="inlineStr">
        <is>
          <t>S139</t>
        </is>
      </c>
      <c r="C442" t="inlineStr">
        <is>
          <t>accounts@albertsigns.com.au</t>
        </is>
      </c>
      <c r="D442" t="inlineStr">
        <is>
          <t>03 9552 1233</t>
        </is>
      </c>
      <c r="E442" t="inlineStr">
        <is>
          <t>01239659760</t>
        </is>
      </c>
      <c r="F442" t="inlineStr">
        <is>
          <t>Supplier</t>
        </is>
      </c>
      <c r="G442" t="inlineStr">
        <is>
          <t>Active</t>
        </is>
      </c>
      <c r="H442">
        <f>COUNTIF('Contacts'!$F$5:$F$484,B442)</f>
        <v>1</v>
      </c>
    </row>
    <row r="443">
      <c r="A443" t="inlineStr">
        <is>
          <t>Harbour Panel Pty Ltd</t>
        </is>
      </c>
      <c r="B443" t="inlineStr">
        <is>
          <t>S140</t>
        </is>
      </c>
      <c r="C443" t="inlineStr">
        <is>
          <t>accounts@harbourpanel.com.au</t>
        </is>
      </c>
      <c r="D443" t="inlineStr">
        <is>
          <t>03 9983 9035</t>
        </is>
      </c>
      <c r="E443" t="inlineStr">
        <is>
          <t>71079644568</t>
        </is>
      </c>
      <c r="F443" t="inlineStr">
        <is>
          <t>Supplier</t>
        </is>
      </c>
      <c r="G443" t="inlineStr">
        <is>
          <t>Active</t>
        </is>
      </c>
      <c r="H443">
        <f>COUNTIF('Contacts'!$F$5:$F$484,B443)</f>
        <v>1</v>
      </c>
    </row>
    <row r="444">
      <c r="A444" t="inlineStr">
        <is>
          <t>Camberwell Machinery Pty Ltd</t>
        </is>
      </c>
      <c r="B444" t="inlineStr">
        <is>
          <t>S141</t>
        </is>
      </c>
      <c r="C444" t="inlineStr">
        <is>
          <t>accounts@camberwellmachinery.com.au</t>
        </is>
      </c>
      <c r="D444" t="inlineStr">
        <is>
          <t>03 9459 1158</t>
        </is>
      </c>
      <c r="E444" t="inlineStr">
        <is>
          <t>57264810680</t>
        </is>
      </c>
      <c r="F444" t="inlineStr">
        <is>
          <t>Supplier</t>
        </is>
      </c>
      <c r="G444" t="inlineStr">
        <is>
          <t>Active</t>
        </is>
      </c>
      <c r="H444">
        <f>COUNTIF('Contacts'!$F$5:$F$484,B444)</f>
        <v>1</v>
      </c>
    </row>
    <row r="445">
      <c r="A445" t="inlineStr">
        <is>
          <t>Brunswick Steel Pty Ltd</t>
        </is>
      </c>
      <c r="B445" t="inlineStr">
        <is>
          <t>S142</t>
        </is>
      </c>
      <c r="C445" t="inlineStr">
        <is>
          <t>accounts@brunswicksteel.com.au</t>
        </is>
      </c>
      <c r="D445" t="inlineStr">
        <is>
          <t>03 9678 8551</t>
        </is>
      </c>
      <c r="E445" t="inlineStr">
        <is>
          <t>27561415780</t>
        </is>
      </c>
      <c r="F445" t="inlineStr">
        <is>
          <t>Supplier</t>
        </is>
      </c>
      <c r="G445" t="inlineStr">
        <is>
          <t>Active</t>
        </is>
      </c>
      <c r="H445">
        <f>COUNTIF('Contacts'!$F$5:$F$484,B445)</f>
        <v>1</v>
      </c>
    </row>
    <row r="446">
      <c r="A446" t="inlineStr">
        <is>
          <t>Yarra Adhesives Pty Ltd</t>
        </is>
      </c>
      <c r="B446" t="inlineStr">
        <is>
          <t>S143</t>
        </is>
      </c>
      <c r="C446" t="inlineStr">
        <is>
          <t>accounts@yarraadhesives.com.au</t>
        </is>
      </c>
      <c r="D446" t="inlineStr">
        <is>
          <t>03 9108 9953</t>
        </is>
      </c>
      <c r="E446" t="inlineStr">
        <is>
          <t>35092540783</t>
        </is>
      </c>
      <c r="F446" t="inlineStr">
        <is>
          <t>Supplier</t>
        </is>
      </c>
      <c r="G446" t="inlineStr">
        <is>
          <t>Archive after import</t>
        </is>
      </c>
      <c r="H446">
        <f>COUNTIF('Contacts'!$F$5:$F$484,B446)</f>
        <v>1</v>
      </c>
    </row>
    <row r="447">
      <c r="A447" t="inlineStr">
        <is>
          <t>Laneway Hardware Pty Ltd</t>
        </is>
      </c>
      <c r="B447" t="inlineStr">
        <is>
          <t>S144</t>
        </is>
      </c>
      <c r="C447" t="inlineStr">
        <is>
          <t>accounts@lanewayhardware.com.au</t>
        </is>
      </c>
      <c r="D447" t="inlineStr">
        <is>
          <t>03 9447 8818</t>
        </is>
      </c>
      <c r="E447" t="inlineStr">
        <is>
          <t>52782539065</t>
        </is>
      </c>
      <c r="F447" t="inlineStr">
        <is>
          <t>Supplier</t>
        </is>
      </c>
      <c r="G447" t="inlineStr">
        <is>
          <t>Archive after import</t>
        </is>
      </c>
      <c r="H447">
        <f>COUNTIF('Contacts'!$F$5:$F$484,B447)</f>
        <v>1</v>
      </c>
    </row>
    <row r="448">
      <c r="A448" t="inlineStr">
        <is>
          <t>Kestrel Signs Pty Ltd</t>
        </is>
      </c>
      <c r="B448" t="inlineStr">
        <is>
          <t>S145</t>
        </is>
      </c>
      <c r="C448" t="inlineStr">
        <is>
          <t>accounts@kestrelsigns.com.au</t>
        </is>
      </c>
      <c r="D448" t="inlineStr">
        <is>
          <t>03 9424 2770</t>
        </is>
      </c>
      <c r="E448" t="inlineStr">
        <is>
          <t>67395373312</t>
        </is>
      </c>
      <c r="F448" t="inlineStr">
        <is>
          <t>Supplier</t>
        </is>
      </c>
      <c r="G448" t="inlineStr">
        <is>
          <t>Active</t>
        </is>
      </c>
      <c r="H448">
        <f>COUNTIF('Contacts'!$F$5:$F$484,B448)</f>
        <v>1</v>
      </c>
    </row>
    <row r="449">
      <c r="A449" t="inlineStr">
        <is>
          <t>Glenferrie Fixings Pty Ltd</t>
        </is>
      </c>
      <c r="B449" t="inlineStr">
        <is>
          <t>S146</t>
        </is>
      </c>
      <c r="C449" t="inlineStr">
        <is>
          <t>accounts@glenferriefixings.com.au</t>
        </is>
      </c>
      <c r="D449" t="inlineStr">
        <is>
          <t>03 9497 8976</t>
        </is>
      </c>
      <c r="E449" t="inlineStr">
        <is>
          <t>50006660752</t>
        </is>
      </c>
      <c r="F449" t="inlineStr">
        <is>
          <t>Supplier</t>
        </is>
      </c>
      <c r="G449" t="inlineStr">
        <is>
          <t>Active</t>
        </is>
      </c>
      <c r="H449">
        <f>COUNTIF('Contacts'!$F$5:$F$484,B449)</f>
        <v>1</v>
      </c>
    </row>
    <row r="450">
      <c r="A450" t="inlineStr">
        <is>
          <t>Ironbark Abrasives Pty Ltd</t>
        </is>
      </c>
      <c r="B450" t="inlineStr">
        <is>
          <t>S147</t>
        </is>
      </c>
      <c r="C450" t="inlineStr">
        <is>
          <t>accounts@ironbarkabrasives.com.au</t>
        </is>
      </c>
      <c r="D450" t="inlineStr">
        <is>
          <t>03 9634 8694</t>
        </is>
      </c>
      <c r="E450" t="inlineStr">
        <is>
          <t>12871498830</t>
        </is>
      </c>
      <c r="F450" t="inlineStr">
        <is>
          <t>Supplier</t>
        </is>
      </c>
      <c r="G450" t="inlineStr">
        <is>
          <t>Archive after import</t>
        </is>
      </c>
      <c r="H450">
        <f>COUNTIF('Contacts'!$F$5:$F$484,B450)</f>
        <v>1</v>
      </c>
    </row>
    <row r="451">
      <c r="A451" t="inlineStr">
        <is>
          <t>Yarra Paint Pty Ltd</t>
        </is>
      </c>
      <c r="B451" t="inlineStr">
        <is>
          <t>S148</t>
        </is>
      </c>
      <c r="C451" t="inlineStr">
        <is>
          <t>accounts@yarrapaint.com.au</t>
        </is>
      </c>
      <c r="D451" t="inlineStr">
        <is>
          <t>03 9267 2038</t>
        </is>
      </c>
      <c r="E451" t="inlineStr">
        <is>
          <t>63249551070</t>
        </is>
      </c>
      <c r="F451" t="inlineStr">
        <is>
          <t>Supplier</t>
        </is>
      </c>
      <c r="G451" t="inlineStr">
        <is>
          <t>Active</t>
        </is>
      </c>
      <c r="H451">
        <f>COUNTIF('Contacts'!$F$5:$F$484,B451)</f>
        <v>1</v>
      </c>
    </row>
    <row r="452">
      <c r="A452" t="inlineStr">
        <is>
          <t>Camberwell Timber Pty Ltd</t>
        </is>
      </c>
      <c r="B452" t="inlineStr">
        <is>
          <t>S149</t>
        </is>
      </c>
      <c r="C452" t="inlineStr">
        <is>
          <t>accounts@camberwelltimber.com.au</t>
        </is>
      </c>
      <c r="D452" t="inlineStr">
        <is>
          <t>03 9719 8256</t>
        </is>
      </c>
      <c r="E452" t="inlineStr">
        <is>
          <t>07631479414</t>
        </is>
      </c>
      <c r="F452" t="inlineStr">
        <is>
          <t>Supplier</t>
        </is>
      </c>
      <c r="G452" t="inlineStr">
        <is>
          <t>Active</t>
        </is>
      </c>
      <c r="H452">
        <f>COUNTIF('Contacts'!$F$5:$F$484,B452)</f>
        <v>1</v>
      </c>
    </row>
    <row r="453">
      <c r="A453" t="inlineStr">
        <is>
          <t>Kestrel Tiles Pty Ltd</t>
        </is>
      </c>
      <c r="B453" t="inlineStr">
        <is>
          <t>S150</t>
        </is>
      </c>
      <c r="C453" t="inlineStr">
        <is>
          <t>accounts@kestreltiles.com.au</t>
        </is>
      </c>
      <c r="D453" t="inlineStr">
        <is>
          <t>03 9500 7091</t>
        </is>
      </c>
      <c r="E453" t="inlineStr">
        <is>
          <t>44121923179</t>
        </is>
      </c>
      <c r="F453" t="inlineStr">
        <is>
          <t>Supplier</t>
        </is>
      </c>
      <c r="G453" t="inlineStr">
        <is>
          <t>Active</t>
        </is>
      </c>
      <c r="H453">
        <f>COUNTIF('Contacts'!$F$5:$F$484,B453)</f>
        <v>1</v>
      </c>
    </row>
  </sheetData>
  <autoFilter ref="A4:H45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1" customWidth="1" min="3" max="3"/>
    <col width="9" customWidth="1" min="4" max="4"/>
    <col width="14" customWidth="1" min="5" max="5"/>
    <col width="10" customWidth="1" min="6" max="6"/>
    <col width="14" customWidth="1" min="7" max="7"/>
    <col width="8" customWidth="1" min="8" max="8"/>
    <col width="8" customWidth="1" min="9" max="9"/>
  </cols>
  <sheetData>
    <row r="1">
      <c r="A1" s="6" t="inlineStr">
        <is>
          <t>Products and services to Xero items (inactive ones not imported)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Item code</t>
        </is>
      </c>
      <c r="B4" s="7" t="inlineStr">
        <is>
          <t>Name</t>
        </is>
      </c>
      <c r="C4" s="7" t="inlineStr">
        <is>
          <t>Sales price</t>
        </is>
      </c>
      <c r="D4" s="7" t="inlineStr">
        <is>
          <t>Sales account</t>
        </is>
      </c>
      <c r="E4" s="7" t="inlineStr">
        <is>
          <t>Sales tax</t>
        </is>
      </c>
      <c r="F4" s="7" t="inlineStr">
        <is>
          <t>Purchases account</t>
        </is>
      </c>
      <c r="G4" s="7" t="inlineStr">
        <is>
          <t>Purchases tax</t>
        </is>
      </c>
      <c r="H4" s="7" t="inlineStr">
        <is>
          <t>QBO active</t>
        </is>
      </c>
      <c r="I4" s="7" t="inlineStr">
        <is>
          <t>Sales code valid</t>
        </is>
      </c>
    </row>
    <row r="5">
      <c r="A5" t="inlineStr">
        <is>
          <t>KIT-0000</t>
        </is>
      </c>
      <c r="B5" t="inlineStr">
        <is>
          <t>Kitchen cabinetry</t>
        </is>
      </c>
      <c r="C5" s="9" t="n">
        <v>6795.57</v>
      </c>
      <c r="D5" t="inlineStr">
        <is>
          <t>200</t>
        </is>
      </c>
      <c r="E5" t="inlineStr">
        <is>
          <t>GST on Income</t>
        </is>
      </c>
      <c r="F5" t="inlineStr">
        <is>
          <t>310</t>
        </is>
      </c>
      <c r="G5" t="inlineStr">
        <is>
          <t>GST on Expenses</t>
        </is>
      </c>
      <c r="H5" t="inlineStr">
        <is>
          <t>Yes</t>
        </is>
      </c>
      <c r="I5">
        <f>COUNTIF('Xero Chart'!$A$5:$A$79,D5)</f>
        <v>1</v>
      </c>
    </row>
    <row r="6">
      <c r="A6" t="inlineStr">
        <is>
          <t>KIT-0001</t>
        </is>
      </c>
      <c r="B6" t="inlineStr">
        <is>
          <t>Kitchen cabinetry - standard</t>
        </is>
      </c>
      <c r="C6" s="9" t="n">
        <v>7571.2</v>
      </c>
      <c r="D6" t="inlineStr">
        <is>
          <t>200</t>
        </is>
      </c>
      <c r="E6" t="inlineStr">
        <is>
          <t>GST on Income</t>
        </is>
      </c>
      <c r="F6" t="inlineStr">
        <is>
          <t>310</t>
        </is>
      </c>
      <c r="G6" t="inlineStr">
        <is>
          <t>GST on Expenses</t>
        </is>
      </c>
      <c r="H6" t="inlineStr">
        <is>
          <t>Yes</t>
        </is>
      </c>
      <c r="I6">
        <f>COUNTIF('Xero Chart'!$A$5:$A$79,D6)</f>
        <v>1</v>
      </c>
    </row>
    <row r="7">
      <c r="A7" t="inlineStr">
        <is>
          <t>KIT-0002</t>
        </is>
      </c>
      <c r="B7" t="inlineStr">
        <is>
          <t>Kitchen cabinetry - premium</t>
        </is>
      </c>
      <c r="C7" s="9" t="n">
        <v>7040.04</v>
      </c>
      <c r="D7" t="inlineStr">
        <is>
          <t>200</t>
        </is>
      </c>
      <c r="E7" t="inlineStr">
        <is>
          <t>GST on Income</t>
        </is>
      </c>
      <c r="F7" t="inlineStr">
        <is>
          <t>310</t>
        </is>
      </c>
      <c r="G7" t="inlineStr">
        <is>
          <t>GST on Expenses</t>
        </is>
      </c>
      <c r="H7" t="inlineStr">
        <is>
          <t>Yes</t>
        </is>
      </c>
      <c r="I7">
        <f>COUNTIF('Xero Chart'!$A$5:$A$79,D7)</f>
        <v>1</v>
      </c>
    </row>
    <row r="8">
      <c r="A8" t="inlineStr">
        <is>
          <t>KIT-0003</t>
        </is>
      </c>
      <c r="B8" t="inlineStr">
        <is>
          <t>Kitchen cabinetry - heavy duty</t>
        </is>
      </c>
      <c r="C8" s="9" t="n">
        <v>7648.38</v>
      </c>
      <c r="D8" t="inlineStr">
        <is>
          <t>200</t>
        </is>
      </c>
      <c r="E8" t="inlineStr">
        <is>
          <t>GST on Income</t>
        </is>
      </c>
      <c r="F8" t="inlineStr">
        <is>
          <t>310</t>
        </is>
      </c>
      <c r="G8" t="inlineStr">
        <is>
          <t>GST on Expenses</t>
        </is>
      </c>
      <c r="H8" t="inlineStr">
        <is>
          <t>Yes</t>
        </is>
      </c>
      <c r="I8">
        <f>COUNTIF('Xero Chart'!$A$5:$A$79,D8)</f>
        <v>1</v>
      </c>
    </row>
    <row r="9">
      <c r="A9" t="inlineStr">
        <is>
          <t>KIT-0004</t>
        </is>
      </c>
      <c r="B9" t="inlineStr">
        <is>
          <t>Kitchen cabinetry - white</t>
        </is>
      </c>
      <c r="C9" s="9" t="n">
        <v>6312.07</v>
      </c>
      <c r="D9" t="inlineStr">
        <is>
          <t>200</t>
        </is>
      </c>
      <c r="E9" t="inlineStr">
        <is>
          <t>GST on Income</t>
        </is>
      </c>
      <c r="F9" t="inlineStr">
        <is>
          <t>310</t>
        </is>
      </c>
      <c r="G9" t="inlineStr">
        <is>
          <t>GST on Expenses</t>
        </is>
      </c>
      <c r="H9" t="inlineStr">
        <is>
          <t>Yes</t>
        </is>
      </c>
      <c r="I9">
        <f>COUNTIF('Xero Chart'!$A$5:$A$79,D9)</f>
        <v>1</v>
      </c>
    </row>
    <row r="10">
      <c r="A10" t="inlineStr">
        <is>
          <t>KIT-0005</t>
        </is>
      </c>
      <c r="B10" t="inlineStr">
        <is>
          <t>Kitchen cabinetry - custom</t>
        </is>
      </c>
      <c r="C10" s="9" t="n">
        <v>14722.36</v>
      </c>
      <c r="D10" t="inlineStr">
        <is>
          <t>200</t>
        </is>
      </c>
      <c r="E10" t="inlineStr">
        <is>
          <t>GST on Income</t>
        </is>
      </c>
      <c r="F10" t="inlineStr">
        <is>
          <t>310</t>
        </is>
      </c>
      <c r="G10" t="inlineStr">
        <is>
          <t>GST on Expenses</t>
        </is>
      </c>
      <c r="H10" t="inlineStr">
        <is>
          <t>No</t>
        </is>
      </c>
      <c r="I10">
        <f>COUNTIF('Xero Chart'!$A$5:$A$79,D10)</f>
        <v>1</v>
      </c>
    </row>
    <row r="11">
      <c r="A11" t="inlineStr">
        <is>
          <t>KIT-0006</t>
        </is>
      </c>
      <c r="B11" t="inlineStr">
        <is>
          <t>Kitchen cabinetry - polyurethane</t>
        </is>
      </c>
      <c r="C11" s="9" t="n">
        <v>6915.94</v>
      </c>
      <c r="D11" t="inlineStr">
        <is>
          <t>200</t>
        </is>
      </c>
      <c r="E11" t="inlineStr">
        <is>
          <t>GST on Income</t>
        </is>
      </c>
      <c r="F11" t="inlineStr">
        <is>
          <t>310</t>
        </is>
      </c>
      <c r="G11" t="inlineStr">
        <is>
          <t>GST on Expenses</t>
        </is>
      </c>
      <c r="H11" t="inlineStr">
        <is>
          <t>Yes</t>
        </is>
      </c>
      <c r="I11">
        <f>COUNTIF('Xero Chart'!$A$5:$A$79,D11)</f>
        <v>1</v>
      </c>
    </row>
    <row r="12">
      <c r="A12" t="inlineStr">
        <is>
          <t>KIT-0007</t>
        </is>
      </c>
      <c r="B12" t="inlineStr">
        <is>
          <t>Kitchen cabinetry - oak</t>
        </is>
      </c>
      <c r="C12" s="9" t="n">
        <v>9742.07</v>
      </c>
      <c r="D12" t="inlineStr">
        <is>
          <t>200</t>
        </is>
      </c>
      <c r="E12" t="inlineStr">
        <is>
          <t>GST on Income</t>
        </is>
      </c>
      <c r="F12" t="inlineStr">
        <is>
          <t>310</t>
        </is>
      </c>
      <c r="G12" t="inlineStr">
        <is>
          <t>GST on Expenses</t>
        </is>
      </c>
      <c r="H12" t="inlineStr">
        <is>
          <t>Yes</t>
        </is>
      </c>
      <c r="I12">
        <f>COUNTIF('Xero Chart'!$A$5:$A$79,D12)</f>
        <v>1</v>
      </c>
    </row>
    <row r="13">
      <c r="A13" t="inlineStr">
        <is>
          <t>KIT-0008</t>
        </is>
      </c>
      <c r="B13" t="inlineStr">
        <is>
          <t>Kitchen cabinetry - oak</t>
        </is>
      </c>
      <c r="C13" s="9" t="n">
        <v>13749</v>
      </c>
      <c r="D13" t="inlineStr">
        <is>
          <t>200</t>
        </is>
      </c>
      <c r="E13" t="inlineStr">
        <is>
          <t>GST on Income</t>
        </is>
      </c>
      <c r="F13" t="inlineStr">
        <is>
          <t>310</t>
        </is>
      </c>
      <c r="G13" t="inlineStr">
        <is>
          <t>GST on Expenses</t>
        </is>
      </c>
      <c r="H13" t="inlineStr">
        <is>
          <t>Yes</t>
        </is>
      </c>
      <c r="I13">
        <f>COUNTIF('Xero Chart'!$A$5:$A$79,D13)</f>
        <v>1</v>
      </c>
    </row>
    <row r="14">
      <c r="A14" t="inlineStr">
        <is>
          <t>KIT-0009</t>
        </is>
      </c>
      <c r="B14" t="inlineStr">
        <is>
          <t>Kitchen cabinetry - veneer</t>
        </is>
      </c>
      <c r="C14" s="9" t="n">
        <v>7755.98</v>
      </c>
      <c r="D14" t="inlineStr">
        <is>
          <t>200</t>
        </is>
      </c>
      <c r="E14" t="inlineStr">
        <is>
          <t>GST on Income</t>
        </is>
      </c>
      <c r="F14" t="inlineStr">
        <is>
          <t>310</t>
        </is>
      </c>
      <c r="G14" t="inlineStr">
        <is>
          <t>GST on Expenses</t>
        </is>
      </c>
      <c r="H14" t="inlineStr">
        <is>
          <t>Yes</t>
        </is>
      </c>
      <c r="I14">
        <f>COUNTIF('Xero Chart'!$A$5:$A$79,D14)</f>
        <v>1</v>
      </c>
    </row>
    <row r="15">
      <c r="A15" t="inlineStr">
        <is>
          <t>KIT-0010</t>
        </is>
      </c>
      <c r="B15" t="inlineStr">
        <is>
          <t>Kitchen cabinetry - veneer</t>
        </is>
      </c>
      <c r="C15" s="9" t="n">
        <v>4669.96</v>
      </c>
      <c r="D15" t="inlineStr">
        <is>
          <t>200</t>
        </is>
      </c>
      <c r="E15" t="inlineStr">
        <is>
          <t>GST on Income</t>
        </is>
      </c>
      <c r="F15" t="inlineStr">
        <is>
          <t>310</t>
        </is>
      </c>
      <c r="G15" t="inlineStr">
        <is>
          <t>GST on Expenses</t>
        </is>
      </c>
      <c r="H15" t="inlineStr">
        <is>
          <t>Yes</t>
        </is>
      </c>
      <c r="I15">
        <f>COUNTIF('Xero Chart'!$A$5:$A$79,D15)</f>
        <v>1</v>
      </c>
    </row>
    <row r="16">
      <c r="A16" t="inlineStr">
        <is>
          <t>KIT-0011</t>
        </is>
      </c>
      <c r="B16" t="inlineStr">
        <is>
          <t>Kitchen cabinetry - heavy duty</t>
        </is>
      </c>
      <c r="C16" s="9" t="n">
        <v>13706.83</v>
      </c>
      <c r="D16" t="inlineStr">
        <is>
          <t>200</t>
        </is>
      </c>
      <c r="E16" t="inlineStr">
        <is>
          <t>GST on Income</t>
        </is>
      </c>
      <c r="F16" t="inlineStr">
        <is>
          <t>310</t>
        </is>
      </c>
      <c r="G16" t="inlineStr">
        <is>
          <t>GST on Expenses</t>
        </is>
      </c>
      <c r="H16" t="inlineStr">
        <is>
          <t>Yes</t>
        </is>
      </c>
      <c r="I16">
        <f>COUNTIF('Xero Chart'!$A$5:$A$79,D16)</f>
        <v>1</v>
      </c>
    </row>
    <row r="17">
      <c r="A17" t="inlineStr">
        <is>
          <t>VAN-0100</t>
        </is>
      </c>
      <c r="B17" t="inlineStr">
        <is>
          <t>Vanity unit</t>
        </is>
      </c>
      <c r="C17" s="9" t="n">
        <v>1629.17</v>
      </c>
      <c r="D17" t="inlineStr">
        <is>
          <t>200</t>
        </is>
      </c>
      <c r="E17" t="inlineStr">
        <is>
          <t>GST on Income</t>
        </is>
      </c>
      <c r="F17" t="inlineStr">
        <is>
          <t>310</t>
        </is>
      </c>
      <c r="G17" t="inlineStr">
        <is>
          <t>GST on Expenses</t>
        </is>
      </c>
      <c r="H17" t="inlineStr">
        <is>
          <t>No</t>
        </is>
      </c>
      <c r="I17">
        <f>COUNTIF('Xero Chart'!$A$5:$A$79,D17)</f>
        <v>1</v>
      </c>
    </row>
    <row r="18">
      <c r="A18" t="inlineStr">
        <is>
          <t>VAN-0101</t>
        </is>
      </c>
      <c r="B18" t="inlineStr">
        <is>
          <t>Vanity unit - oak</t>
        </is>
      </c>
      <c r="C18" s="9" t="n">
        <v>2128.72</v>
      </c>
      <c r="D18" t="inlineStr">
        <is>
          <t>200</t>
        </is>
      </c>
      <c r="E18" t="inlineStr">
        <is>
          <t>GST on Income</t>
        </is>
      </c>
      <c r="F18" t="inlineStr">
        <is>
          <t>310</t>
        </is>
      </c>
      <c r="G18" t="inlineStr">
        <is>
          <t>GST on Expenses</t>
        </is>
      </c>
      <c r="H18" t="inlineStr">
        <is>
          <t>Yes</t>
        </is>
      </c>
      <c r="I18">
        <f>COUNTIF('Xero Chart'!$A$5:$A$79,D18)</f>
        <v>1</v>
      </c>
    </row>
    <row r="19">
      <c r="A19" t="inlineStr">
        <is>
          <t>VAN-0102</t>
        </is>
      </c>
      <c r="B19" t="inlineStr">
        <is>
          <t>Vanity unit - veneer</t>
        </is>
      </c>
      <c r="C19" s="9" t="n">
        <v>2335.11</v>
      </c>
      <c r="D19" t="inlineStr">
        <is>
          <t>200</t>
        </is>
      </c>
      <c r="E19" t="inlineStr">
        <is>
          <t>GST on Income</t>
        </is>
      </c>
      <c r="F19" t="inlineStr">
        <is>
          <t>310</t>
        </is>
      </c>
      <c r="G19" t="inlineStr">
        <is>
          <t>GST on Expenses</t>
        </is>
      </c>
      <c r="H19" t="inlineStr">
        <is>
          <t>Yes</t>
        </is>
      </c>
      <c r="I19">
        <f>COUNTIF('Xero Chart'!$A$5:$A$79,D19)</f>
        <v>1</v>
      </c>
    </row>
    <row r="20">
      <c r="A20" t="inlineStr">
        <is>
          <t>VAN-0103</t>
        </is>
      </c>
      <c r="B20" t="inlineStr">
        <is>
          <t>Vanity unit - standard</t>
        </is>
      </c>
      <c r="C20" s="9" t="n">
        <v>1787.6</v>
      </c>
      <c r="D20" t="inlineStr">
        <is>
          <t>200</t>
        </is>
      </c>
      <c r="E20" t="inlineStr">
        <is>
          <t>GST on Income</t>
        </is>
      </c>
      <c r="F20" t="inlineStr">
        <is>
          <t>310</t>
        </is>
      </c>
      <c r="G20" t="inlineStr">
        <is>
          <t>GST on Expenses</t>
        </is>
      </c>
      <c r="H20" t="inlineStr">
        <is>
          <t>Yes</t>
        </is>
      </c>
      <c r="I20">
        <f>COUNTIF('Xero Chart'!$A$5:$A$79,D20)</f>
        <v>1</v>
      </c>
    </row>
    <row r="21">
      <c r="A21" t="inlineStr">
        <is>
          <t>VAN-0104</t>
        </is>
      </c>
      <c r="B21" t="inlineStr">
        <is>
          <t>Vanity unit - laminate</t>
        </is>
      </c>
      <c r="C21" s="9" t="n">
        <v>2333.16</v>
      </c>
      <c r="D21" t="inlineStr">
        <is>
          <t>200</t>
        </is>
      </c>
      <c r="E21" t="inlineStr">
        <is>
          <t>GST on Income</t>
        </is>
      </c>
      <c r="F21" t="inlineStr">
        <is>
          <t>310</t>
        </is>
      </c>
      <c r="G21" t="inlineStr">
        <is>
          <t>GST on Expenses</t>
        </is>
      </c>
      <c r="H21" t="inlineStr">
        <is>
          <t>Yes</t>
        </is>
      </c>
      <c r="I21">
        <f>COUNTIF('Xero Chart'!$A$5:$A$79,D21)</f>
        <v>1</v>
      </c>
    </row>
    <row r="22">
      <c r="A22" t="inlineStr">
        <is>
          <t>VAN-0105</t>
        </is>
      </c>
      <c r="B22" t="inlineStr">
        <is>
          <t>Vanity unit - standard</t>
        </is>
      </c>
      <c r="C22" s="9" t="n">
        <v>1646.29</v>
      </c>
      <c r="D22" t="inlineStr">
        <is>
          <t>200</t>
        </is>
      </c>
      <c r="E22" t="inlineStr">
        <is>
          <t>GST on Income</t>
        </is>
      </c>
      <c r="F22" t="inlineStr">
        <is>
          <t>310</t>
        </is>
      </c>
      <c r="G22" t="inlineStr">
        <is>
          <t>GST on Expenses</t>
        </is>
      </c>
      <c r="H22" t="inlineStr">
        <is>
          <t>Yes</t>
        </is>
      </c>
      <c r="I22">
        <f>COUNTIF('Xero Chart'!$A$5:$A$79,D22)</f>
        <v>1</v>
      </c>
    </row>
    <row r="23">
      <c r="A23" t="inlineStr">
        <is>
          <t>VAN-0106</t>
        </is>
      </c>
      <c r="B23" t="inlineStr">
        <is>
          <t>Vanity unit - gloss</t>
        </is>
      </c>
      <c r="C23" s="9" t="n">
        <v>1051.03</v>
      </c>
      <c r="D23" t="inlineStr">
        <is>
          <t>200</t>
        </is>
      </c>
      <c r="E23" t="inlineStr">
        <is>
          <t>GST on Income</t>
        </is>
      </c>
      <c r="F23" t="inlineStr">
        <is>
          <t>310</t>
        </is>
      </c>
      <c r="G23" t="inlineStr">
        <is>
          <t>GST on Expenses</t>
        </is>
      </c>
      <c r="H23" t="inlineStr">
        <is>
          <t>Yes</t>
        </is>
      </c>
      <c r="I23">
        <f>COUNTIF('Xero Chart'!$A$5:$A$79,D23)</f>
        <v>1</v>
      </c>
    </row>
    <row r="24">
      <c r="A24" t="inlineStr">
        <is>
          <t>VAN-0107</t>
        </is>
      </c>
      <c r="B24" t="inlineStr">
        <is>
          <t>Vanity unit - heavy duty</t>
        </is>
      </c>
      <c r="C24" s="9" t="n">
        <v>3186.86</v>
      </c>
      <c r="D24" t="inlineStr">
        <is>
          <t>200</t>
        </is>
      </c>
      <c r="E24" t="inlineStr">
        <is>
          <t>GST on Income</t>
        </is>
      </c>
      <c r="F24" t="inlineStr">
        <is>
          <t>310</t>
        </is>
      </c>
      <c r="G24" t="inlineStr">
        <is>
          <t>GST on Expenses</t>
        </is>
      </c>
      <c r="H24" t="inlineStr">
        <is>
          <t>No</t>
        </is>
      </c>
      <c r="I24">
        <f>COUNTIF('Xero Chart'!$A$5:$A$79,D24)</f>
        <v>1</v>
      </c>
    </row>
    <row r="25">
      <c r="A25" t="inlineStr">
        <is>
          <t>VAN-0108</t>
        </is>
      </c>
      <c r="B25" t="inlineStr">
        <is>
          <t>Vanity unit - gloss</t>
        </is>
      </c>
      <c r="C25" s="9" t="n">
        <v>1428.6</v>
      </c>
      <c r="D25" t="inlineStr">
        <is>
          <t>200</t>
        </is>
      </c>
      <c r="E25" t="inlineStr">
        <is>
          <t>GST on Income</t>
        </is>
      </c>
      <c r="F25" t="inlineStr">
        <is>
          <t>310</t>
        </is>
      </c>
      <c r="G25" t="inlineStr">
        <is>
          <t>GST on Expenses</t>
        </is>
      </c>
      <c r="H25" t="inlineStr">
        <is>
          <t>Yes</t>
        </is>
      </c>
      <c r="I25">
        <f>COUNTIF('Xero Chart'!$A$5:$A$79,D25)</f>
        <v>1</v>
      </c>
    </row>
    <row r="26">
      <c r="A26" t="inlineStr">
        <is>
          <t>VAN-0109</t>
        </is>
      </c>
      <c r="B26" t="inlineStr">
        <is>
          <t>Vanity unit - custom</t>
        </is>
      </c>
      <c r="C26" s="9" t="n">
        <v>2937.23</v>
      </c>
      <c r="D26" t="inlineStr">
        <is>
          <t>200</t>
        </is>
      </c>
      <c r="E26" t="inlineStr">
        <is>
          <t>GST on Income</t>
        </is>
      </c>
      <c r="F26" t="inlineStr">
        <is>
          <t>310</t>
        </is>
      </c>
      <c r="G26" t="inlineStr">
        <is>
          <t>GST on Expenses</t>
        </is>
      </c>
      <c r="H26" t="inlineStr">
        <is>
          <t>Yes</t>
        </is>
      </c>
      <c r="I26">
        <f>COUNTIF('Xero Chart'!$A$5:$A$79,D26)</f>
        <v>1</v>
      </c>
    </row>
    <row r="27">
      <c r="A27" t="inlineStr">
        <is>
          <t>VAN-0110</t>
        </is>
      </c>
      <c r="B27" t="inlineStr">
        <is>
          <t>Vanity unit - heavy duty</t>
        </is>
      </c>
      <c r="C27" s="9" t="n">
        <v>1621.81</v>
      </c>
      <c r="D27" t="inlineStr">
        <is>
          <t>200</t>
        </is>
      </c>
      <c r="E27" t="inlineStr">
        <is>
          <t>GST on Income</t>
        </is>
      </c>
      <c r="F27" t="inlineStr">
        <is>
          <t>310</t>
        </is>
      </c>
      <c r="G27" t="inlineStr">
        <is>
          <t>GST on Expenses</t>
        </is>
      </c>
      <c r="H27" t="inlineStr">
        <is>
          <t>Yes</t>
        </is>
      </c>
      <c r="I27">
        <f>COUNTIF('Xero Chart'!$A$5:$A$79,D27)</f>
        <v>1</v>
      </c>
    </row>
    <row r="28">
      <c r="A28" t="inlineStr">
        <is>
          <t>VAN-0111</t>
        </is>
      </c>
      <c r="B28" t="inlineStr">
        <is>
          <t>Vanity unit - veneer</t>
        </is>
      </c>
      <c r="C28" s="9" t="n">
        <v>2203.78</v>
      </c>
      <c r="D28" t="inlineStr">
        <is>
          <t>200</t>
        </is>
      </c>
      <c r="E28" t="inlineStr">
        <is>
          <t>GST on Income</t>
        </is>
      </c>
      <c r="F28" t="inlineStr">
        <is>
          <t>310</t>
        </is>
      </c>
      <c r="G28" t="inlineStr">
        <is>
          <t>GST on Expenses</t>
        </is>
      </c>
      <c r="H28" t="inlineStr">
        <is>
          <t>Yes</t>
        </is>
      </c>
      <c r="I28">
        <f>COUNTIF('Xero Chart'!$A$5:$A$79,D28)</f>
        <v>1</v>
      </c>
    </row>
    <row r="29">
      <c r="A29" t="inlineStr">
        <is>
          <t>WAR-0200</t>
        </is>
      </c>
      <c r="B29" t="inlineStr">
        <is>
          <t>Wardrobe fit-out</t>
        </is>
      </c>
      <c r="C29" s="9" t="n">
        <v>2732.88</v>
      </c>
      <c r="D29" t="inlineStr">
        <is>
          <t>200</t>
        </is>
      </c>
      <c r="E29" t="inlineStr">
        <is>
          <t>GST on Income</t>
        </is>
      </c>
      <c r="F29" t="inlineStr">
        <is>
          <t>310</t>
        </is>
      </c>
      <c r="G29" t="inlineStr">
        <is>
          <t>GST on Expenses</t>
        </is>
      </c>
      <c r="H29" t="inlineStr">
        <is>
          <t>Yes</t>
        </is>
      </c>
      <c r="I29">
        <f>COUNTIF('Xero Chart'!$A$5:$A$79,D29)</f>
        <v>1</v>
      </c>
    </row>
    <row r="30">
      <c r="A30" t="inlineStr">
        <is>
          <t>WAR-0201</t>
        </is>
      </c>
      <c r="B30" t="inlineStr">
        <is>
          <t>Wardrobe fit-out - two-pac</t>
        </is>
      </c>
      <c r="C30" s="9" t="n">
        <v>6291.87</v>
      </c>
      <c r="D30" t="inlineStr">
        <is>
          <t>200</t>
        </is>
      </c>
      <c r="E30" t="inlineStr">
        <is>
          <t>GST on Income</t>
        </is>
      </c>
      <c r="F30" t="inlineStr">
        <is>
          <t>310</t>
        </is>
      </c>
      <c r="G30" t="inlineStr">
        <is>
          <t>GST on Expenses</t>
        </is>
      </c>
      <c r="H30" t="inlineStr">
        <is>
          <t>Yes</t>
        </is>
      </c>
      <c r="I30">
        <f>COUNTIF('Xero Chart'!$A$5:$A$79,D30)</f>
        <v>1</v>
      </c>
    </row>
    <row r="31">
      <c r="A31" t="inlineStr">
        <is>
          <t>WAR-0202</t>
        </is>
      </c>
      <c r="B31" t="inlineStr">
        <is>
          <t>Wardrobe fit-out - white</t>
        </is>
      </c>
      <c r="C31" s="9" t="n">
        <v>3454.88</v>
      </c>
      <c r="D31" t="inlineStr">
        <is>
          <t>200</t>
        </is>
      </c>
      <c r="E31" t="inlineStr">
        <is>
          <t>GST on Income</t>
        </is>
      </c>
      <c r="F31" t="inlineStr">
        <is>
          <t>310</t>
        </is>
      </c>
      <c r="G31" t="inlineStr">
        <is>
          <t>GST on Expenses</t>
        </is>
      </c>
      <c r="H31" t="inlineStr">
        <is>
          <t>No</t>
        </is>
      </c>
      <c r="I31">
        <f>COUNTIF('Xero Chart'!$A$5:$A$79,D31)</f>
        <v>1</v>
      </c>
    </row>
    <row r="32">
      <c r="A32" t="inlineStr">
        <is>
          <t>WAR-0203</t>
        </is>
      </c>
      <c r="B32" t="inlineStr">
        <is>
          <t>Wardrobe fit-out - standard</t>
        </is>
      </c>
      <c r="C32" s="9" t="n">
        <v>5557.25</v>
      </c>
      <c r="D32" t="inlineStr">
        <is>
          <t>200</t>
        </is>
      </c>
      <c r="E32" t="inlineStr">
        <is>
          <t>GST on Income</t>
        </is>
      </c>
      <c r="F32" t="inlineStr">
        <is>
          <t>310</t>
        </is>
      </c>
      <c r="G32" t="inlineStr">
        <is>
          <t>GST on Expenses</t>
        </is>
      </c>
      <c r="H32" t="inlineStr">
        <is>
          <t>Yes</t>
        </is>
      </c>
      <c r="I32">
        <f>COUNTIF('Xero Chart'!$A$5:$A$79,D32)</f>
        <v>1</v>
      </c>
    </row>
    <row r="33">
      <c r="A33" t="inlineStr">
        <is>
          <t>WAR-0204</t>
        </is>
      </c>
      <c r="B33" t="inlineStr">
        <is>
          <t>Wardrobe fit-out - oak</t>
        </is>
      </c>
      <c r="C33" s="9" t="n">
        <v>3274.9</v>
      </c>
      <c r="D33" t="inlineStr">
        <is>
          <t>200</t>
        </is>
      </c>
      <c r="E33" t="inlineStr">
        <is>
          <t>GST on Income</t>
        </is>
      </c>
      <c r="F33" t="inlineStr">
        <is>
          <t>310</t>
        </is>
      </c>
      <c r="G33" t="inlineStr">
        <is>
          <t>GST on Expenses</t>
        </is>
      </c>
      <c r="H33" t="inlineStr">
        <is>
          <t>Yes</t>
        </is>
      </c>
      <c r="I33">
        <f>COUNTIF('Xero Chart'!$A$5:$A$79,D33)</f>
        <v>1</v>
      </c>
    </row>
    <row r="34">
      <c r="A34" t="inlineStr">
        <is>
          <t>WAR-0205</t>
        </is>
      </c>
      <c r="B34" t="inlineStr">
        <is>
          <t>Wardrobe fit-out - laminate</t>
        </is>
      </c>
      <c r="C34" s="9" t="n">
        <v>2835.55</v>
      </c>
      <c r="D34" t="inlineStr">
        <is>
          <t>200</t>
        </is>
      </c>
      <c r="E34" t="inlineStr">
        <is>
          <t>GST on Income</t>
        </is>
      </c>
      <c r="F34" t="inlineStr">
        <is>
          <t>310</t>
        </is>
      </c>
      <c r="G34" t="inlineStr">
        <is>
          <t>GST on Expenses</t>
        </is>
      </c>
      <c r="H34" t="inlineStr">
        <is>
          <t>Yes</t>
        </is>
      </c>
      <c r="I34">
        <f>COUNTIF('Xero Chart'!$A$5:$A$79,D34)</f>
        <v>1</v>
      </c>
    </row>
    <row r="35">
      <c r="A35" t="inlineStr">
        <is>
          <t>WAR-0206</t>
        </is>
      </c>
      <c r="B35" t="inlineStr">
        <is>
          <t>Wardrobe fit-out - gloss</t>
        </is>
      </c>
      <c r="C35" s="9" t="n">
        <v>4649.92</v>
      </c>
      <c r="D35" t="inlineStr">
        <is>
          <t>200</t>
        </is>
      </c>
      <c r="E35" t="inlineStr">
        <is>
          <t>GST on Income</t>
        </is>
      </c>
      <c r="F35" t="inlineStr">
        <is>
          <t>310</t>
        </is>
      </c>
      <c r="G35" t="inlineStr">
        <is>
          <t>GST on Expenses</t>
        </is>
      </c>
      <c r="H35" t="inlineStr">
        <is>
          <t>Yes</t>
        </is>
      </c>
      <c r="I35">
        <f>COUNTIF('Xero Chart'!$A$5:$A$79,D35)</f>
        <v>1</v>
      </c>
    </row>
    <row r="36">
      <c r="A36" t="inlineStr">
        <is>
          <t>WAR-0207</t>
        </is>
      </c>
      <c r="B36" t="inlineStr">
        <is>
          <t>Wardrobe fit-out - oak</t>
        </is>
      </c>
      <c r="C36" s="9" t="n">
        <v>4910.23</v>
      </c>
      <c r="D36" t="inlineStr">
        <is>
          <t>200</t>
        </is>
      </c>
      <c r="E36" t="inlineStr">
        <is>
          <t>GST on Income</t>
        </is>
      </c>
      <c r="F36" t="inlineStr">
        <is>
          <t>310</t>
        </is>
      </c>
      <c r="G36" t="inlineStr">
        <is>
          <t>GST on Expenses</t>
        </is>
      </c>
      <c r="H36" t="inlineStr">
        <is>
          <t>Yes</t>
        </is>
      </c>
      <c r="I36">
        <f>COUNTIF('Xero Chart'!$A$5:$A$79,D36)</f>
        <v>1</v>
      </c>
    </row>
    <row r="37">
      <c r="A37" t="inlineStr">
        <is>
          <t>WAR-0208</t>
        </is>
      </c>
      <c r="B37" t="inlineStr">
        <is>
          <t>Wardrobe fit-out - white</t>
        </is>
      </c>
      <c r="C37" s="9" t="n">
        <v>4353.75</v>
      </c>
      <c r="D37" t="inlineStr">
        <is>
          <t>200</t>
        </is>
      </c>
      <c r="E37" t="inlineStr">
        <is>
          <t>GST on Income</t>
        </is>
      </c>
      <c r="F37" t="inlineStr">
        <is>
          <t>310</t>
        </is>
      </c>
      <c r="G37" t="inlineStr">
        <is>
          <t>GST on Expenses</t>
        </is>
      </c>
      <c r="H37" t="inlineStr">
        <is>
          <t>Yes</t>
        </is>
      </c>
      <c r="I37">
        <f>COUNTIF('Xero Chart'!$A$5:$A$79,D37)</f>
        <v>1</v>
      </c>
    </row>
    <row r="38">
      <c r="A38" t="inlineStr">
        <is>
          <t>WAR-0209</t>
        </is>
      </c>
      <c r="B38" t="inlineStr">
        <is>
          <t>Wardrobe fit-out - oak</t>
        </is>
      </c>
      <c r="C38" s="9" t="n">
        <v>5644.54</v>
      </c>
      <c r="D38" t="inlineStr">
        <is>
          <t>200</t>
        </is>
      </c>
      <c r="E38" t="inlineStr">
        <is>
          <t>GST on Income</t>
        </is>
      </c>
      <c r="F38" t="inlineStr">
        <is>
          <t>310</t>
        </is>
      </c>
      <c r="G38" t="inlineStr">
        <is>
          <t>GST on Expenses</t>
        </is>
      </c>
      <c r="H38" t="inlineStr">
        <is>
          <t>Yes</t>
        </is>
      </c>
      <c r="I38">
        <f>COUNTIF('Xero Chart'!$A$5:$A$79,D38)</f>
        <v>1</v>
      </c>
    </row>
    <row r="39">
      <c r="A39" t="inlineStr">
        <is>
          <t>WAR-0210</t>
        </is>
      </c>
      <c r="B39" t="inlineStr">
        <is>
          <t>Wardrobe fit-out - gloss</t>
        </is>
      </c>
      <c r="C39" s="9" t="n">
        <v>2844.9</v>
      </c>
      <c r="D39" t="inlineStr">
        <is>
          <t>200</t>
        </is>
      </c>
      <c r="E39" t="inlineStr">
        <is>
          <t>GST on Income</t>
        </is>
      </c>
      <c r="F39" t="inlineStr">
        <is>
          <t>310</t>
        </is>
      </c>
      <c r="G39" t="inlineStr">
        <is>
          <t>GST on Expenses</t>
        </is>
      </c>
      <c r="H39" t="inlineStr">
        <is>
          <t>Yes</t>
        </is>
      </c>
      <c r="I39">
        <f>COUNTIF('Xero Chart'!$A$5:$A$79,D39)</f>
        <v>1</v>
      </c>
    </row>
    <row r="40">
      <c r="A40" t="inlineStr">
        <is>
          <t>WAR-0211</t>
        </is>
      </c>
      <c r="B40" t="inlineStr">
        <is>
          <t>Wardrobe fit-out - premium</t>
        </is>
      </c>
      <c r="C40" s="9" t="n">
        <v>3315.96</v>
      </c>
      <c r="D40" t="inlineStr">
        <is>
          <t>200</t>
        </is>
      </c>
      <c r="E40" t="inlineStr">
        <is>
          <t>GST on Income</t>
        </is>
      </c>
      <c r="F40" t="inlineStr">
        <is>
          <t>310</t>
        </is>
      </c>
      <c r="G40" t="inlineStr">
        <is>
          <t>GST on Expenses</t>
        </is>
      </c>
      <c r="H40" t="inlineStr">
        <is>
          <t>Yes</t>
        </is>
      </c>
      <c r="I40">
        <f>COUNTIF('Xero Chart'!$A$5:$A$79,D40)</f>
        <v>1</v>
      </c>
    </row>
    <row r="41">
      <c r="A41" t="inlineStr">
        <is>
          <t>SHO-0300</t>
        </is>
      </c>
      <c r="B41" t="inlineStr">
        <is>
          <t>Shop counter</t>
        </is>
      </c>
      <c r="C41" s="9" t="n">
        <v>9086.190000000001</v>
      </c>
      <c r="D41" t="inlineStr">
        <is>
          <t>201</t>
        </is>
      </c>
      <c r="E41" t="inlineStr">
        <is>
          <t>GST on Income</t>
        </is>
      </c>
      <c r="F41" t="inlineStr"/>
      <c r="G41" t="inlineStr"/>
      <c r="H41" t="inlineStr">
        <is>
          <t>Yes</t>
        </is>
      </c>
      <c r="I41">
        <f>COUNTIF('Xero Chart'!$A$5:$A$79,D41)</f>
        <v>1</v>
      </c>
    </row>
    <row r="42">
      <c r="A42" t="inlineStr">
        <is>
          <t>SHO-0301</t>
        </is>
      </c>
      <c r="B42" t="inlineStr">
        <is>
          <t>Shop counter - gloss</t>
        </is>
      </c>
      <c r="C42" s="9" t="n">
        <v>8899</v>
      </c>
      <c r="D42" t="inlineStr">
        <is>
          <t>201</t>
        </is>
      </c>
      <c r="E42" t="inlineStr">
        <is>
          <t>GST on Income</t>
        </is>
      </c>
      <c r="F42" t="inlineStr"/>
      <c r="G42" t="inlineStr"/>
      <c r="H42" t="inlineStr">
        <is>
          <t>Yes</t>
        </is>
      </c>
      <c r="I42">
        <f>COUNTIF('Xero Chart'!$A$5:$A$79,D42)</f>
        <v>1</v>
      </c>
    </row>
    <row r="43">
      <c r="A43" t="inlineStr">
        <is>
          <t>SHO-0302</t>
        </is>
      </c>
      <c r="B43" t="inlineStr">
        <is>
          <t>Shop counter - oak</t>
        </is>
      </c>
      <c r="C43" s="9" t="n">
        <v>3822.25</v>
      </c>
      <c r="D43" t="inlineStr">
        <is>
          <t>201</t>
        </is>
      </c>
      <c r="E43" t="inlineStr">
        <is>
          <t>GST on Income</t>
        </is>
      </c>
      <c r="F43" t="inlineStr"/>
      <c r="G43" t="inlineStr"/>
      <c r="H43" t="inlineStr">
        <is>
          <t>Yes</t>
        </is>
      </c>
      <c r="I43">
        <f>COUNTIF('Xero Chart'!$A$5:$A$79,D43)</f>
        <v>1</v>
      </c>
    </row>
    <row r="44">
      <c r="A44" t="inlineStr">
        <is>
          <t>SHO-0303</t>
        </is>
      </c>
      <c r="B44" t="inlineStr">
        <is>
          <t>Shop counter - custom</t>
        </is>
      </c>
      <c r="C44" s="9" t="n">
        <v>8803.6</v>
      </c>
      <c r="D44" t="inlineStr">
        <is>
          <t>201</t>
        </is>
      </c>
      <c r="E44" t="inlineStr">
        <is>
          <t>GST on Income</t>
        </is>
      </c>
      <c r="F44" t="inlineStr"/>
      <c r="G44" t="inlineStr"/>
      <c r="H44" t="inlineStr">
        <is>
          <t>Yes</t>
        </is>
      </c>
      <c r="I44">
        <f>COUNTIF('Xero Chart'!$A$5:$A$79,D44)</f>
        <v>1</v>
      </c>
    </row>
    <row r="45">
      <c r="A45" t="inlineStr">
        <is>
          <t>SHO-0304</t>
        </is>
      </c>
      <c r="B45" t="inlineStr">
        <is>
          <t>Shop counter - gloss</t>
        </is>
      </c>
      <c r="C45" s="9" t="n">
        <v>9841.24</v>
      </c>
      <c r="D45" t="inlineStr">
        <is>
          <t>201</t>
        </is>
      </c>
      <c r="E45" t="inlineStr">
        <is>
          <t>GST on Income</t>
        </is>
      </c>
      <c r="F45" t="inlineStr"/>
      <c r="G45" t="inlineStr"/>
      <c r="H45" t="inlineStr">
        <is>
          <t>Yes</t>
        </is>
      </c>
      <c r="I45">
        <f>COUNTIF('Xero Chart'!$A$5:$A$79,D45)</f>
        <v>1</v>
      </c>
    </row>
    <row r="46">
      <c r="A46" t="inlineStr">
        <is>
          <t>SHO-0305</t>
        </is>
      </c>
      <c r="B46" t="inlineStr">
        <is>
          <t>Shop counter - laminate</t>
        </is>
      </c>
      <c r="C46" s="9" t="n">
        <v>7605.6</v>
      </c>
      <c r="D46" t="inlineStr">
        <is>
          <t>201</t>
        </is>
      </c>
      <c r="E46" t="inlineStr">
        <is>
          <t>GST on Income</t>
        </is>
      </c>
      <c r="F46" t="inlineStr"/>
      <c r="G46" t="inlineStr"/>
      <c r="H46" t="inlineStr">
        <is>
          <t>No</t>
        </is>
      </c>
      <c r="I46">
        <f>COUNTIF('Xero Chart'!$A$5:$A$79,D46)</f>
        <v>1</v>
      </c>
    </row>
    <row r="47">
      <c r="A47" t="inlineStr">
        <is>
          <t>SHO-0306</t>
        </is>
      </c>
      <c r="B47" t="inlineStr">
        <is>
          <t>Shop counter - white</t>
        </is>
      </c>
      <c r="C47" s="9" t="n">
        <v>5471.14</v>
      </c>
      <c r="D47" t="inlineStr">
        <is>
          <t>201</t>
        </is>
      </c>
      <c r="E47" t="inlineStr">
        <is>
          <t>GST on Income</t>
        </is>
      </c>
      <c r="F47" t="inlineStr"/>
      <c r="G47" t="inlineStr"/>
      <c r="H47" t="inlineStr">
        <is>
          <t>Yes</t>
        </is>
      </c>
      <c r="I47">
        <f>COUNTIF('Xero Chart'!$A$5:$A$79,D47)</f>
        <v>1</v>
      </c>
    </row>
    <row r="48">
      <c r="A48" t="inlineStr">
        <is>
          <t>SHO-0307</t>
        </is>
      </c>
      <c r="B48" t="inlineStr">
        <is>
          <t>Shop counter - gloss</t>
        </is>
      </c>
      <c r="C48" s="9" t="n">
        <v>5302.81</v>
      </c>
      <c r="D48" t="inlineStr">
        <is>
          <t>201</t>
        </is>
      </c>
      <c r="E48" t="inlineStr">
        <is>
          <t>GST on Income</t>
        </is>
      </c>
      <c r="F48" t="inlineStr"/>
      <c r="G48" t="inlineStr"/>
      <c r="H48" t="inlineStr">
        <is>
          <t>Yes</t>
        </is>
      </c>
      <c r="I48">
        <f>COUNTIF('Xero Chart'!$A$5:$A$79,D48)</f>
        <v>1</v>
      </c>
    </row>
    <row r="49">
      <c r="A49" t="inlineStr">
        <is>
          <t>SHO-0308</t>
        </is>
      </c>
      <c r="B49" t="inlineStr">
        <is>
          <t>Shop counter - white</t>
        </is>
      </c>
      <c r="C49" s="9" t="n">
        <v>6631.42</v>
      </c>
      <c r="D49" t="inlineStr">
        <is>
          <t>201</t>
        </is>
      </c>
      <c r="E49" t="inlineStr">
        <is>
          <t>GST on Income</t>
        </is>
      </c>
      <c r="F49" t="inlineStr"/>
      <c r="G49" t="inlineStr"/>
      <c r="H49" t="inlineStr">
        <is>
          <t>Yes</t>
        </is>
      </c>
      <c r="I49">
        <f>COUNTIF('Xero Chart'!$A$5:$A$79,D49)</f>
        <v>1</v>
      </c>
    </row>
    <row r="50">
      <c r="A50" t="inlineStr">
        <is>
          <t>SHO-0309</t>
        </is>
      </c>
      <c r="B50" t="inlineStr">
        <is>
          <t>Shop counter - veneer</t>
        </is>
      </c>
      <c r="C50" s="9" t="n">
        <v>4315.71</v>
      </c>
      <c r="D50" t="inlineStr">
        <is>
          <t>201</t>
        </is>
      </c>
      <c r="E50" t="inlineStr">
        <is>
          <t>GST on Income</t>
        </is>
      </c>
      <c r="F50" t="inlineStr"/>
      <c r="G50" t="inlineStr"/>
      <c r="H50" t="inlineStr">
        <is>
          <t>Yes</t>
        </is>
      </c>
      <c r="I50">
        <f>COUNTIF('Xero Chart'!$A$5:$A$79,D50)</f>
        <v>1</v>
      </c>
    </row>
    <row r="51">
      <c r="A51" t="inlineStr">
        <is>
          <t>SHO-0310</t>
        </is>
      </c>
      <c r="B51" t="inlineStr">
        <is>
          <t>Shop counter - two-pac</t>
        </is>
      </c>
      <c r="C51" s="9" t="n">
        <v>7173.47</v>
      </c>
      <c r="D51" t="inlineStr">
        <is>
          <t>201</t>
        </is>
      </c>
      <c r="E51" t="inlineStr">
        <is>
          <t>GST on Income</t>
        </is>
      </c>
      <c r="F51" t="inlineStr"/>
      <c r="G51" t="inlineStr"/>
      <c r="H51" t="inlineStr">
        <is>
          <t>Yes</t>
        </is>
      </c>
      <c r="I51">
        <f>COUNTIF('Xero Chart'!$A$5:$A$79,D51)</f>
        <v>1</v>
      </c>
    </row>
    <row r="52">
      <c r="A52" t="inlineStr">
        <is>
          <t>SHO-0311</t>
        </is>
      </c>
      <c r="B52" t="inlineStr">
        <is>
          <t>Shop counter - oak</t>
        </is>
      </c>
      <c r="C52" s="9" t="n">
        <v>3662.74</v>
      </c>
      <c r="D52" t="inlineStr">
        <is>
          <t>201</t>
        </is>
      </c>
      <c r="E52" t="inlineStr">
        <is>
          <t>GST on Income</t>
        </is>
      </c>
      <c r="F52" t="inlineStr"/>
      <c r="G52" t="inlineStr"/>
      <c r="H52" t="inlineStr">
        <is>
          <t>Yes</t>
        </is>
      </c>
      <c r="I52">
        <f>COUNTIF('Xero Chart'!$A$5:$A$79,D52)</f>
        <v>1</v>
      </c>
    </row>
    <row r="53">
      <c r="A53" t="inlineStr">
        <is>
          <t>DIS-0400</t>
        </is>
      </c>
      <c r="B53" t="inlineStr">
        <is>
          <t>Display shelving</t>
        </is>
      </c>
      <c r="C53" s="9" t="n">
        <v>4533.81</v>
      </c>
      <c r="D53" t="inlineStr">
        <is>
          <t>201</t>
        </is>
      </c>
      <c r="E53" t="inlineStr">
        <is>
          <t>GST on Income</t>
        </is>
      </c>
      <c r="F53" t="inlineStr"/>
      <c r="G53" t="inlineStr"/>
      <c r="H53" t="inlineStr">
        <is>
          <t>No</t>
        </is>
      </c>
      <c r="I53">
        <f>COUNTIF('Xero Chart'!$A$5:$A$79,D53)</f>
        <v>1</v>
      </c>
    </row>
    <row r="54">
      <c r="A54" t="inlineStr">
        <is>
          <t>DIS-0401</t>
        </is>
      </c>
      <c r="B54" t="inlineStr">
        <is>
          <t>Display shelving - gloss</t>
        </is>
      </c>
      <c r="C54" s="9" t="n">
        <v>4357.95</v>
      </c>
      <c r="D54" t="inlineStr">
        <is>
          <t>201</t>
        </is>
      </c>
      <c r="E54" t="inlineStr">
        <is>
          <t>GST on Income</t>
        </is>
      </c>
      <c r="F54" t="inlineStr"/>
      <c r="G54" t="inlineStr"/>
      <c r="H54" t="inlineStr">
        <is>
          <t>Yes</t>
        </is>
      </c>
      <c r="I54">
        <f>COUNTIF('Xero Chart'!$A$5:$A$79,D54)</f>
        <v>1</v>
      </c>
    </row>
    <row r="55">
      <c r="A55" t="inlineStr">
        <is>
          <t>DIS-0402</t>
        </is>
      </c>
      <c r="B55" t="inlineStr">
        <is>
          <t>Display shelving - custom</t>
        </is>
      </c>
      <c r="C55" s="9" t="n">
        <v>3428.61</v>
      </c>
      <c r="D55" t="inlineStr">
        <is>
          <t>201</t>
        </is>
      </c>
      <c r="E55" t="inlineStr">
        <is>
          <t>GST on Income</t>
        </is>
      </c>
      <c r="F55" t="inlineStr"/>
      <c r="G55" t="inlineStr"/>
      <c r="H55" t="inlineStr">
        <is>
          <t>Yes</t>
        </is>
      </c>
      <c r="I55">
        <f>COUNTIF('Xero Chart'!$A$5:$A$79,D55)</f>
        <v>1</v>
      </c>
    </row>
    <row r="56">
      <c r="A56" t="inlineStr">
        <is>
          <t>DIS-0403</t>
        </is>
      </c>
      <c r="B56" t="inlineStr">
        <is>
          <t>Display shelving - laminate</t>
        </is>
      </c>
      <c r="C56" s="9" t="n">
        <v>2936.73</v>
      </c>
      <c r="D56" t="inlineStr">
        <is>
          <t>201</t>
        </is>
      </c>
      <c r="E56" t="inlineStr">
        <is>
          <t>GST on Income</t>
        </is>
      </c>
      <c r="F56" t="inlineStr"/>
      <c r="G56" t="inlineStr"/>
      <c r="H56" t="inlineStr">
        <is>
          <t>Yes</t>
        </is>
      </c>
      <c r="I56">
        <f>COUNTIF('Xero Chart'!$A$5:$A$79,D56)</f>
        <v>1</v>
      </c>
    </row>
    <row r="57">
      <c r="A57" t="inlineStr">
        <is>
          <t>DIS-0404</t>
        </is>
      </c>
      <c r="B57" t="inlineStr">
        <is>
          <t>Display shelving - matt</t>
        </is>
      </c>
      <c r="C57" s="9" t="n">
        <v>2545.93</v>
      </c>
      <c r="D57" t="inlineStr">
        <is>
          <t>201</t>
        </is>
      </c>
      <c r="E57" t="inlineStr">
        <is>
          <t>GST on Income</t>
        </is>
      </c>
      <c r="F57" t="inlineStr"/>
      <c r="G57" t="inlineStr"/>
      <c r="H57" t="inlineStr">
        <is>
          <t>Yes</t>
        </is>
      </c>
      <c r="I57">
        <f>COUNTIF('Xero Chart'!$A$5:$A$79,D57)</f>
        <v>1</v>
      </c>
    </row>
    <row r="58">
      <c r="A58" t="inlineStr">
        <is>
          <t>DIS-0405</t>
        </is>
      </c>
      <c r="B58" t="inlineStr">
        <is>
          <t>Display shelving - oak</t>
        </is>
      </c>
      <c r="C58" s="9" t="n">
        <v>2426.65</v>
      </c>
      <c r="D58" t="inlineStr">
        <is>
          <t>201</t>
        </is>
      </c>
      <c r="E58" t="inlineStr">
        <is>
          <t>GST on Income</t>
        </is>
      </c>
      <c r="F58" t="inlineStr"/>
      <c r="G58" t="inlineStr"/>
      <c r="H58" t="inlineStr">
        <is>
          <t>Yes</t>
        </is>
      </c>
      <c r="I58">
        <f>COUNTIF('Xero Chart'!$A$5:$A$79,D58)</f>
        <v>1</v>
      </c>
    </row>
    <row r="59">
      <c r="A59" t="inlineStr">
        <is>
          <t>DIS-0406</t>
        </is>
      </c>
      <c r="B59" t="inlineStr">
        <is>
          <t>Display shelving - matt</t>
        </is>
      </c>
      <c r="C59" s="9" t="n">
        <v>4892.37</v>
      </c>
      <c r="D59" t="inlineStr">
        <is>
          <t>201</t>
        </is>
      </c>
      <c r="E59" t="inlineStr">
        <is>
          <t>GST on Income</t>
        </is>
      </c>
      <c r="F59" t="inlineStr"/>
      <c r="G59" t="inlineStr"/>
      <c r="H59" t="inlineStr">
        <is>
          <t>No</t>
        </is>
      </c>
      <c r="I59">
        <f>COUNTIF('Xero Chart'!$A$5:$A$79,D59)</f>
        <v>1</v>
      </c>
    </row>
    <row r="60">
      <c r="A60" t="inlineStr">
        <is>
          <t>DIS-0407</t>
        </is>
      </c>
      <c r="B60" t="inlineStr">
        <is>
          <t>Display shelving - custom</t>
        </is>
      </c>
      <c r="C60" s="9" t="n">
        <v>1874.99</v>
      </c>
      <c r="D60" t="inlineStr">
        <is>
          <t>201</t>
        </is>
      </c>
      <c r="E60" t="inlineStr">
        <is>
          <t>GST on Income</t>
        </is>
      </c>
      <c r="F60" t="inlineStr"/>
      <c r="G60" t="inlineStr"/>
      <c r="H60" t="inlineStr">
        <is>
          <t>Yes</t>
        </is>
      </c>
      <c r="I60">
        <f>COUNTIF('Xero Chart'!$A$5:$A$79,D60)</f>
        <v>1</v>
      </c>
    </row>
    <row r="61">
      <c r="A61" t="inlineStr">
        <is>
          <t>DIS-0408</t>
        </is>
      </c>
      <c r="B61" t="inlineStr">
        <is>
          <t>Display shelving - veneer</t>
        </is>
      </c>
      <c r="C61" s="9" t="n">
        <v>2123.33</v>
      </c>
      <c r="D61" t="inlineStr">
        <is>
          <t>201</t>
        </is>
      </c>
      <c r="E61" t="inlineStr">
        <is>
          <t>GST on Income</t>
        </is>
      </c>
      <c r="F61" t="inlineStr"/>
      <c r="G61" t="inlineStr"/>
      <c r="H61" t="inlineStr">
        <is>
          <t>Yes</t>
        </is>
      </c>
      <c r="I61">
        <f>COUNTIF('Xero Chart'!$A$5:$A$79,D61)</f>
        <v>1</v>
      </c>
    </row>
    <row r="62">
      <c r="A62" t="inlineStr">
        <is>
          <t>DIS-0409</t>
        </is>
      </c>
      <c r="B62" t="inlineStr">
        <is>
          <t>Display shelving - two-pac</t>
        </is>
      </c>
      <c r="C62" s="9" t="n">
        <v>2204.21</v>
      </c>
      <c r="D62" t="inlineStr">
        <is>
          <t>201</t>
        </is>
      </c>
      <c r="E62" t="inlineStr">
        <is>
          <t>GST on Income</t>
        </is>
      </c>
      <c r="F62" t="inlineStr"/>
      <c r="G62" t="inlineStr"/>
      <c r="H62" t="inlineStr">
        <is>
          <t>Yes</t>
        </is>
      </c>
      <c r="I62">
        <f>COUNTIF('Xero Chart'!$A$5:$A$79,D62)</f>
        <v>1</v>
      </c>
    </row>
    <row r="63">
      <c r="A63" t="inlineStr">
        <is>
          <t>DIS-0410</t>
        </is>
      </c>
      <c r="B63" t="inlineStr">
        <is>
          <t>Display shelving - polyurethane</t>
        </is>
      </c>
      <c r="C63" s="9" t="n">
        <v>1020.67</v>
      </c>
      <c r="D63" t="inlineStr">
        <is>
          <t>201</t>
        </is>
      </c>
      <c r="E63" t="inlineStr">
        <is>
          <t>GST on Income</t>
        </is>
      </c>
      <c r="F63" t="inlineStr"/>
      <c r="G63" t="inlineStr"/>
      <c r="H63" t="inlineStr">
        <is>
          <t>Yes</t>
        </is>
      </c>
      <c r="I63">
        <f>COUNTIF('Xero Chart'!$A$5:$A$79,D63)</f>
        <v>1</v>
      </c>
    </row>
    <row r="64">
      <c r="A64" t="inlineStr">
        <is>
          <t>DIS-0411</t>
        </is>
      </c>
      <c r="B64" t="inlineStr">
        <is>
          <t>Display shelving - standard</t>
        </is>
      </c>
      <c r="C64" s="9" t="n">
        <v>2022.43</v>
      </c>
      <c r="D64" t="inlineStr">
        <is>
          <t>201</t>
        </is>
      </c>
      <c r="E64" t="inlineStr">
        <is>
          <t>GST on Income</t>
        </is>
      </c>
      <c r="F64" t="inlineStr"/>
      <c r="G64" t="inlineStr"/>
      <c r="H64" t="inlineStr">
        <is>
          <t>Yes</t>
        </is>
      </c>
      <c r="I64">
        <f>COUNTIF('Xero Chart'!$A$5:$A$79,D64)</f>
        <v>1</v>
      </c>
    </row>
    <row r="65">
      <c r="A65" t="inlineStr">
        <is>
          <t>REC-0500</t>
        </is>
      </c>
      <c r="B65" t="inlineStr">
        <is>
          <t>Reception desk</t>
        </is>
      </c>
      <c r="C65" s="9" t="n">
        <v>7697.75</v>
      </c>
      <c r="D65" t="inlineStr">
        <is>
          <t>201</t>
        </is>
      </c>
      <c r="E65" t="inlineStr">
        <is>
          <t>GST on Income</t>
        </is>
      </c>
      <c r="F65" t="inlineStr"/>
      <c r="G65" t="inlineStr"/>
      <c r="H65" t="inlineStr">
        <is>
          <t>Yes</t>
        </is>
      </c>
      <c r="I65">
        <f>COUNTIF('Xero Chart'!$A$5:$A$79,D65)</f>
        <v>1</v>
      </c>
    </row>
    <row r="66">
      <c r="A66" t="inlineStr">
        <is>
          <t>REC-0501</t>
        </is>
      </c>
      <c r="B66" t="inlineStr">
        <is>
          <t>Reception desk - veneer</t>
        </is>
      </c>
      <c r="C66" s="9" t="n">
        <v>6655.17</v>
      </c>
      <c r="D66" t="inlineStr">
        <is>
          <t>201</t>
        </is>
      </c>
      <c r="E66" t="inlineStr">
        <is>
          <t>GST on Income</t>
        </is>
      </c>
      <c r="F66" t="inlineStr"/>
      <c r="G66" t="inlineStr"/>
      <c r="H66" t="inlineStr">
        <is>
          <t>Yes</t>
        </is>
      </c>
      <c r="I66">
        <f>COUNTIF('Xero Chart'!$A$5:$A$79,D66)</f>
        <v>1</v>
      </c>
    </row>
    <row r="67">
      <c r="A67" t="inlineStr">
        <is>
          <t>REC-0502</t>
        </is>
      </c>
      <c r="B67" t="inlineStr">
        <is>
          <t>Reception desk - standard</t>
        </is>
      </c>
      <c r="C67" s="9" t="n">
        <v>8022.08</v>
      </c>
      <c r="D67" t="inlineStr">
        <is>
          <t>201</t>
        </is>
      </c>
      <c r="E67" t="inlineStr">
        <is>
          <t>GST on Income</t>
        </is>
      </c>
      <c r="F67" t="inlineStr"/>
      <c r="G67" t="inlineStr"/>
      <c r="H67" t="inlineStr">
        <is>
          <t>No</t>
        </is>
      </c>
      <c r="I67">
        <f>COUNTIF('Xero Chart'!$A$5:$A$79,D67)</f>
        <v>1</v>
      </c>
    </row>
    <row r="68">
      <c r="A68" t="inlineStr">
        <is>
          <t>REC-0503</t>
        </is>
      </c>
      <c r="B68" t="inlineStr">
        <is>
          <t>Reception desk - oak</t>
        </is>
      </c>
      <c r="C68" s="9" t="n">
        <v>4521.1</v>
      </c>
      <c r="D68" t="inlineStr">
        <is>
          <t>201</t>
        </is>
      </c>
      <c r="E68" t="inlineStr">
        <is>
          <t>GST on Income</t>
        </is>
      </c>
      <c r="F68" t="inlineStr"/>
      <c r="G68" t="inlineStr"/>
      <c r="H68" t="inlineStr">
        <is>
          <t>Yes</t>
        </is>
      </c>
      <c r="I68">
        <f>COUNTIF('Xero Chart'!$A$5:$A$79,D68)</f>
        <v>1</v>
      </c>
    </row>
    <row r="69">
      <c r="A69" t="inlineStr">
        <is>
          <t>REC-0504</t>
        </is>
      </c>
      <c r="B69" t="inlineStr">
        <is>
          <t>Reception desk - laminate</t>
        </is>
      </c>
      <c r="C69" s="9" t="n">
        <v>5258.26</v>
      </c>
      <c r="D69" t="inlineStr">
        <is>
          <t>201</t>
        </is>
      </c>
      <c r="E69" t="inlineStr">
        <is>
          <t>GST on Income</t>
        </is>
      </c>
      <c r="F69" t="inlineStr"/>
      <c r="G69" t="inlineStr"/>
      <c r="H69" t="inlineStr">
        <is>
          <t>Yes</t>
        </is>
      </c>
      <c r="I69">
        <f>COUNTIF('Xero Chart'!$A$5:$A$79,D69)</f>
        <v>1</v>
      </c>
    </row>
    <row r="70">
      <c r="A70" t="inlineStr">
        <is>
          <t>REC-0505</t>
        </is>
      </c>
      <c r="B70" t="inlineStr">
        <is>
          <t>Reception desk - laminate</t>
        </is>
      </c>
      <c r="C70" s="9" t="n">
        <v>7502.81</v>
      </c>
      <c r="D70" t="inlineStr">
        <is>
          <t>201</t>
        </is>
      </c>
      <c r="E70" t="inlineStr">
        <is>
          <t>GST on Income</t>
        </is>
      </c>
      <c r="F70" t="inlineStr"/>
      <c r="G70" t="inlineStr"/>
      <c r="H70" t="inlineStr">
        <is>
          <t>Yes</t>
        </is>
      </c>
      <c r="I70">
        <f>COUNTIF('Xero Chart'!$A$5:$A$79,D70)</f>
        <v>1</v>
      </c>
    </row>
    <row r="71">
      <c r="A71" t="inlineStr">
        <is>
          <t>REC-0506</t>
        </is>
      </c>
      <c r="B71" t="inlineStr">
        <is>
          <t>Reception desk - heavy duty</t>
        </is>
      </c>
      <c r="C71" s="9" t="n">
        <v>3780.67</v>
      </c>
      <c r="D71" t="inlineStr">
        <is>
          <t>201</t>
        </is>
      </c>
      <c r="E71" t="inlineStr">
        <is>
          <t>GST on Income</t>
        </is>
      </c>
      <c r="F71" t="inlineStr"/>
      <c r="G71" t="inlineStr"/>
      <c r="H71" t="inlineStr">
        <is>
          <t>Yes</t>
        </is>
      </c>
      <c r="I71">
        <f>COUNTIF('Xero Chart'!$A$5:$A$79,D71)</f>
        <v>1</v>
      </c>
    </row>
    <row r="72">
      <c r="A72" t="inlineStr">
        <is>
          <t>REC-0507</t>
        </is>
      </c>
      <c r="B72" t="inlineStr">
        <is>
          <t>Reception desk - gloss</t>
        </is>
      </c>
      <c r="C72" s="9" t="n">
        <v>3595.64</v>
      </c>
      <c r="D72" t="inlineStr">
        <is>
          <t>201</t>
        </is>
      </c>
      <c r="E72" t="inlineStr">
        <is>
          <t>GST on Income</t>
        </is>
      </c>
      <c r="F72" t="inlineStr"/>
      <c r="G72" t="inlineStr"/>
      <c r="H72" t="inlineStr">
        <is>
          <t>Yes</t>
        </is>
      </c>
      <c r="I72">
        <f>COUNTIF('Xero Chart'!$A$5:$A$79,D72)</f>
        <v>1</v>
      </c>
    </row>
    <row r="73">
      <c r="A73" t="inlineStr">
        <is>
          <t>REC-0508</t>
        </is>
      </c>
      <c r="B73" t="inlineStr">
        <is>
          <t>Reception desk - heavy duty</t>
        </is>
      </c>
      <c r="C73" s="9" t="n">
        <v>4708.64</v>
      </c>
      <c r="D73" t="inlineStr">
        <is>
          <t>201</t>
        </is>
      </c>
      <c r="E73" t="inlineStr">
        <is>
          <t>GST on Income</t>
        </is>
      </c>
      <c r="F73" t="inlineStr"/>
      <c r="G73" t="inlineStr"/>
      <c r="H73" t="inlineStr">
        <is>
          <t>Yes</t>
        </is>
      </c>
      <c r="I73">
        <f>COUNTIF('Xero Chart'!$A$5:$A$79,D73)</f>
        <v>1</v>
      </c>
    </row>
    <row r="74">
      <c r="A74" t="inlineStr">
        <is>
          <t>REC-0509</t>
        </is>
      </c>
      <c r="B74" t="inlineStr">
        <is>
          <t>Reception desk - heavy duty</t>
        </is>
      </c>
      <c r="C74" s="9" t="n">
        <v>8395.629999999999</v>
      </c>
      <c r="D74" t="inlineStr">
        <is>
          <t>201</t>
        </is>
      </c>
      <c r="E74" t="inlineStr">
        <is>
          <t>GST on Income</t>
        </is>
      </c>
      <c r="F74" t="inlineStr"/>
      <c r="G74" t="inlineStr"/>
      <c r="H74" t="inlineStr">
        <is>
          <t>Yes</t>
        </is>
      </c>
      <c r="I74">
        <f>COUNTIF('Xero Chart'!$A$5:$A$79,D74)</f>
        <v>1</v>
      </c>
    </row>
    <row r="75">
      <c r="A75" t="inlineStr">
        <is>
          <t>REC-0510</t>
        </is>
      </c>
      <c r="B75" t="inlineStr">
        <is>
          <t>Reception desk - oak</t>
        </is>
      </c>
      <c r="C75" s="9" t="n">
        <v>5406.7</v>
      </c>
      <c r="D75" t="inlineStr">
        <is>
          <t>201</t>
        </is>
      </c>
      <c r="E75" t="inlineStr">
        <is>
          <t>GST on Income</t>
        </is>
      </c>
      <c r="F75" t="inlineStr"/>
      <c r="G75" t="inlineStr"/>
      <c r="H75" t="inlineStr">
        <is>
          <t>Yes</t>
        </is>
      </c>
      <c r="I75">
        <f>COUNTIF('Xero Chart'!$A$5:$A$79,D75)</f>
        <v>1</v>
      </c>
    </row>
    <row r="76">
      <c r="A76" t="inlineStr">
        <is>
          <t>REC-0511</t>
        </is>
      </c>
      <c r="B76" t="inlineStr">
        <is>
          <t>Reception desk - custom</t>
        </is>
      </c>
      <c r="C76" s="9" t="n">
        <v>5958.85</v>
      </c>
      <c r="D76" t="inlineStr">
        <is>
          <t>201</t>
        </is>
      </c>
      <c r="E76" t="inlineStr">
        <is>
          <t>GST on Income</t>
        </is>
      </c>
      <c r="F76" t="inlineStr"/>
      <c r="G76" t="inlineStr"/>
      <c r="H76" t="inlineStr">
        <is>
          <t>Yes</t>
        </is>
      </c>
      <c r="I76">
        <f>COUNTIF('Xero Chart'!$A$5:$A$79,D76)</f>
        <v>1</v>
      </c>
    </row>
    <row r="77">
      <c r="A77" t="inlineStr">
        <is>
          <t>INS-0600</t>
        </is>
      </c>
      <c r="B77" t="inlineStr">
        <is>
          <t>Install labour (hour)</t>
        </is>
      </c>
      <c r="C77" s="9" t="n">
        <v>88</v>
      </c>
      <c r="D77" t="inlineStr">
        <is>
          <t>202</t>
        </is>
      </c>
      <c r="E77" t="inlineStr">
        <is>
          <t>GST on Income</t>
        </is>
      </c>
      <c r="F77" t="inlineStr">
        <is>
          <t>313</t>
        </is>
      </c>
      <c r="G77" t="inlineStr">
        <is>
          <t>GST on Expenses</t>
        </is>
      </c>
      <c r="H77" t="inlineStr">
        <is>
          <t>Yes</t>
        </is>
      </c>
      <c r="I77">
        <f>COUNTIF('Xero Chart'!$A$5:$A$79,D77)</f>
        <v>1</v>
      </c>
    </row>
    <row r="78">
      <c r="A78" t="inlineStr">
        <is>
          <t>INS-0601</t>
        </is>
      </c>
      <c r="B78" t="inlineStr">
        <is>
          <t>Install labour (hour) - premium</t>
        </is>
      </c>
      <c r="C78" s="9" t="n">
        <v>88</v>
      </c>
      <c r="D78" t="inlineStr">
        <is>
          <t>202</t>
        </is>
      </c>
      <c r="E78" t="inlineStr">
        <is>
          <t>GST on Income</t>
        </is>
      </c>
      <c r="F78" t="inlineStr">
        <is>
          <t>313</t>
        </is>
      </c>
      <c r="G78" t="inlineStr">
        <is>
          <t>GST on Expenses</t>
        </is>
      </c>
      <c r="H78" t="inlineStr">
        <is>
          <t>Yes</t>
        </is>
      </c>
      <c r="I78">
        <f>COUNTIF('Xero Chart'!$A$5:$A$79,D78)</f>
        <v>1</v>
      </c>
    </row>
    <row r="79">
      <c r="A79" t="inlineStr">
        <is>
          <t>INS-0602</t>
        </is>
      </c>
      <c r="B79" t="inlineStr">
        <is>
          <t>Install labour (hour) - heavy duty</t>
        </is>
      </c>
      <c r="C79" s="9" t="n">
        <v>88</v>
      </c>
      <c r="D79" t="inlineStr">
        <is>
          <t>202</t>
        </is>
      </c>
      <c r="E79" t="inlineStr">
        <is>
          <t>GST on Income</t>
        </is>
      </c>
      <c r="F79" t="inlineStr">
        <is>
          <t>313</t>
        </is>
      </c>
      <c r="G79" t="inlineStr">
        <is>
          <t>GST on Expenses</t>
        </is>
      </c>
      <c r="H79" t="inlineStr">
        <is>
          <t>Yes</t>
        </is>
      </c>
      <c r="I79">
        <f>COUNTIF('Xero Chart'!$A$5:$A$79,D79)</f>
        <v>1</v>
      </c>
    </row>
    <row r="80">
      <c r="A80" t="inlineStr">
        <is>
          <t>INS-0603</t>
        </is>
      </c>
      <c r="B80" t="inlineStr">
        <is>
          <t>Install labour (hour) - oak</t>
        </is>
      </c>
      <c r="C80" s="9" t="n">
        <v>88</v>
      </c>
      <c r="D80" t="inlineStr">
        <is>
          <t>202</t>
        </is>
      </c>
      <c r="E80" t="inlineStr">
        <is>
          <t>GST on Income</t>
        </is>
      </c>
      <c r="F80" t="inlineStr">
        <is>
          <t>313</t>
        </is>
      </c>
      <c r="G80" t="inlineStr">
        <is>
          <t>GST on Expenses</t>
        </is>
      </c>
      <c r="H80" t="inlineStr">
        <is>
          <t>Yes</t>
        </is>
      </c>
      <c r="I80">
        <f>COUNTIF('Xero Chart'!$A$5:$A$79,D80)</f>
        <v>1</v>
      </c>
    </row>
    <row r="81">
      <c r="A81" t="inlineStr">
        <is>
          <t>INS-0604</t>
        </is>
      </c>
      <c r="B81" t="inlineStr">
        <is>
          <t>Install labour (hour) - oak</t>
        </is>
      </c>
      <c r="C81" s="9" t="n">
        <v>88</v>
      </c>
      <c r="D81" t="inlineStr">
        <is>
          <t>202</t>
        </is>
      </c>
      <c r="E81" t="inlineStr">
        <is>
          <t>GST on Income</t>
        </is>
      </c>
      <c r="F81" t="inlineStr">
        <is>
          <t>313</t>
        </is>
      </c>
      <c r="G81" t="inlineStr">
        <is>
          <t>GST on Expenses</t>
        </is>
      </c>
      <c r="H81" t="inlineStr">
        <is>
          <t>Yes</t>
        </is>
      </c>
      <c r="I81">
        <f>COUNTIF('Xero Chart'!$A$5:$A$79,D81)</f>
        <v>1</v>
      </c>
    </row>
    <row r="82">
      <c r="A82" t="inlineStr">
        <is>
          <t>INS-0605</t>
        </is>
      </c>
      <c r="B82" t="inlineStr">
        <is>
          <t>Install labour (hour) - standard</t>
        </is>
      </c>
      <c r="C82" s="9" t="n">
        <v>88</v>
      </c>
      <c r="D82" t="inlineStr">
        <is>
          <t>202</t>
        </is>
      </c>
      <c r="E82" t="inlineStr">
        <is>
          <t>GST on Income</t>
        </is>
      </c>
      <c r="F82" t="inlineStr">
        <is>
          <t>313</t>
        </is>
      </c>
      <c r="G82" t="inlineStr">
        <is>
          <t>GST on Expenses</t>
        </is>
      </c>
      <c r="H82" t="inlineStr">
        <is>
          <t>Yes</t>
        </is>
      </c>
      <c r="I82">
        <f>COUNTIF('Xero Chart'!$A$5:$A$79,D82)</f>
        <v>1</v>
      </c>
    </row>
    <row r="83">
      <c r="A83" t="inlineStr">
        <is>
          <t>INS-0606</t>
        </is>
      </c>
      <c r="B83" t="inlineStr">
        <is>
          <t>Install labour (hour) - matt</t>
        </is>
      </c>
      <c r="C83" s="9" t="n">
        <v>88</v>
      </c>
      <c r="D83" t="inlineStr">
        <is>
          <t>202</t>
        </is>
      </c>
      <c r="E83" t="inlineStr">
        <is>
          <t>GST on Income</t>
        </is>
      </c>
      <c r="F83" t="inlineStr">
        <is>
          <t>313</t>
        </is>
      </c>
      <c r="G83" t="inlineStr">
        <is>
          <t>GST on Expenses</t>
        </is>
      </c>
      <c r="H83" t="inlineStr">
        <is>
          <t>Yes</t>
        </is>
      </c>
      <c r="I83">
        <f>COUNTIF('Xero Chart'!$A$5:$A$79,D83)</f>
        <v>1</v>
      </c>
    </row>
    <row r="84">
      <c r="A84" t="inlineStr">
        <is>
          <t>INS-0607</t>
        </is>
      </c>
      <c r="B84" t="inlineStr">
        <is>
          <t>Install labour (hour) - oak</t>
        </is>
      </c>
      <c r="C84" s="9" t="n">
        <v>88</v>
      </c>
      <c r="D84" t="inlineStr">
        <is>
          <t>202</t>
        </is>
      </c>
      <c r="E84" t="inlineStr">
        <is>
          <t>GST on Income</t>
        </is>
      </c>
      <c r="F84" t="inlineStr">
        <is>
          <t>313</t>
        </is>
      </c>
      <c r="G84" t="inlineStr">
        <is>
          <t>GST on Expenses</t>
        </is>
      </c>
      <c r="H84" t="inlineStr">
        <is>
          <t>Yes</t>
        </is>
      </c>
      <c r="I84">
        <f>COUNTIF('Xero Chart'!$A$5:$A$79,D84)</f>
        <v>1</v>
      </c>
    </row>
    <row r="85">
      <c r="A85" t="inlineStr">
        <is>
          <t>INS-0608</t>
        </is>
      </c>
      <c r="B85" t="inlineStr">
        <is>
          <t>Install labour (hour) - oak</t>
        </is>
      </c>
      <c r="C85" s="9" t="n">
        <v>88</v>
      </c>
      <c r="D85" t="inlineStr">
        <is>
          <t>202</t>
        </is>
      </c>
      <c r="E85" t="inlineStr">
        <is>
          <t>GST on Income</t>
        </is>
      </c>
      <c r="F85" t="inlineStr">
        <is>
          <t>313</t>
        </is>
      </c>
      <c r="G85" t="inlineStr">
        <is>
          <t>GST on Expenses</t>
        </is>
      </c>
      <c r="H85" t="inlineStr">
        <is>
          <t>Yes</t>
        </is>
      </c>
      <c r="I85">
        <f>COUNTIF('Xero Chart'!$A$5:$A$79,D85)</f>
        <v>1</v>
      </c>
    </row>
    <row r="86">
      <c r="A86" t="inlineStr">
        <is>
          <t>INS-0609</t>
        </is>
      </c>
      <c r="B86" t="inlineStr">
        <is>
          <t>Install labour (hour) - polyurethane</t>
        </is>
      </c>
      <c r="C86" s="9" t="n">
        <v>88</v>
      </c>
      <c r="D86" t="inlineStr">
        <is>
          <t>202</t>
        </is>
      </c>
      <c r="E86" t="inlineStr">
        <is>
          <t>GST on Income</t>
        </is>
      </c>
      <c r="F86" t="inlineStr">
        <is>
          <t>313</t>
        </is>
      </c>
      <c r="G86" t="inlineStr">
        <is>
          <t>GST on Expenses</t>
        </is>
      </c>
      <c r="H86" t="inlineStr">
        <is>
          <t>No</t>
        </is>
      </c>
      <c r="I86">
        <f>COUNTIF('Xero Chart'!$A$5:$A$79,D86)</f>
        <v>1</v>
      </c>
    </row>
    <row r="87">
      <c r="A87" t="inlineStr">
        <is>
          <t>INS-0610</t>
        </is>
      </c>
      <c r="B87" t="inlineStr">
        <is>
          <t>Install labour (hour) - gloss</t>
        </is>
      </c>
      <c r="C87" s="9" t="n">
        <v>88</v>
      </c>
      <c r="D87" t="inlineStr">
        <is>
          <t>202</t>
        </is>
      </c>
      <c r="E87" t="inlineStr">
        <is>
          <t>GST on Income</t>
        </is>
      </c>
      <c r="F87" t="inlineStr">
        <is>
          <t>313</t>
        </is>
      </c>
      <c r="G87" t="inlineStr">
        <is>
          <t>GST on Expenses</t>
        </is>
      </c>
      <c r="H87" t="inlineStr">
        <is>
          <t>Yes</t>
        </is>
      </c>
      <c r="I87">
        <f>COUNTIF('Xero Chart'!$A$5:$A$79,D87)</f>
        <v>1</v>
      </c>
    </row>
    <row r="88">
      <c r="A88" t="inlineStr">
        <is>
          <t>INS-0611</t>
        </is>
      </c>
      <c r="B88" t="inlineStr">
        <is>
          <t>Install labour (hour) - gloss</t>
        </is>
      </c>
      <c r="C88" s="9" t="n">
        <v>88</v>
      </c>
      <c r="D88" t="inlineStr">
        <is>
          <t>202</t>
        </is>
      </c>
      <c r="E88" t="inlineStr">
        <is>
          <t>GST on Income</t>
        </is>
      </c>
      <c r="F88" t="inlineStr">
        <is>
          <t>313</t>
        </is>
      </c>
      <c r="G88" t="inlineStr">
        <is>
          <t>GST on Expenses</t>
        </is>
      </c>
      <c r="H88" t="inlineStr">
        <is>
          <t>Yes</t>
        </is>
      </c>
      <c r="I88">
        <f>COUNTIF('Xero Chart'!$A$5:$A$79,D88)</f>
        <v>1</v>
      </c>
    </row>
    <row r="89">
      <c r="A89" t="inlineStr">
        <is>
          <t>SIT-0700</t>
        </is>
      </c>
      <c r="B89" t="inlineStr">
        <is>
          <t>Site measure</t>
        </is>
      </c>
      <c r="C89" s="9" t="n">
        <v>180</v>
      </c>
      <c r="D89" t="inlineStr">
        <is>
          <t>203</t>
        </is>
      </c>
      <c r="E89" t="inlineStr">
        <is>
          <t>GST on Income</t>
        </is>
      </c>
      <c r="F89" t="inlineStr"/>
      <c r="G89" t="inlineStr"/>
      <c r="H89" t="inlineStr">
        <is>
          <t>Yes</t>
        </is>
      </c>
      <c r="I89">
        <f>COUNTIF('Xero Chart'!$A$5:$A$79,D89)</f>
        <v>1</v>
      </c>
    </row>
    <row r="90">
      <c r="A90" t="inlineStr">
        <is>
          <t>SIT-0701</t>
        </is>
      </c>
      <c r="B90" t="inlineStr">
        <is>
          <t>Site measure - veneer</t>
        </is>
      </c>
      <c r="C90" s="9" t="n">
        <v>180</v>
      </c>
      <c r="D90" t="inlineStr">
        <is>
          <t>203</t>
        </is>
      </c>
      <c r="E90" t="inlineStr">
        <is>
          <t>GST on Income</t>
        </is>
      </c>
      <c r="F90" t="inlineStr"/>
      <c r="G90" t="inlineStr"/>
      <c r="H90" t="inlineStr">
        <is>
          <t>No</t>
        </is>
      </c>
      <c r="I90">
        <f>COUNTIF('Xero Chart'!$A$5:$A$79,D90)</f>
        <v>1</v>
      </c>
    </row>
    <row r="91">
      <c r="A91" t="inlineStr">
        <is>
          <t>SIT-0702</t>
        </is>
      </c>
      <c r="B91" t="inlineStr">
        <is>
          <t>Site measure - premium</t>
        </is>
      </c>
      <c r="C91" s="9" t="n">
        <v>180</v>
      </c>
      <c r="D91" t="inlineStr">
        <is>
          <t>203</t>
        </is>
      </c>
      <c r="E91" t="inlineStr">
        <is>
          <t>GST on Income</t>
        </is>
      </c>
      <c r="F91" t="inlineStr"/>
      <c r="G91" t="inlineStr"/>
      <c r="H91" t="inlineStr">
        <is>
          <t>Yes</t>
        </is>
      </c>
      <c r="I91">
        <f>COUNTIF('Xero Chart'!$A$5:$A$79,D91)</f>
        <v>1</v>
      </c>
    </row>
    <row r="92">
      <c r="A92" t="inlineStr">
        <is>
          <t>SIT-0703</t>
        </is>
      </c>
      <c r="B92" t="inlineStr">
        <is>
          <t>Site measure - laminate</t>
        </is>
      </c>
      <c r="C92" s="9" t="n">
        <v>180</v>
      </c>
      <c r="D92" t="inlineStr">
        <is>
          <t>203</t>
        </is>
      </c>
      <c r="E92" t="inlineStr">
        <is>
          <t>GST on Income</t>
        </is>
      </c>
      <c r="F92" t="inlineStr"/>
      <c r="G92" t="inlineStr"/>
      <c r="H92" t="inlineStr">
        <is>
          <t>No</t>
        </is>
      </c>
      <c r="I92">
        <f>COUNTIF('Xero Chart'!$A$5:$A$79,D92)</f>
        <v>1</v>
      </c>
    </row>
    <row r="93">
      <c r="A93" t="inlineStr">
        <is>
          <t>SIT-0704</t>
        </is>
      </c>
      <c r="B93" t="inlineStr">
        <is>
          <t>Site measure - oak</t>
        </is>
      </c>
      <c r="C93" s="9" t="n">
        <v>180</v>
      </c>
      <c r="D93" t="inlineStr">
        <is>
          <t>203</t>
        </is>
      </c>
      <c r="E93" t="inlineStr">
        <is>
          <t>GST on Income</t>
        </is>
      </c>
      <c r="F93" t="inlineStr"/>
      <c r="G93" t="inlineStr"/>
      <c r="H93" t="inlineStr">
        <is>
          <t>Yes</t>
        </is>
      </c>
      <c r="I93">
        <f>COUNTIF('Xero Chart'!$A$5:$A$79,D93)</f>
        <v>1</v>
      </c>
    </row>
    <row r="94">
      <c r="A94" t="inlineStr">
        <is>
          <t>SIT-0705</t>
        </is>
      </c>
      <c r="B94" t="inlineStr">
        <is>
          <t>Site measure - polyurethane</t>
        </is>
      </c>
      <c r="C94" s="9" t="n">
        <v>180</v>
      </c>
      <c r="D94" t="inlineStr">
        <is>
          <t>203</t>
        </is>
      </c>
      <c r="E94" t="inlineStr">
        <is>
          <t>GST on Income</t>
        </is>
      </c>
      <c r="F94" t="inlineStr"/>
      <c r="G94" t="inlineStr"/>
      <c r="H94" t="inlineStr">
        <is>
          <t>Yes</t>
        </is>
      </c>
      <c r="I94">
        <f>COUNTIF('Xero Chart'!$A$5:$A$79,D94)</f>
        <v>1</v>
      </c>
    </row>
    <row r="95">
      <c r="A95" t="inlineStr">
        <is>
          <t>SIT-0706</t>
        </is>
      </c>
      <c r="B95" t="inlineStr">
        <is>
          <t>Site measure - laminate</t>
        </is>
      </c>
      <c r="C95" s="9" t="n">
        <v>180</v>
      </c>
      <c r="D95" t="inlineStr">
        <is>
          <t>203</t>
        </is>
      </c>
      <c r="E95" t="inlineStr">
        <is>
          <t>GST on Income</t>
        </is>
      </c>
      <c r="F95" t="inlineStr"/>
      <c r="G95" t="inlineStr"/>
      <c r="H95" t="inlineStr">
        <is>
          <t>Yes</t>
        </is>
      </c>
      <c r="I95">
        <f>COUNTIF('Xero Chart'!$A$5:$A$79,D95)</f>
        <v>1</v>
      </c>
    </row>
    <row r="96">
      <c r="A96" t="inlineStr">
        <is>
          <t>SIT-0707</t>
        </is>
      </c>
      <c r="B96" t="inlineStr">
        <is>
          <t>Site measure - standard</t>
        </is>
      </c>
      <c r="C96" s="9" t="n">
        <v>180</v>
      </c>
      <c r="D96" t="inlineStr">
        <is>
          <t>203</t>
        </is>
      </c>
      <c r="E96" t="inlineStr">
        <is>
          <t>GST on Income</t>
        </is>
      </c>
      <c r="F96" t="inlineStr"/>
      <c r="G96" t="inlineStr"/>
      <c r="H96" t="inlineStr">
        <is>
          <t>No</t>
        </is>
      </c>
      <c r="I96">
        <f>COUNTIF('Xero Chart'!$A$5:$A$79,D96)</f>
        <v>1</v>
      </c>
    </row>
    <row r="97">
      <c r="A97" t="inlineStr">
        <is>
          <t>SIT-0708</t>
        </is>
      </c>
      <c r="B97" t="inlineStr">
        <is>
          <t>Site measure - oak</t>
        </is>
      </c>
      <c r="C97" s="9" t="n">
        <v>180</v>
      </c>
      <c r="D97" t="inlineStr">
        <is>
          <t>203</t>
        </is>
      </c>
      <c r="E97" t="inlineStr">
        <is>
          <t>GST on Income</t>
        </is>
      </c>
      <c r="F97" t="inlineStr"/>
      <c r="G97" t="inlineStr"/>
      <c r="H97" t="inlineStr">
        <is>
          <t>Yes</t>
        </is>
      </c>
      <c r="I97">
        <f>COUNTIF('Xero Chart'!$A$5:$A$79,D97)</f>
        <v>1</v>
      </c>
    </row>
    <row r="98">
      <c r="A98" t="inlineStr">
        <is>
          <t>SIT-0709</t>
        </is>
      </c>
      <c r="B98" t="inlineStr">
        <is>
          <t>Site measure - heavy duty</t>
        </is>
      </c>
      <c r="C98" s="9" t="n">
        <v>180</v>
      </c>
      <c r="D98" t="inlineStr">
        <is>
          <t>203</t>
        </is>
      </c>
      <c r="E98" t="inlineStr">
        <is>
          <t>GST on Income</t>
        </is>
      </c>
      <c r="F98" t="inlineStr"/>
      <c r="G98" t="inlineStr"/>
      <c r="H98" t="inlineStr">
        <is>
          <t>Yes</t>
        </is>
      </c>
      <c r="I98">
        <f>COUNTIF('Xero Chart'!$A$5:$A$79,D98)</f>
        <v>1</v>
      </c>
    </row>
    <row r="99">
      <c r="A99" t="inlineStr">
        <is>
          <t>SIT-0710</t>
        </is>
      </c>
      <c r="B99" t="inlineStr">
        <is>
          <t>Site measure - laminate</t>
        </is>
      </c>
      <c r="C99" s="9" t="n">
        <v>180</v>
      </c>
      <c r="D99" t="inlineStr">
        <is>
          <t>203</t>
        </is>
      </c>
      <c r="E99" t="inlineStr">
        <is>
          <t>GST on Income</t>
        </is>
      </c>
      <c r="F99" t="inlineStr"/>
      <c r="G99" t="inlineStr"/>
      <c r="H99" t="inlineStr">
        <is>
          <t>No</t>
        </is>
      </c>
      <c r="I99">
        <f>COUNTIF('Xero Chart'!$A$5:$A$79,D99)</f>
        <v>1</v>
      </c>
    </row>
    <row r="100">
      <c r="A100" t="inlineStr">
        <is>
          <t>SIT-0711</t>
        </is>
      </c>
      <c r="B100" t="inlineStr">
        <is>
          <t>Site measure - matt</t>
        </is>
      </c>
      <c r="C100" s="9" t="n">
        <v>180</v>
      </c>
      <c r="D100" t="inlineStr">
        <is>
          <t>203</t>
        </is>
      </c>
      <c r="E100" t="inlineStr">
        <is>
          <t>GST on Income</t>
        </is>
      </c>
      <c r="F100" t="inlineStr"/>
      <c r="G100" t="inlineStr"/>
      <c r="H100" t="inlineStr">
        <is>
          <t>Yes</t>
        </is>
      </c>
      <c r="I100">
        <f>COUNTIF('Xero Chart'!$A$5:$A$79,D100)</f>
        <v>1</v>
      </c>
    </row>
    <row r="101">
      <c r="A101" t="inlineStr">
        <is>
          <t>SHO-0800</t>
        </is>
      </c>
      <c r="B101" t="inlineStr">
        <is>
          <t>Shop drawings</t>
        </is>
      </c>
      <c r="C101" s="9" t="n">
        <v>1835.59</v>
      </c>
      <c r="D101" t="inlineStr">
        <is>
          <t>203</t>
        </is>
      </c>
      <c r="E101" t="inlineStr">
        <is>
          <t>GST on Income</t>
        </is>
      </c>
      <c r="F101" t="inlineStr"/>
      <c r="G101" t="inlineStr"/>
      <c r="H101" t="inlineStr">
        <is>
          <t>Yes</t>
        </is>
      </c>
      <c r="I101">
        <f>COUNTIF('Xero Chart'!$A$5:$A$79,D101)</f>
        <v>1</v>
      </c>
    </row>
    <row r="102">
      <c r="A102" t="inlineStr">
        <is>
          <t>SHO-0801</t>
        </is>
      </c>
      <c r="B102" t="inlineStr">
        <is>
          <t>Shop drawings - two-pac</t>
        </is>
      </c>
      <c r="C102" s="9" t="n">
        <v>1465.88</v>
      </c>
      <c r="D102" t="inlineStr">
        <is>
          <t>203</t>
        </is>
      </c>
      <c r="E102" t="inlineStr">
        <is>
          <t>GST on Income</t>
        </is>
      </c>
      <c r="F102" t="inlineStr"/>
      <c r="G102" t="inlineStr"/>
      <c r="H102" t="inlineStr">
        <is>
          <t>Yes</t>
        </is>
      </c>
      <c r="I102">
        <f>COUNTIF('Xero Chart'!$A$5:$A$79,D102)</f>
        <v>1</v>
      </c>
    </row>
    <row r="103">
      <c r="A103" t="inlineStr">
        <is>
          <t>SHO-0802</t>
        </is>
      </c>
      <c r="B103" t="inlineStr">
        <is>
          <t>Shop drawings - polyurethane</t>
        </is>
      </c>
      <c r="C103" s="9" t="n">
        <v>1272.16</v>
      </c>
      <c r="D103" t="inlineStr">
        <is>
          <t>203</t>
        </is>
      </c>
      <c r="E103" t="inlineStr">
        <is>
          <t>GST on Income</t>
        </is>
      </c>
      <c r="F103" t="inlineStr"/>
      <c r="G103" t="inlineStr"/>
      <c r="H103" t="inlineStr">
        <is>
          <t>Yes</t>
        </is>
      </c>
      <c r="I103">
        <f>COUNTIF('Xero Chart'!$A$5:$A$79,D103)</f>
        <v>1</v>
      </c>
    </row>
    <row r="104">
      <c r="A104" t="inlineStr">
        <is>
          <t>SHO-0803</t>
        </is>
      </c>
      <c r="B104" t="inlineStr">
        <is>
          <t>Shop drawings - heavy duty</t>
        </is>
      </c>
      <c r="C104" s="9" t="n">
        <v>1365.34</v>
      </c>
      <c r="D104" t="inlineStr">
        <is>
          <t>203</t>
        </is>
      </c>
      <c r="E104" t="inlineStr">
        <is>
          <t>GST on Income</t>
        </is>
      </c>
      <c r="F104" t="inlineStr"/>
      <c r="G104" t="inlineStr"/>
      <c r="H104" t="inlineStr">
        <is>
          <t>Yes</t>
        </is>
      </c>
      <c r="I104">
        <f>COUNTIF('Xero Chart'!$A$5:$A$79,D104)</f>
        <v>1</v>
      </c>
    </row>
    <row r="105">
      <c r="A105" t="inlineStr">
        <is>
          <t>SHO-0804</t>
        </is>
      </c>
      <c r="B105" t="inlineStr">
        <is>
          <t>Shop drawings - premium</t>
        </is>
      </c>
      <c r="C105" s="9" t="n">
        <v>1189.71</v>
      </c>
      <c r="D105" t="inlineStr">
        <is>
          <t>203</t>
        </is>
      </c>
      <c r="E105" t="inlineStr">
        <is>
          <t>GST on Income</t>
        </is>
      </c>
      <c r="F105" t="inlineStr"/>
      <c r="G105" t="inlineStr"/>
      <c r="H105" t="inlineStr">
        <is>
          <t>No</t>
        </is>
      </c>
      <c r="I105">
        <f>COUNTIF('Xero Chart'!$A$5:$A$79,D105)</f>
        <v>1</v>
      </c>
    </row>
    <row r="106">
      <c r="A106" t="inlineStr">
        <is>
          <t>SHO-0805</t>
        </is>
      </c>
      <c r="B106" t="inlineStr">
        <is>
          <t>Shop drawings - premium</t>
        </is>
      </c>
      <c r="C106" s="9" t="n">
        <v>1339.22</v>
      </c>
      <c r="D106" t="inlineStr">
        <is>
          <t>203</t>
        </is>
      </c>
      <c r="E106" t="inlineStr">
        <is>
          <t>GST on Income</t>
        </is>
      </c>
      <c r="F106" t="inlineStr"/>
      <c r="G106" t="inlineStr"/>
      <c r="H106" t="inlineStr">
        <is>
          <t>Yes</t>
        </is>
      </c>
      <c r="I106">
        <f>COUNTIF('Xero Chart'!$A$5:$A$79,D106)</f>
        <v>1</v>
      </c>
    </row>
    <row r="107">
      <c r="A107" t="inlineStr">
        <is>
          <t>SHO-0806</t>
        </is>
      </c>
      <c r="B107" t="inlineStr">
        <is>
          <t>Shop drawings - polyurethane</t>
        </is>
      </c>
      <c r="C107" s="9" t="n">
        <v>451.49</v>
      </c>
      <c r="D107" t="inlineStr">
        <is>
          <t>203</t>
        </is>
      </c>
      <c r="E107" t="inlineStr">
        <is>
          <t>GST on Income</t>
        </is>
      </c>
      <c r="F107" t="inlineStr"/>
      <c r="G107" t="inlineStr"/>
      <c r="H107" t="inlineStr">
        <is>
          <t>No</t>
        </is>
      </c>
      <c r="I107">
        <f>COUNTIF('Xero Chart'!$A$5:$A$79,D107)</f>
        <v>1</v>
      </c>
    </row>
    <row r="108">
      <c r="A108" t="inlineStr">
        <is>
          <t>SHO-0807</t>
        </is>
      </c>
      <c r="B108" t="inlineStr">
        <is>
          <t>Shop drawings - premium</t>
        </is>
      </c>
      <c r="C108" s="9" t="n">
        <v>683.09</v>
      </c>
      <c r="D108" t="inlineStr">
        <is>
          <t>203</t>
        </is>
      </c>
      <c r="E108" t="inlineStr">
        <is>
          <t>GST on Income</t>
        </is>
      </c>
      <c r="F108" t="inlineStr"/>
      <c r="G108" t="inlineStr"/>
      <c r="H108" t="inlineStr">
        <is>
          <t>Yes</t>
        </is>
      </c>
      <c r="I108">
        <f>COUNTIF('Xero Chart'!$A$5:$A$79,D108)</f>
        <v>1</v>
      </c>
    </row>
    <row r="109">
      <c r="A109" t="inlineStr">
        <is>
          <t>SHO-0808</t>
        </is>
      </c>
      <c r="B109" t="inlineStr">
        <is>
          <t>Shop drawings - two-pac</t>
        </is>
      </c>
      <c r="C109" s="9" t="n">
        <v>2389.34</v>
      </c>
      <c r="D109" t="inlineStr">
        <is>
          <t>203</t>
        </is>
      </c>
      <c r="E109" t="inlineStr">
        <is>
          <t>GST on Income</t>
        </is>
      </c>
      <c r="F109" t="inlineStr"/>
      <c r="G109" t="inlineStr"/>
      <c r="H109" t="inlineStr">
        <is>
          <t>Yes</t>
        </is>
      </c>
      <c r="I109">
        <f>COUNTIF('Xero Chart'!$A$5:$A$79,D109)</f>
        <v>1</v>
      </c>
    </row>
    <row r="110">
      <c r="A110" t="inlineStr">
        <is>
          <t>SHO-0809</t>
        </is>
      </c>
      <c r="B110" t="inlineStr">
        <is>
          <t>Shop drawings - custom</t>
        </is>
      </c>
      <c r="C110" s="9" t="n">
        <v>2324.86</v>
      </c>
      <c r="D110" t="inlineStr">
        <is>
          <t>203</t>
        </is>
      </c>
      <c r="E110" t="inlineStr">
        <is>
          <t>GST on Income</t>
        </is>
      </c>
      <c r="F110" t="inlineStr"/>
      <c r="G110" t="inlineStr"/>
      <c r="H110" t="inlineStr">
        <is>
          <t>Yes</t>
        </is>
      </c>
      <c r="I110">
        <f>COUNTIF('Xero Chart'!$A$5:$A$79,D110)</f>
        <v>1</v>
      </c>
    </row>
    <row r="111">
      <c r="A111" t="inlineStr">
        <is>
          <t>SHO-0810</t>
        </is>
      </c>
      <c r="B111" t="inlineStr">
        <is>
          <t>Shop drawings - heavy duty</t>
        </is>
      </c>
      <c r="C111" s="9" t="n">
        <v>738.83</v>
      </c>
      <c r="D111" t="inlineStr">
        <is>
          <t>203</t>
        </is>
      </c>
      <c r="E111" t="inlineStr">
        <is>
          <t>GST on Income</t>
        </is>
      </c>
      <c r="F111" t="inlineStr"/>
      <c r="G111" t="inlineStr"/>
      <c r="H111" t="inlineStr">
        <is>
          <t>Yes</t>
        </is>
      </c>
      <c r="I111">
        <f>COUNTIF('Xero Chart'!$A$5:$A$79,D111)</f>
        <v>1</v>
      </c>
    </row>
    <row r="112">
      <c r="A112" t="inlineStr">
        <is>
          <t>SHO-0811</t>
        </is>
      </c>
      <c r="B112" t="inlineStr">
        <is>
          <t>Shop drawings - polyurethane</t>
        </is>
      </c>
      <c r="C112" s="9" t="n">
        <v>1655.41</v>
      </c>
      <c r="D112" t="inlineStr">
        <is>
          <t>203</t>
        </is>
      </c>
      <c r="E112" t="inlineStr">
        <is>
          <t>GST on Income</t>
        </is>
      </c>
      <c r="F112" t="inlineStr"/>
      <c r="G112" t="inlineStr"/>
      <c r="H112" t="inlineStr">
        <is>
          <t>Yes</t>
        </is>
      </c>
      <c r="I112">
        <f>COUNTIF('Xero Chart'!$A$5:$A$79,D112)</f>
        <v>1</v>
      </c>
    </row>
    <row r="113">
      <c r="A113" t="inlineStr">
        <is>
          <t>PRO-0900</t>
        </is>
      </c>
      <c r="B113" t="inlineStr">
        <is>
          <t>Progress claim</t>
        </is>
      </c>
      <c r="C113" s="9" t="n">
        <v>13795.62</v>
      </c>
      <c r="D113" t="inlineStr">
        <is>
          <t>201</t>
        </is>
      </c>
      <c r="E113" t="inlineStr">
        <is>
          <t>GST on Income</t>
        </is>
      </c>
      <c r="F113" t="inlineStr"/>
      <c r="G113" t="inlineStr"/>
      <c r="H113" t="inlineStr">
        <is>
          <t>Yes</t>
        </is>
      </c>
      <c r="I113">
        <f>COUNTIF('Xero Chart'!$A$5:$A$79,D113)</f>
        <v>1</v>
      </c>
    </row>
    <row r="114">
      <c r="A114" t="inlineStr">
        <is>
          <t>PRO-0901</t>
        </is>
      </c>
      <c r="B114" t="inlineStr">
        <is>
          <t>Progress claim - laminate</t>
        </is>
      </c>
      <c r="C114" s="9" t="n">
        <v>13244.16</v>
      </c>
      <c r="D114" t="inlineStr">
        <is>
          <t>201</t>
        </is>
      </c>
      <c r="E114" t="inlineStr">
        <is>
          <t>GST on Income</t>
        </is>
      </c>
      <c r="F114" t="inlineStr"/>
      <c r="G114" t="inlineStr"/>
      <c r="H114" t="inlineStr">
        <is>
          <t>Yes</t>
        </is>
      </c>
      <c r="I114">
        <f>COUNTIF('Xero Chart'!$A$5:$A$79,D114)</f>
        <v>1</v>
      </c>
    </row>
    <row r="115">
      <c r="A115" t="inlineStr">
        <is>
          <t>PRO-0902</t>
        </is>
      </c>
      <c r="B115" t="inlineStr">
        <is>
          <t>Progress claim - veneer</t>
        </is>
      </c>
      <c r="C115" s="9" t="n">
        <v>21475.36</v>
      </c>
      <c r="D115" t="inlineStr">
        <is>
          <t>201</t>
        </is>
      </c>
      <c r="E115" t="inlineStr">
        <is>
          <t>GST on Income</t>
        </is>
      </c>
      <c r="F115" t="inlineStr"/>
      <c r="G115" t="inlineStr"/>
      <c r="H115" t="inlineStr">
        <is>
          <t>Yes</t>
        </is>
      </c>
      <c r="I115">
        <f>COUNTIF('Xero Chart'!$A$5:$A$79,D115)</f>
        <v>1</v>
      </c>
    </row>
    <row r="116">
      <c r="A116" t="inlineStr">
        <is>
          <t>PRO-0903</t>
        </is>
      </c>
      <c r="B116" t="inlineStr">
        <is>
          <t>Progress claim - gloss</t>
        </is>
      </c>
      <c r="C116" s="9" t="n">
        <v>15280.38</v>
      </c>
      <c r="D116" t="inlineStr">
        <is>
          <t>201</t>
        </is>
      </c>
      <c r="E116" t="inlineStr">
        <is>
          <t>GST on Income</t>
        </is>
      </c>
      <c r="F116" t="inlineStr"/>
      <c r="G116" t="inlineStr"/>
      <c r="H116" t="inlineStr">
        <is>
          <t>Yes</t>
        </is>
      </c>
      <c r="I116">
        <f>COUNTIF('Xero Chart'!$A$5:$A$79,D116)</f>
        <v>1</v>
      </c>
    </row>
    <row r="117">
      <c r="A117" t="inlineStr">
        <is>
          <t>PRO-0904</t>
        </is>
      </c>
      <c r="B117" t="inlineStr">
        <is>
          <t>Progress claim - oak</t>
        </is>
      </c>
      <c r="C117" s="9" t="n">
        <v>18492.62</v>
      </c>
      <c r="D117" t="inlineStr">
        <is>
          <t>201</t>
        </is>
      </c>
      <c r="E117" t="inlineStr">
        <is>
          <t>GST on Income</t>
        </is>
      </c>
      <c r="F117" t="inlineStr"/>
      <c r="G117" t="inlineStr"/>
      <c r="H117" t="inlineStr">
        <is>
          <t>Yes</t>
        </is>
      </c>
      <c r="I117">
        <f>COUNTIF('Xero Chart'!$A$5:$A$79,D117)</f>
        <v>1</v>
      </c>
    </row>
    <row r="118">
      <c r="A118" t="inlineStr">
        <is>
          <t>PRO-0905</t>
        </is>
      </c>
      <c r="B118" t="inlineStr">
        <is>
          <t>Progress claim - gloss</t>
        </is>
      </c>
      <c r="C118" s="9" t="n">
        <v>21006.42</v>
      </c>
      <c r="D118" t="inlineStr">
        <is>
          <t>201</t>
        </is>
      </c>
      <c r="E118" t="inlineStr">
        <is>
          <t>GST on Income</t>
        </is>
      </c>
      <c r="F118" t="inlineStr"/>
      <c r="G118" t="inlineStr"/>
      <c r="H118" t="inlineStr">
        <is>
          <t>Yes</t>
        </is>
      </c>
      <c r="I118">
        <f>COUNTIF('Xero Chart'!$A$5:$A$79,D118)</f>
        <v>1</v>
      </c>
    </row>
    <row r="119">
      <c r="A119" t="inlineStr">
        <is>
          <t>PRO-0906</t>
        </is>
      </c>
      <c r="B119" t="inlineStr">
        <is>
          <t>Progress claim - matt</t>
        </is>
      </c>
      <c r="C119" s="9" t="n">
        <v>19337.82</v>
      </c>
      <c r="D119" t="inlineStr">
        <is>
          <t>201</t>
        </is>
      </c>
      <c r="E119" t="inlineStr">
        <is>
          <t>GST on Income</t>
        </is>
      </c>
      <c r="F119" t="inlineStr"/>
      <c r="G119" t="inlineStr"/>
      <c r="H119" t="inlineStr">
        <is>
          <t>Yes</t>
        </is>
      </c>
      <c r="I119">
        <f>COUNTIF('Xero Chart'!$A$5:$A$79,D119)</f>
        <v>1</v>
      </c>
    </row>
    <row r="120">
      <c r="A120" t="inlineStr">
        <is>
          <t>PRO-0907</t>
        </is>
      </c>
      <c r="B120" t="inlineStr">
        <is>
          <t>Progress claim - custom</t>
        </is>
      </c>
      <c r="C120" s="9" t="n">
        <v>21224.56</v>
      </c>
      <c r="D120" t="inlineStr">
        <is>
          <t>201</t>
        </is>
      </c>
      <c r="E120" t="inlineStr">
        <is>
          <t>GST on Income</t>
        </is>
      </c>
      <c r="F120" t="inlineStr"/>
      <c r="G120" t="inlineStr"/>
      <c r="H120" t="inlineStr">
        <is>
          <t>Yes</t>
        </is>
      </c>
      <c r="I120">
        <f>COUNTIF('Xero Chart'!$A$5:$A$79,D120)</f>
        <v>1</v>
      </c>
    </row>
    <row r="121">
      <c r="A121" t="inlineStr">
        <is>
          <t>PRO-0908</t>
        </is>
      </c>
      <c r="B121" t="inlineStr">
        <is>
          <t>Progress claim - gloss</t>
        </is>
      </c>
      <c r="C121" s="9" t="n">
        <v>15004.97</v>
      </c>
      <c r="D121" t="inlineStr">
        <is>
          <t>201</t>
        </is>
      </c>
      <c r="E121" t="inlineStr">
        <is>
          <t>GST on Income</t>
        </is>
      </c>
      <c r="F121" t="inlineStr"/>
      <c r="G121" t="inlineStr"/>
      <c r="H121" t="inlineStr">
        <is>
          <t>Yes</t>
        </is>
      </c>
      <c r="I121">
        <f>COUNTIF('Xero Chart'!$A$5:$A$79,D121)</f>
        <v>1</v>
      </c>
    </row>
    <row r="122">
      <c r="A122" t="inlineStr">
        <is>
          <t>PRO-0909</t>
        </is>
      </c>
      <c r="B122" t="inlineStr">
        <is>
          <t>Progress claim - standard</t>
        </is>
      </c>
      <c r="C122" s="9" t="n">
        <v>18022.45</v>
      </c>
      <c r="D122" t="inlineStr">
        <is>
          <t>201</t>
        </is>
      </c>
      <c r="E122" t="inlineStr">
        <is>
          <t>GST on Income</t>
        </is>
      </c>
      <c r="F122" t="inlineStr"/>
      <c r="G122" t="inlineStr"/>
      <c r="H122" t="inlineStr">
        <is>
          <t>Yes</t>
        </is>
      </c>
      <c r="I122">
        <f>COUNTIF('Xero Chart'!$A$5:$A$79,D122)</f>
        <v>1</v>
      </c>
    </row>
    <row r="123">
      <c r="A123" t="inlineStr">
        <is>
          <t>PRO-0910</t>
        </is>
      </c>
      <c r="B123" t="inlineStr">
        <is>
          <t>Progress claim - veneer</t>
        </is>
      </c>
      <c r="C123" s="9" t="n">
        <v>6024.21</v>
      </c>
      <c r="D123" t="inlineStr">
        <is>
          <t>201</t>
        </is>
      </c>
      <c r="E123" t="inlineStr">
        <is>
          <t>GST on Income</t>
        </is>
      </c>
      <c r="F123" t="inlineStr"/>
      <c r="G123" t="inlineStr"/>
      <c r="H123" t="inlineStr">
        <is>
          <t>Yes</t>
        </is>
      </c>
      <c r="I123">
        <f>COUNTIF('Xero Chart'!$A$5:$A$79,D123)</f>
        <v>1</v>
      </c>
    </row>
    <row r="124">
      <c r="A124" t="inlineStr">
        <is>
          <t>PRO-0911</t>
        </is>
      </c>
      <c r="B124" t="inlineStr">
        <is>
          <t>Progress claim - standard</t>
        </is>
      </c>
      <c r="C124" s="9" t="n">
        <v>15621.46</v>
      </c>
      <c r="D124" t="inlineStr">
        <is>
          <t>201</t>
        </is>
      </c>
      <c r="E124" t="inlineStr">
        <is>
          <t>GST on Income</t>
        </is>
      </c>
      <c r="F124" t="inlineStr"/>
      <c r="G124" t="inlineStr"/>
      <c r="H124" t="inlineStr">
        <is>
          <t>Yes</t>
        </is>
      </c>
      <c r="I124">
        <f>COUNTIF('Xero Chart'!$A$5:$A$79,D124)</f>
        <v>1</v>
      </c>
    </row>
  </sheetData>
  <autoFilter ref="A4:I124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1" customWidth="1" min="3" max="3"/>
    <col width="11" customWidth="1" min="4" max="4"/>
    <col width="56" customWidth="1" min="5" max="5"/>
    <col width="12" customWidth="1" min="6" max="6"/>
    <col width="18" customWidth="1" min="7" max="7"/>
    <col width="36" customWidth="1" min="8" max="8"/>
    <col width="8" customWidth="1" min="9" max="9"/>
    <col width="8" customWidth="1" min="10" max="10"/>
    <col width="12" customWidth="1" min="11" max="11"/>
    <col width="9" customWidth="1" min="12" max="12"/>
  </cols>
  <sheetData>
    <row r="1">
      <c r="A1" s="6" t="inlineStr">
        <is>
          <t>Open receivables at 30 Sep 2026 (Xero import rows, BAS Excluded, coded 855)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Contact (Xero)</t>
        </is>
      </c>
      <c r="B4" s="7" t="inlineStr">
        <is>
          <t>Number</t>
        </is>
      </c>
      <c r="C4" s="7" t="inlineStr">
        <is>
          <t>Date</t>
        </is>
      </c>
      <c r="D4" s="7" t="inlineStr">
        <is>
          <t>Due</t>
        </is>
      </c>
      <c r="E4" s="7" t="inlineStr">
        <is>
          <t>Description</t>
        </is>
      </c>
      <c r="F4" s="7" t="inlineStr">
        <is>
          <t>Amount</t>
        </is>
      </c>
      <c r="G4" s="7" t="inlineStr">
        <is>
          <t>Type</t>
        </is>
      </c>
      <c r="H4" s="7" t="inlineStr">
        <is>
          <t>QBO contact</t>
        </is>
      </c>
      <c r="I4" s="7" t="inlineStr">
        <is>
          <t>QBO ID</t>
        </is>
      </c>
      <c r="J4" s="7" t="inlineStr">
        <is>
          <t>Remapped</t>
        </is>
      </c>
      <c r="K4" s="7" t="inlineStr">
        <is>
          <t>Signed</t>
        </is>
      </c>
      <c r="L4" s="7" t="inlineStr">
        <is>
          <t>Contact matches map</t>
        </is>
      </c>
    </row>
    <row r="5">
      <c r="A5" t="inlineStr">
        <is>
          <t>Malvern Real Estate Pty Ltd</t>
        </is>
      </c>
      <c r="B5" t="inlineStr">
        <is>
          <t>INV-4117</t>
        </is>
      </c>
      <c r="C5" s="10" t="n">
        <v>46132</v>
      </c>
      <c r="D5" s="10" t="n">
        <v>46162</v>
      </c>
      <c r="E5" t="inlineStr">
        <is>
          <t>Balance owing at 30 Sep 2026 on QBO invoice INV-4117</t>
        </is>
      </c>
      <c r="F5" s="9" t="n">
        <v>1610.79</v>
      </c>
      <c r="G5" t="inlineStr">
        <is>
          <t>Invoice</t>
        </is>
      </c>
      <c r="H5" t="inlineStr">
        <is>
          <t>Malvern Real Estate Pty Ltd</t>
        </is>
      </c>
      <c r="I5" t="inlineStr">
        <is>
          <t>C160</t>
        </is>
      </c>
      <c r="J5" t="inlineStr">
        <is>
          <t>No</t>
        </is>
      </c>
      <c r="K5" s="9">
        <f>IF(OR(G5="Invoice",G5="Supplier credit note"),F5,-F5)</f>
        <v>1610.79</v>
      </c>
      <c r="L5">
        <f>IF(INDEX('Contacts'!$E$5:$E$484,MATCH(I5,'Contacts'!$A$5:$A$484,0))=A5,1,0)</f>
        <v>1</v>
      </c>
    </row>
    <row r="6">
      <c r="A6" t="inlineStr">
        <is>
          <t>Kestrel Fashion Pty Ltd</t>
        </is>
      </c>
      <c r="B6" t="inlineStr">
        <is>
          <t>INV-4158</t>
        </is>
      </c>
      <c r="C6" s="10" t="n">
        <v>46133</v>
      </c>
      <c r="D6" s="10" t="n">
        <v>46163</v>
      </c>
      <c r="E6" t="inlineStr">
        <is>
          <t>Balance owing at 30 Sep 2026 on QBO invoice INV-4158</t>
        </is>
      </c>
      <c r="F6" s="9" t="n">
        <v>5532.54</v>
      </c>
      <c r="G6" t="inlineStr">
        <is>
          <t>Invoice</t>
        </is>
      </c>
      <c r="H6" t="inlineStr">
        <is>
          <t>Kestrel Fashion Pty Ltd</t>
        </is>
      </c>
      <c r="I6" t="inlineStr">
        <is>
          <t>C179</t>
        </is>
      </c>
      <c r="J6" t="inlineStr">
        <is>
          <t>No</t>
        </is>
      </c>
      <c r="K6" s="9">
        <f>IF(OR(G6="Invoice",G6="Supplier credit note"),F6,-F6)</f>
        <v>5532.54</v>
      </c>
      <c r="L6">
        <f>IF(INDEX('Contacts'!$E$5:$E$484,MATCH(I6,'Contacts'!$A$5:$A$484,0))=A6,1,0)</f>
        <v>1</v>
      </c>
    </row>
    <row r="7">
      <c r="A7" t="inlineStr">
        <is>
          <t>Smith St Legal Group</t>
        </is>
      </c>
      <c r="B7" t="inlineStr">
        <is>
          <t>INV-4205</t>
        </is>
      </c>
      <c r="C7" s="10" t="n">
        <v>46136</v>
      </c>
      <c r="D7" s="10" t="n">
        <v>46166</v>
      </c>
      <c r="E7" t="inlineStr">
        <is>
          <t>Balance owing at 30 Sep 2026 on QBO invoice INV-4205</t>
        </is>
      </c>
      <c r="F7" s="9" t="n">
        <v>6592.36</v>
      </c>
      <c r="G7" t="inlineStr">
        <is>
          <t>Invoice</t>
        </is>
      </c>
      <c r="H7" t="inlineStr">
        <is>
          <t>Smith St Legal Group</t>
        </is>
      </c>
      <c r="I7" t="inlineStr">
        <is>
          <t>C068</t>
        </is>
      </c>
      <c r="J7" t="inlineStr">
        <is>
          <t>No</t>
        </is>
      </c>
      <c r="K7" s="9">
        <f>IF(OR(G7="Invoice",G7="Supplier credit note"),F7,-F7)</f>
        <v>6592.36</v>
      </c>
      <c r="L7">
        <f>IF(INDEX('Contacts'!$E$5:$E$484,MATCH(I7,'Contacts'!$A$5:$A$484,0))=A7,1,0)</f>
        <v>1</v>
      </c>
    </row>
    <row r="8">
      <c r="A8" t="inlineStr">
        <is>
          <t>Bluestone Kitchen &amp; Bath Pty Ltd</t>
        </is>
      </c>
      <c r="B8" t="inlineStr">
        <is>
          <t>INV-4134</t>
        </is>
      </c>
      <c r="C8" s="10" t="n">
        <v>46137</v>
      </c>
      <c r="D8" s="10" t="n">
        <v>46167</v>
      </c>
      <c r="E8" t="inlineStr">
        <is>
          <t>Balance owing at 30 Sep 2026 on QBO invoice INV-4134</t>
        </is>
      </c>
      <c r="F8" s="9" t="n">
        <v>5370.15</v>
      </c>
      <c r="G8" t="inlineStr">
        <is>
          <t>Invoice</t>
        </is>
      </c>
      <c r="H8" t="inlineStr">
        <is>
          <t>BLUESTONE KITCHEN &amp; BATH PTY LTD</t>
        </is>
      </c>
      <c r="I8" t="inlineStr">
        <is>
          <t>C298</t>
        </is>
      </c>
      <c r="J8" t="inlineStr">
        <is>
          <t>Yes</t>
        </is>
      </c>
      <c r="K8" s="9">
        <f>IF(OR(G8="Invoice",G8="Supplier credit note"),F8,-F8)</f>
        <v>5370.15</v>
      </c>
      <c r="L8">
        <f>IF(INDEX('Contacts'!$E$5:$E$484,MATCH(I8,'Contacts'!$A$5:$A$484,0))=A8,1,0)</f>
        <v>1</v>
      </c>
    </row>
    <row r="9">
      <c r="A9" t="inlineStr">
        <is>
          <t>Bayside Bakery Pty Ltd</t>
        </is>
      </c>
      <c r="B9" t="inlineStr">
        <is>
          <t>INV-4167</t>
        </is>
      </c>
      <c r="C9" s="10" t="n">
        <v>46145</v>
      </c>
      <c r="D9" s="10" t="n">
        <v>46175</v>
      </c>
      <c r="E9" t="inlineStr">
        <is>
          <t>Balance owing at 30 Sep 2026 on QBO invoice INV-4167</t>
        </is>
      </c>
      <c r="F9" s="9" t="n">
        <v>8891.440000000001</v>
      </c>
      <c r="G9" t="inlineStr">
        <is>
          <t>Invoice</t>
        </is>
      </c>
      <c r="H9" t="inlineStr">
        <is>
          <t>Bayside Bakery Pty Ltd</t>
        </is>
      </c>
      <c r="I9" t="inlineStr">
        <is>
          <t>C099</t>
        </is>
      </c>
      <c r="J9" t="inlineStr">
        <is>
          <t>No</t>
        </is>
      </c>
      <c r="K9" s="9">
        <f>IF(OR(G9="Invoice",G9="Supplier credit note"),F9,-F9)</f>
        <v>8891.44</v>
      </c>
      <c r="L9">
        <f>IF(INDEX('Contacts'!$E$5:$E$484,MATCH(I9,'Contacts'!$A$5:$A$484,0))=A9,1,0)</f>
        <v>1</v>
      </c>
    </row>
    <row r="10">
      <c r="A10" t="inlineStr">
        <is>
          <t>Harbour Medical Centre Pty Ltd</t>
        </is>
      </c>
      <c r="B10" t="inlineStr">
        <is>
          <t>INV-4219</t>
        </is>
      </c>
      <c r="C10" s="10" t="n">
        <v>46148</v>
      </c>
      <c r="D10" s="10" t="n">
        <v>46178</v>
      </c>
      <c r="E10" t="inlineStr">
        <is>
          <t>Balance owing at 30 Sep 2026 on QBO invoice INV-4219</t>
        </is>
      </c>
      <c r="F10" s="9" t="n">
        <v>1402.21</v>
      </c>
      <c r="G10" t="inlineStr">
        <is>
          <t>Invoice</t>
        </is>
      </c>
      <c r="H10" t="inlineStr">
        <is>
          <t>Harbour Medical Centre Pty Ltd</t>
        </is>
      </c>
      <c r="I10" t="inlineStr">
        <is>
          <t>C126</t>
        </is>
      </c>
      <c r="J10" t="inlineStr">
        <is>
          <t>No</t>
        </is>
      </c>
      <c r="K10" s="9">
        <f>IF(OR(G10="Invoice",G10="Supplier credit note"),F10,-F10)</f>
        <v>1402.21</v>
      </c>
      <c r="L10">
        <f>IF(INDEX('Contacts'!$E$5:$E$484,MATCH(I10,'Contacts'!$A$5:$A$484,0))=A10,1,0)</f>
        <v>1</v>
      </c>
    </row>
    <row r="11">
      <c r="A11" t="inlineStr">
        <is>
          <t>Ironbark Interiors Group</t>
        </is>
      </c>
      <c r="B11" t="inlineStr">
        <is>
          <t>INV-4216</t>
        </is>
      </c>
      <c r="C11" s="10" t="n">
        <v>46151</v>
      </c>
      <c r="D11" s="10" t="n">
        <v>46181</v>
      </c>
      <c r="E11" t="inlineStr">
        <is>
          <t>Balance owing at 30 Sep 2026 on QBO invoice INV-4216</t>
        </is>
      </c>
      <c r="F11" s="9" t="n">
        <v>8916.530000000001</v>
      </c>
      <c r="G11" t="inlineStr">
        <is>
          <t>Invoice</t>
        </is>
      </c>
      <c r="H11" t="inlineStr">
        <is>
          <t>Ironbark Interiors Group</t>
        </is>
      </c>
      <c r="I11" t="inlineStr">
        <is>
          <t>C021</t>
        </is>
      </c>
      <c r="J11" t="inlineStr">
        <is>
          <t>No</t>
        </is>
      </c>
      <c r="K11" s="9">
        <f>IF(OR(G11="Invoice",G11="Supplier credit note"),F11,-F11)</f>
        <v>8916.53</v>
      </c>
      <c r="L11">
        <f>IF(INDEX('Contacts'!$E$5:$E$484,MATCH(I11,'Contacts'!$A$5:$A$484,0))=A11,1,0)</f>
        <v>1</v>
      </c>
    </row>
    <row r="12">
      <c r="A12" t="inlineStr">
        <is>
          <t>Yarra Design Studio Pty Ltd</t>
        </is>
      </c>
      <c r="B12" t="inlineStr">
        <is>
          <t>INV-4218</t>
        </is>
      </c>
      <c r="C12" s="10" t="n">
        <v>46157</v>
      </c>
      <c r="D12" s="10" t="n">
        <v>46187</v>
      </c>
      <c r="E12" t="inlineStr">
        <is>
          <t>Balance owing at 30 Sep 2026 on QBO invoice INV-4218</t>
        </is>
      </c>
      <c r="F12" s="9" t="n">
        <v>8575.6</v>
      </c>
      <c r="G12" t="inlineStr">
        <is>
          <t>Invoice</t>
        </is>
      </c>
      <c r="H12" t="inlineStr">
        <is>
          <t>Yarra Design Studio Pty Ltd</t>
        </is>
      </c>
      <c r="I12" t="inlineStr">
        <is>
          <t>C247</t>
        </is>
      </c>
      <c r="J12" t="inlineStr">
        <is>
          <t>No</t>
        </is>
      </c>
      <c r="K12" s="9">
        <f>IF(OR(G12="Invoice",G12="Supplier credit note"),F12,-F12)</f>
        <v>8575.6</v>
      </c>
      <c r="L12">
        <f>IF(INDEX('Contacts'!$E$5:$E$484,MATCH(I12,'Contacts'!$A$5:$A$484,0))=A12,1,0)</f>
        <v>1</v>
      </c>
    </row>
    <row r="13">
      <c r="A13" t="inlineStr">
        <is>
          <t>Malvern Medical Centre</t>
        </is>
      </c>
      <c r="B13" t="inlineStr">
        <is>
          <t>INV-4215</t>
        </is>
      </c>
      <c r="C13" s="10" t="n">
        <v>46158</v>
      </c>
      <c r="D13" s="10" t="n">
        <v>46188</v>
      </c>
      <c r="E13" t="inlineStr">
        <is>
          <t>Balance owing at 30 Sep 2026 on QBO invoice INV-4215</t>
        </is>
      </c>
      <c r="F13" s="9" t="n">
        <v>3002.38</v>
      </c>
      <c r="G13" t="inlineStr">
        <is>
          <t>Invoice</t>
        </is>
      </c>
      <c r="H13" t="inlineStr">
        <is>
          <t>Malvern Medical Centre</t>
        </is>
      </c>
      <c r="I13" t="inlineStr">
        <is>
          <t>C132</t>
        </is>
      </c>
      <c r="J13" t="inlineStr">
        <is>
          <t>No</t>
        </is>
      </c>
      <c r="K13" s="9">
        <f>IF(OR(G13="Invoice",G13="Supplier credit note"),F13,-F13)</f>
        <v>3002.38</v>
      </c>
      <c r="L13">
        <f>IF(INDEX('Contacts'!$E$5:$E$484,MATCH(I13,'Contacts'!$A$5:$A$484,0))=A13,1,0)</f>
        <v>1</v>
      </c>
    </row>
    <row r="14">
      <c r="A14" t="inlineStr">
        <is>
          <t>Harbour Real Estate</t>
        </is>
      </c>
      <c r="B14" t="inlineStr">
        <is>
          <t>INV-4122</t>
        </is>
      </c>
      <c r="C14" s="10" t="n">
        <v>46167</v>
      </c>
      <c r="D14" s="10" t="n">
        <v>46197</v>
      </c>
      <c r="E14" t="inlineStr">
        <is>
          <t>Balance owing at 30 Sep 2026 on QBO invoice INV-4122</t>
        </is>
      </c>
      <c r="F14" s="9" t="n">
        <v>2289.33</v>
      </c>
      <c r="G14" t="inlineStr">
        <is>
          <t>Invoice</t>
        </is>
      </c>
      <c r="H14" t="inlineStr">
        <is>
          <t>Harbour Real Estate</t>
        </is>
      </c>
      <c r="I14" t="inlineStr">
        <is>
          <t>C232</t>
        </is>
      </c>
      <c r="J14" t="inlineStr">
        <is>
          <t>No</t>
        </is>
      </c>
      <c r="K14" s="9">
        <f>IF(OR(G14="Invoice",G14="Supplier credit note"),F14,-F14)</f>
        <v>2289.33</v>
      </c>
      <c r="L14">
        <f>IF(INDEX('Contacts'!$E$5:$E$484,MATCH(I14,'Contacts'!$A$5:$A$484,0))=A14,1,0)</f>
        <v>1</v>
      </c>
    </row>
    <row r="15">
      <c r="A15" t="inlineStr">
        <is>
          <t>Docklands Fashion Pty Ltd</t>
        </is>
      </c>
      <c r="B15" t="inlineStr">
        <is>
          <t>INV-4206</t>
        </is>
      </c>
      <c r="C15" s="10" t="n">
        <v>46167</v>
      </c>
      <c r="D15" s="10" t="n">
        <v>46197</v>
      </c>
      <c r="E15" t="inlineStr">
        <is>
          <t>Balance owing at 30 Sep 2026 on QBO invoice INV-4206</t>
        </is>
      </c>
      <c r="F15" s="9" t="n">
        <v>3129.13</v>
      </c>
      <c r="G15" t="inlineStr">
        <is>
          <t>Invoice</t>
        </is>
      </c>
      <c r="H15" t="inlineStr">
        <is>
          <t>Docklands Fashion Pty Ltd</t>
        </is>
      </c>
      <c r="I15" t="inlineStr">
        <is>
          <t>C029</t>
        </is>
      </c>
      <c r="J15" t="inlineStr">
        <is>
          <t>No</t>
        </is>
      </c>
      <c r="K15" s="9">
        <f>IF(OR(G15="Invoice",G15="Supplier credit note"),F15,-F15)</f>
        <v>3129.13</v>
      </c>
      <c r="L15">
        <f>IF(INDEX('Contacts'!$E$5:$E$484,MATCH(I15,'Contacts'!$A$5:$A$484,0))=A15,1,0)</f>
        <v>1</v>
      </c>
    </row>
    <row r="16">
      <c r="A16" t="inlineStr">
        <is>
          <t>Northside Vet Clinic Pty Ltd</t>
        </is>
      </c>
      <c r="B16" t="inlineStr">
        <is>
          <t>INV-4213</t>
        </is>
      </c>
      <c r="C16" s="10" t="n">
        <v>46169</v>
      </c>
      <c r="D16" s="10" t="n">
        <v>46199</v>
      </c>
      <c r="E16" t="inlineStr">
        <is>
          <t>Balance owing at 30 Sep 2026 on QBO invoice INV-4213</t>
        </is>
      </c>
      <c r="F16" s="9" t="n">
        <v>7481.02</v>
      </c>
      <c r="G16" t="inlineStr">
        <is>
          <t>Invoice</t>
        </is>
      </c>
      <c r="H16" t="inlineStr">
        <is>
          <t>Northside Vet Clinic Pty Ltd</t>
        </is>
      </c>
      <c r="I16" t="inlineStr">
        <is>
          <t>C259</t>
        </is>
      </c>
      <c r="J16" t="inlineStr">
        <is>
          <t>No</t>
        </is>
      </c>
      <c r="K16" s="9">
        <f>IF(OR(G16="Invoice",G16="Supplier credit note"),F16,-F16)</f>
        <v>7481.02</v>
      </c>
      <c r="L16">
        <f>IF(INDEX('Contacts'!$E$5:$E$484,MATCH(I16,'Contacts'!$A$5:$A$484,0))=A16,1,0)</f>
        <v>1</v>
      </c>
    </row>
    <row r="17">
      <c r="A17" t="inlineStr">
        <is>
          <t>Carlton Accountants Pty Ltd</t>
        </is>
      </c>
      <c r="B17" t="inlineStr">
        <is>
          <t>INV-4211</t>
        </is>
      </c>
      <c r="C17" s="10" t="n">
        <v>46170</v>
      </c>
      <c r="D17" s="10" t="n">
        <v>46200</v>
      </c>
      <c r="E17" t="inlineStr">
        <is>
          <t>Balance owing at 30 Sep 2026 on QBO invoice INV-4211</t>
        </is>
      </c>
      <c r="F17" s="9" t="n">
        <v>3816.2</v>
      </c>
      <c r="G17" t="inlineStr">
        <is>
          <t>Invoice</t>
        </is>
      </c>
      <c r="H17" t="inlineStr">
        <is>
          <t>Carlton Accountants Pty Ltd</t>
        </is>
      </c>
      <c r="I17" t="inlineStr">
        <is>
          <t>C280</t>
        </is>
      </c>
      <c r="J17" t="inlineStr">
        <is>
          <t>No</t>
        </is>
      </c>
      <c r="K17" s="9">
        <f>IF(OR(G17="Invoice",G17="Supplier credit note"),F17,-F17)</f>
        <v>3816.2</v>
      </c>
      <c r="L17">
        <f>IF(INDEX('Contacts'!$E$5:$E$484,MATCH(I17,'Contacts'!$A$5:$A$484,0))=A17,1,0)</f>
        <v>1</v>
      </c>
    </row>
    <row r="18">
      <c r="A18" t="inlineStr">
        <is>
          <t>Elm Accountants Pty Ltd</t>
        </is>
      </c>
      <c r="B18" t="inlineStr">
        <is>
          <t>INV-4208</t>
        </is>
      </c>
      <c r="C18" s="10" t="n">
        <v>46175</v>
      </c>
      <c r="D18" s="10" t="n">
        <v>46205</v>
      </c>
      <c r="E18" t="inlineStr">
        <is>
          <t>Balance owing at 30 Sep 2026 on QBO invoice INV-4208</t>
        </is>
      </c>
      <c r="F18" s="9" t="n">
        <v>1158.17</v>
      </c>
      <c r="G18" t="inlineStr">
        <is>
          <t>Invoice</t>
        </is>
      </c>
      <c r="H18" t="inlineStr">
        <is>
          <t>Elm Accountants Pty Ltd</t>
        </is>
      </c>
      <c r="I18" t="inlineStr">
        <is>
          <t>C177</t>
        </is>
      </c>
      <c r="J18" t="inlineStr">
        <is>
          <t>No</t>
        </is>
      </c>
      <c r="K18" s="9">
        <f>IF(OR(G18="Invoice",G18="Supplier credit note"),F18,-F18)</f>
        <v>1158.17</v>
      </c>
      <c r="L18">
        <f>IF(INDEX('Contacts'!$E$5:$E$484,MATCH(I18,'Contacts'!$A$5:$A$484,0))=A18,1,0)</f>
        <v>1</v>
      </c>
    </row>
    <row r="19">
      <c r="A19" t="inlineStr">
        <is>
          <t>Smith St Optometrists Pty Ltd</t>
        </is>
      </c>
      <c r="B19" t="inlineStr">
        <is>
          <t>INV-4102</t>
        </is>
      </c>
      <c r="C19" s="10" t="n">
        <v>46176</v>
      </c>
      <c r="D19" s="10" t="n">
        <v>46206</v>
      </c>
      <c r="E19" t="inlineStr">
        <is>
          <t>Balance owing at 30 Sep 2026 on QBO invoice INV-4102</t>
        </is>
      </c>
      <c r="F19" s="9" t="n">
        <v>2438.08</v>
      </c>
      <c r="G19" t="inlineStr">
        <is>
          <t>Invoice</t>
        </is>
      </c>
      <c r="H19" t="inlineStr">
        <is>
          <t>Smith St Optometrists Pty Ltd</t>
        </is>
      </c>
      <c r="I19" t="inlineStr">
        <is>
          <t>C137</t>
        </is>
      </c>
      <c r="J19" t="inlineStr">
        <is>
          <t>No</t>
        </is>
      </c>
      <c r="K19" s="9">
        <f>IF(OR(G19="Invoice",G19="Supplier credit note"),F19,-F19)</f>
        <v>2438.08</v>
      </c>
      <c r="L19">
        <f>IF(INDEX('Contacts'!$E$5:$E$484,MATCH(I19,'Contacts'!$A$5:$A$484,0))=A19,1,0)</f>
        <v>1</v>
      </c>
    </row>
    <row r="20">
      <c r="A20" t="inlineStr">
        <is>
          <t>Hawthorn Vet Clinic Pty Ltd</t>
        </is>
      </c>
      <c r="B20" t="inlineStr">
        <is>
          <t>INV-4191</t>
        </is>
      </c>
      <c r="C20" s="10" t="n">
        <v>46181</v>
      </c>
      <c r="D20" s="10" t="n">
        <v>46211</v>
      </c>
      <c r="E20" t="inlineStr">
        <is>
          <t>Balance owing at 30 Sep 2026 on QBO invoice INV-4191</t>
        </is>
      </c>
      <c r="F20" s="9" t="n">
        <v>8120.34</v>
      </c>
      <c r="G20" t="inlineStr">
        <is>
          <t>Invoice</t>
        </is>
      </c>
      <c r="H20" t="inlineStr">
        <is>
          <t>Hawthorn Vet Clinic Pty Ltd</t>
        </is>
      </c>
      <c r="I20" t="inlineStr">
        <is>
          <t>C263</t>
        </is>
      </c>
      <c r="J20" t="inlineStr">
        <is>
          <t>No</t>
        </is>
      </c>
      <c r="K20" s="9">
        <f>IF(OR(G20="Invoice",G20="Supplier credit note"),F20,-F20)</f>
        <v>8120.34</v>
      </c>
      <c r="L20">
        <f>IF(INDEX('Contacts'!$E$5:$E$484,MATCH(I20,'Contacts'!$A$5:$A$484,0))=A20,1,0)</f>
        <v>1</v>
      </c>
    </row>
    <row r="21">
      <c r="A21" t="inlineStr">
        <is>
          <t>Northside Design Studio Pty Ltd</t>
        </is>
      </c>
      <c r="B21" t="inlineStr">
        <is>
          <t>INV-4150</t>
        </is>
      </c>
      <c r="C21" s="10" t="n">
        <v>46194</v>
      </c>
      <c r="D21" s="10" t="n">
        <v>46224</v>
      </c>
      <c r="E21" t="inlineStr">
        <is>
          <t>Balance owing at 30 Sep 2026 on QBO invoice INV-4150</t>
        </is>
      </c>
      <c r="F21" s="9" t="n">
        <v>7702.33</v>
      </c>
      <c r="G21" t="inlineStr">
        <is>
          <t>Invoice</t>
        </is>
      </c>
      <c r="H21" t="inlineStr">
        <is>
          <t>Northside Design Studio Pty Ltd</t>
        </is>
      </c>
      <c r="I21" t="inlineStr">
        <is>
          <t>C187</t>
        </is>
      </c>
      <c r="J21" t="inlineStr">
        <is>
          <t>No</t>
        </is>
      </c>
      <c r="K21" s="9">
        <f>IF(OR(G21="Invoice",G21="Supplier credit note"),F21,-F21)</f>
        <v>7702.33</v>
      </c>
      <c r="L21">
        <f>IF(INDEX('Contacts'!$E$5:$E$484,MATCH(I21,'Contacts'!$A$5:$A$484,0))=A21,1,0)</f>
        <v>1</v>
      </c>
    </row>
    <row r="22">
      <c r="A22" t="inlineStr">
        <is>
          <t>Northside Medical Centre Pty Ltd</t>
        </is>
      </c>
      <c r="B22" t="inlineStr">
        <is>
          <t>INV-4146</t>
        </is>
      </c>
      <c r="C22" s="10" t="n">
        <v>46195</v>
      </c>
      <c r="D22" s="10" t="n">
        <v>46225</v>
      </c>
      <c r="E22" t="inlineStr">
        <is>
          <t>Balance owing at 30 Sep 2026 on QBO invoice INV-4146</t>
        </is>
      </c>
      <c r="F22" s="9" t="n">
        <v>7037.84</v>
      </c>
      <c r="G22" t="inlineStr">
        <is>
          <t>Invoice</t>
        </is>
      </c>
      <c r="H22" t="inlineStr">
        <is>
          <t>Northside Medical Centre Pty Ltd</t>
        </is>
      </c>
      <c r="I22" t="inlineStr">
        <is>
          <t>C240</t>
        </is>
      </c>
      <c r="J22" t="inlineStr">
        <is>
          <t>No</t>
        </is>
      </c>
      <c r="K22" s="9">
        <f>IF(OR(G22="Invoice",G22="Supplier credit note"),F22,-F22)</f>
        <v>7037.84</v>
      </c>
      <c r="L22">
        <f>IF(INDEX('Contacts'!$E$5:$E$484,MATCH(I22,'Contacts'!$A$5:$A$484,0))=A22,1,0)</f>
        <v>1</v>
      </c>
    </row>
    <row r="23">
      <c r="A23" t="inlineStr">
        <is>
          <t>Camberwell Accountants Pty Ltd</t>
        </is>
      </c>
      <c r="B23" t="inlineStr">
        <is>
          <t>INV-4178</t>
        </is>
      </c>
      <c r="C23" s="10" t="n">
        <v>46195</v>
      </c>
      <c r="D23" s="10" t="n">
        <v>46225</v>
      </c>
      <c r="E23" t="inlineStr">
        <is>
          <t>Balance owing at 30 Sep 2026 on QBO invoice INV-4178</t>
        </is>
      </c>
      <c r="F23" s="9" t="n">
        <v>6963.04</v>
      </c>
      <c r="G23" t="inlineStr">
        <is>
          <t>Invoice</t>
        </is>
      </c>
      <c r="H23" t="inlineStr">
        <is>
          <t>Camberwell Accountants Pty Ltd</t>
        </is>
      </c>
      <c r="I23" t="inlineStr">
        <is>
          <t>C222</t>
        </is>
      </c>
      <c r="J23" t="inlineStr">
        <is>
          <t>No</t>
        </is>
      </c>
      <c r="K23" s="9">
        <f>IF(OR(G23="Invoice",G23="Supplier credit note"),F23,-F23)</f>
        <v>6963.04</v>
      </c>
      <c r="L23">
        <f>IF(INDEX('Contacts'!$E$5:$E$484,MATCH(I23,'Contacts'!$A$5:$A$484,0))=A23,1,0)</f>
        <v>1</v>
      </c>
    </row>
    <row r="24">
      <c r="A24" t="inlineStr">
        <is>
          <t>Lygon Eyewear Pty Ltd</t>
        </is>
      </c>
      <c r="B24" t="inlineStr">
        <is>
          <t>INV-4202</t>
        </is>
      </c>
      <c r="C24" s="10" t="n">
        <v>46202</v>
      </c>
      <c r="D24" s="10" t="n">
        <v>46232</v>
      </c>
      <c r="E24" t="inlineStr">
        <is>
          <t>Balance owing at 30 Sep 2026 on QBO invoice INV-4202</t>
        </is>
      </c>
      <c r="F24" s="9" t="n">
        <v>7614.88</v>
      </c>
      <c r="G24" t="inlineStr">
        <is>
          <t>Invoice</t>
        </is>
      </c>
      <c r="H24" t="inlineStr">
        <is>
          <t>Lygon Eyewear Pty Ltd</t>
        </is>
      </c>
      <c r="I24" t="inlineStr">
        <is>
          <t>C181</t>
        </is>
      </c>
      <c r="J24" t="inlineStr">
        <is>
          <t>No</t>
        </is>
      </c>
      <c r="K24" s="9">
        <f>IF(OR(G24="Invoice",G24="Supplier credit note"),F24,-F24)</f>
        <v>7614.88</v>
      </c>
      <c r="L24">
        <f>IF(INDEX('Contacts'!$E$5:$E$484,MATCH(I24,'Contacts'!$A$5:$A$484,0))=A24,1,0)</f>
        <v>1</v>
      </c>
    </row>
    <row r="25">
      <c r="A25" t="inlineStr">
        <is>
          <t>Richmond Vet Clinic Pty Ltd</t>
        </is>
      </c>
      <c r="B25" t="inlineStr">
        <is>
          <t>INV-4227</t>
        </is>
      </c>
      <c r="C25" s="10" t="n">
        <v>46205</v>
      </c>
      <c r="D25" s="10" t="n">
        <v>46235</v>
      </c>
      <c r="E25" t="inlineStr">
        <is>
          <t>Balance owing at 30 Sep 2026 on QBO invoice INV-4227</t>
        </is>
      </c>
      <c r="F25" s="9" t="n">
        <v>9965.92</v>
      </c>
      <c r="G25" t="inlineStr">
        <is>
          <t>Invoice</t>
        </is>
      </c>
      <c r="H25" t="inlineStr">
        <is>
          <t>Richmond Vet Clinic Pty Ltd</t>
        </is>
      </c>
      <c r="I25" t="inlineStr">
        <is>
          <t>C044</t>
        </is>
      </c>
      <c r="J25" t="inlineStr">
        <is>
          <t>No</t>
        </is>
      </c>
      <c r="K25" s="9">
        <f>IF(OR(G25="Invoice",G25="Supplier credit note"),F25,-F25)</f>
        <v>9965.92</v>
      </c>
      <c r="L25">
        <f>IF(INDEX('Contacts'!$E$5:$E$484,MATCH(I25,'Contacts'!$A$5:$A$484,0))=A25,1,0)</f>
        <v>1</v>
      </c>
    </row>
    <row r="26">
      <c r="A26" t="inlineStr">
        <is>
          <t>Yarra Design Studio Pty Ltd</t>
        </is>
      </c>
      <c r="B26" t="inlineStr">
        <is>
          <t>INV-4229</t>
        </is>
      </c>
      <c r="C26" s="10" t="n">
        <v>46206</v>
      </c>
      <c r="D26" s="10" t="n">
        <v>46236</v>
      </c>
      <c r="E26" t="inlineStr">
        <is>
          <t>Balance owing at 30 Sep 2026 on QBO invoice INV-4229</t>
        </is>
      </c>
      <c r="F26" s="9" t="n">
        <v>406.56</v>
      </c>
      <c r="G26" t="inlineStr">
        <is>
          <t>Invoice</t>
        </is>
      </c>
      <c r="H26" t="inlineStr">
        <is>
          <t>Yarra Design Studio Pty Ltd</t>
        </is>
      </c>
      <c r="I26" t="inlineStr">
        <is>
          <t>C247</t>
        </is>
      </c>
      <c r="J26" t="inlineStr">
        <is>
          <t>No</t>
        </is>
      </c>
      <c r="K26" s="9">
        <f>IF(OR(G26="Invoice",G26="Supplier credit note"),F26,-F26)</f>
        <v>406.56</v>
      </c>
      <c r="L26">
        <f>IF(INDEX('Contacts'!$E$5:$E$484,MATCH(I26,'Contacts'!$A$5:$A$484,0))=A26,1,0)</f>
        <v>1</v>
      </c>
    </row>
    <row r="27">
      <c r="A27" t="inlineStr">
        <is>
          <t>Richmond Vet Clinic Pty Ltd</t>
        </is>
      </c>
      <c r="B27" t="inlineStr">
        <is>
          <t>INV-4231</t>
        </is>
      </c>
      <c r="C27" s="10" t="n">
        <v>46209</v>
      </c>
      <c r="D27" s="10" t="n">
        <v>46239</v>
      </c>
      <c r="E27" t="inlineStr">
        <is>
          <t>Balance owing at 30 Sep 2026 on QBO invoice INV-4231</t>
        </is>
      </c>
      <c r="F27" s="9" t="n">
        <v>4216.01</v>
      </c>
      <c r="G27" t="inlineStr">
        <is>
          <t>Invoice</t>
        </is>
      </c>
      <c r="H27" t="inlineStr">
        <is>
          <t>Richmond Vet Clinic Pty Ltd</t>
        </is>
      </c>
      <c r="I27" t="inlineStr">
        <is>
          <t>C044</t>
        </is>
      </c>
      <c r="J27" t="inlineStr">
        <is>
          <t>No</t>
        </is>
      </c>
      <c r="K27" s="9">
        <f>IF(OR(G27="Invoice",G27="Supplier credit note"),F27,-F27)</f>
        <v>4216.01</v>
      </c>
      <c r="L27">
        <f>IF(INDEX('Contacts'!$E$5:$E$484,MATCH(I27,'Contacts'!$A$5:$A$484,0))=A27,1,0)</f>
        <v>1</v>
      </c>
    </row>
    <row r="28">
      <c r="A28" t="inlineStr">
        <is>
          <t>Southern Constructions Pty Ltd</t>
        </is>
      </c>
      <c r="B28" t="inlineStr">
        <is>
          <t>INV-4233</t>
        </is>
      </c>
      <c r="C28" s="10" t="n">
        <v>46209</v>
      </c>
      <c r="D28" s="10" t="n">
        <v>46239</v>
      </c>
      <c r="E28" t="inlineStr">
        <is>
          <t>Balance owing at 30 Sep 2026 on QBO invoice INV-4233</t>
        </is>
      </c>
      <c r="F28" s="9" t="n">
        <v>3614.04</v>
      </c>
      <c r="G28" t="inlineStr">
        <is>
          <t>Invoice</t>
        </is>
      </c>
      <c r="H28" t="inlineStr">
        <is>
          <t>Southern Constructions Pty Ltd</t>
        </is>
      </c>
      <c r="I28" t="inlineStr">
        <is>
          <t>C198</t>
        </is>
      </c>
      <c r="J28" t="inlineStr">
        <is>
          <t>No</t>
        </is>
      </c>
      <c r="K28" s="9">
        <f>IF(OR(G28="Invoice",G28="Supplier credit note"),F28,-F28)</f>
        <v>3614.04</v>
      </c>
      <c r="L28">
        <f>IF(INDEX('Contacts'!$E$5:$E$484,MATCH(I28,'Contacts'!$A$5:$A$484,0))=A28,1,0)</f>
        <v>1</v>
      </c>
    </row>
    <row r="29">
      <c r="A29" t="inlineStr">
        <is>
          <t>Kestrel Bakery Pty Ltd</t>
        </is>
      </c>
      <c r="B29" t="inlineStr">
        <is>
          <t>INV-4246</t>
        </is>
      </c>
      <c r="C29" s="10" t="n">
        <v>46216</v>
      </c>
      <c r="D29" s="10" t="n">
        <v>46246</v>
      </c>
      <c r="E29" t="inlineStr">
        <is>
          <t>Balance owing at 30 Sep 2026 on QBO invoice INV-4246</t>
        </is>
      </c>
      <c r="F29" s="9" t="n">
        <v>2646.4</v>
      </c>
      <c r="G29" t="inlineStr">
        <is>
          <t>Invoice</t>
        </is>
      </c>
      <c r="H29" t="inlineStr">
        <is>
          <t>Kestrel Bakery Pty Ltd</t>
        </is>
      </c>
      <c r="I29" t="inlineStr">
        <is>
          <t>C233</t>
        </is>
      </c>
      <c r="J29" t="inlineStr">
        <is>
          <t>No</t>
        </is>
      </c>
      <c r="K29" s="9">
        <f>IF(OR(G29="Invoice",G29="Supplier credit note"),F29,-F29)</f>
        <v>2646.4</v>
      </c>
      <c r="L29">
        <f>IF(INDEX('Contacts'!$E$5:$E$484,MATCH(I29,'Contacts'!$A$5:$A$484,0))=A29,1,0)</f>
        <v>1</v>
      </c>
    </row>
    <row r="30">
      <c r="A30" t="inlineStr">
        <is>
          <t>Albert Salon Pty Ltd</t>
        </is>
      </c>
      <c r="B30" t="inlineStr">
        <is>
          <t>INV-4248</t>
        </is>
      </c>
      <c r="C30" s="10" t="n">
        <v>46217</v>
      </c>
      <c r="D30" s="10" t="n">
        <v>46247</v>
      </c>
      <c r="E30" t="inlineStr">
        <is>
          <t>Balance owing at 30 Sep 2026 on QBO invoice INV-4248</t>
        </is>
      </c>
      <c r="F30" s="9" t="n">
        <v>2654.3</v>
      </c>
      <c r="G30" t="inlineStr">
        <is>
          <t>Invoice</t>
        </is>
      </c>
      <c r="H30" t="inlineStr">
        <is>
          <t>Albert Salon Pty Ltd</t>
        </is>
      </c>
      <c r="I30" t="inlineStr">
        <is>
          <t>C165</t>
        </is>
      </c>
      <c r="J30" t="inlineStr">
        <is>
          <t>No</t>
        </is>
      </c>
      <c r="K30" s="9">
        <f>IF(OR(G30="Invoice",G30="Supplier credit note"),F30,-F30)</f>
        <v>2654.3</v>
      </c>
      <c r="L30">
        <f>IF(INDEX('Contacts'!$E$5:$E$484,MATCH(I30,'Contacts'!$A$5:$A$484,0))=A30,1,0)</f>
        <v>1</v>
      </c>
    </row>
    <row r="31">
      <c r="A31" t="inlineStr">
        <is>
          <t>Kestrel Bakery Pty Ltd</t>
        </is>
      </c>
      <c r="B31" t="inlineStr">
        <is>
          <t>INV-4251</t>
        </is>
      </c>
      <c r="C31" s="10" t="n">
        <v>46217</v>
      </c>
      <c r="D31" s="10" t="n">
        <v>46247</v>
      </c>
      <c r="E31" t="inlineStr">
        <is>
          <t>Balance owing at 30 Sep 2026 on QBO invoice INV-4251</t>
        </is>
      </c>
      <c r="F31" s="9" t="n">
        <v>3716.83</v>
      </c>
      <c r="G31" t="inlineStr">
        <is>
          <t>Invoice</t>
        </is>
      </c>
      <c r="H31" t="inlineStr">
        <is>
          <t>Kestrel Bakery Pty Ltd</t>
        </is>
      </c>
      <c r="I31" t="inlineStr">
        <is>
          <t>C233</t>
        </is>
      </c>
      <c r="J31" t="inlineStr">
        <is>
          <t>No</t>
        </is>
      </c>
      <c r="K31" s="9">
        <f>IF(OR(G31="Invoice",G31="Supplier credit note"),F31,-F31)</f>
        <v>3716.83</v>
      </c>
      <c r="L31">
        <f>IF(INDEX('Contacts'!$E$5:$E$484,MATCH(I31,'Contacts'!$A$5:$A$484,0))=A31,1,0)</f>
        <v>1</v>
      </c>
    </row>
    <row r="32">
      <c r="A32" t="inlineStr">
        <is>
          <t>Clifton Gallery Pty Ltd</t>
        </is>
      </c>
      <c r="B32" t="inlineStr">
        <is>
          <t>INV-4252</t>
        </is>
      </c>
      <c r="C32" s="10" t="n">
        <v>46218</v>
      </c>
      <c r="D32" s="10" t="n">
        <v>46248</v>
      </c>
      <c r="E32" t="inlineStr">
        <is>
          <t>Balance owing at 30 Sep 2026 on QBO invoice INV-4252</t>
        </is>
      </c>
      <c r="F32" s="9" t="n">
        <v>11836.53</v>
      </c>
      <c r="G32" t="inlineStr">
        <is>
          <t>Invoice</t>
        </is>
      </c>
      <c r="H32" t="inlineStr">
        <is>
          <t>Clifton Gallery Pty Ltd</t>
        </is>
      </c>
      <c r="I32" t="inlineStr">
        <is>
          <t>C108</t>
        </is>
      </c>
      <c r="J32" t="inlineStr">
        <is>
          <t>No</t>
        </is>
      </c>
      <c r="K32" s="9">
        <f>IF(OR(G32="Invoice",G32="Supplier credit note"),F32,-F32)</f>
        <v>11836.53</v>
      </c>
      <c r="L32">
        <f>IF(INDEX('Contacts'!$E$5:$E$484,MATCH(I32,'Contacts'!$A$5:$A$484,0))=A32,1,0)</f>
        <v>1</v>
      </c>
    </row>
    <row r="33">
      <c r="A33" t="inlineStr">
        <is>
          <t>Bridge Rd Optometrists Group</t>
        </is>
      </c>
      <c r="B33" t="inlineStr">
        <is>
          <t>INV-4265</t>
        </is>
      </c>
      <c r="C33" s="10" t="n">
        <v>46224</v>
      </c>
      <c r="D33" s="10" t="n">
        <v>46254</v>
      </c>
      <c r="E33" t="inlineStr">
        <is>
          <t>Balance owing at 30 Sep 2026 on QBO invoice INV-4265</t>
        </is>
      </c>
      <c r="F33" s="9" t="n">
        <v>6265.5</v>
      </c>
      <c r="G33" t="inlineStr">
        <is>
          <t>Invoice</t>
        </is>
      </c>
      <c r="H33" t="inlineStr">
        <is>
          <t>Bridge Rd Optometrists Group</t>
        </is>
      </c>
      <c r="I33" t="inlineStr">
        <is>
          <t>C145</t>
        </is>
      </c>
      <c r="J33" t="inlineStr">
        <is>
          <t>No</t>
        </is>
      </c>
      <c r="K33" s="9">
        <f>IF(OR(G33="Invoice",G33="Supplier credit note"),F33,-F33)</f>
        <v>6265.5</v>
      </c>
      <c r="L33">
        <f>IF(INDEX('Contacts'!$E$5:$E$484,MATCH(I33,'Contacts'!$A$5:$A$484,0))=A33,1,0)</f>
        <v>1</v>
      </c>
    </row>
    <row r="34">
      <c r="A34" t="inlineStr">
        <is>
          <t>Docklands Interiors</t>
        </is>
      </c>
      <c r="B34" t="inlineStr">
        <is>
          <t>INV-4267</t>
        </is>
      </c>
      <c r="C34" s="10" t="n">
        <v>46224</v>
      </c>
      <c r="D34" s="10" t="n">
        <v>46254</v>
      </c>
      <c r="E34" t="inlineStr">
        <is>
          <t>Balance owing at 30 Sep 2026 on QBO invoice INV-4267</t>
        </is>
      </c>
      <c r="F34" s="9" t="n">
        <v>3974.43</v>
      </c>
      <c r="G34" t="inlineStr">
        <is>
          <t>Invoice</t>
        </is>
      </c>
      <c r="H34" t="inlineStr">
        <is>
          <t>Docklands Interiors</t>
        </is>
      </c>
      <c r="I34" t="inlineStr">
        <is>
          <t>C042</t>
        </is>
      </c>
      <c r="J34" t="inlineStr">
        <is>
          <t>No</t>
        </is>
      </c>
      <c r="K34" s="9">
        <f>IF(OR(G34="Invoice",G34="Supplier credit note"),F34,-F34)</f>
        <v>3974.43</v>
      </c>
      <c r="L34">
        <f>IF(INDEX('Contacts'!$E$5:$E$484,MATCH(I34,'Contacts'!$A$5:$A$484,0))=A34,1,0)</f>
        <v>1</v>
      </c>
    </row>
    <row r="35">
      <c r="A35" t="inlineStr">
        <is>
          <t>Bayside Bakery Pty Ltd</t>
        </is>
      </c>
      <c r="B35" t="inlineStr">
        <is>
          <t>INV-4272</t>
        </is>
      </c>
      <c r="C35" s="10" t="n">
        <v>46226</v>
      </c>
      <c r="D35" s="10" t="n">
        <v>46256</v>
      </c>
      <c r="E35" t="inlineStr">
        <is>
          <t>Balance owing at 30 Sep 2026 on QBO invoice INV-4272</t>
        </is>
      </c>
      <c r="F35" s="9" t="n">
        <v>5864.93</v>
      </c>
      <c r="G35" t="inlineStr">
        <is>
          <t>Invoice</t>
        </is>
      </c>
      <c r="H35" t="inlineStr">
        <is>
          <t>Bayside Bakery Pty Ltd</t>
        </is>
      </c>
      <c r="I35" t="inlineStr">
        <is>
          <t>C099</t>
        </is>
      </c>
      <c r="J35" t="inlineStr">
        <is>
          <t>No</t>
        </is>
      </c>
      <c r="K35" s="9">
        <f>IF(OR(G35="Invoice",G35="Supplier credit note"),F35,-F35)</f>
        <v>5864.93</v>
      </c>
      <c r="L35">
        <f>IF(INDEX('Contacts'!$E$5:$E$484,MATCH(I35,'Contacts'!$A$5:$A$484,0))=A35,1,0)</f>
        <v>1</v>
      </c>
    </row>
    <row r="36">
      <c r="A36" t="inlineStr">
        <is>
          <t>Chapel Constructions Pty Ltd</t>
        </is>
      </c>
      <c r="B36" t="inlineStr">
        <is>
          <t>INV-4273</t>
        </is>
      </c>
      <c r="C36" s="10" t="n">
        <v>46226</v>
      </c>
      <c r="D36" s="10" t="n">
        <v>46256</v>
      </c>
      <c r="E36" t="inlineStr">
        <is>
          <t>Balance owing at 30 Sep 2026 on QBO invoice INV-4273</t>
        </is>
      </c>
      <c r="F36" s="9" t="n">
        <v>10062.15</v>
      </c>
      <c r="G36" t="inlineStr">
        <is>
          <t>Invoice</t>
        </is>
      </c>
      <c r="H36" t="inlineStr">
        <is>
          <t>Chapel Constructions Pty Ltd</t>
        </is>
      </c>
      <c r="I36" t="inlineStr">
        <is>
          <t>C037</t>
        </is>
      </c>
      <c r="J36" t="inlineStr">
        <is>
          <t>No</t>
        </is>
      </c>
      <c r="K36" s="9">
        <f>IF(OR(G36="Invoice",G36="Supplier credit note"),F36,-F36)</f>
        <v>10062.15</v>
      </c>
      <c r="L36">
        <f>IF(INDEX('Contacts'!$E$5:$E$484,MATCH(I36,'Contacts'!$A$5:$A$484,0))=A36,1,0)</f>
        <v>1</v>
      </c>
    </row>
    <row r="37">
      <c r="A37" t="inlineStr">
        <is>
          <t>Albert Property Group</t>
        </is>
      </c>
      <c r="B37" t="inlineStr">
        <is>
          <t>INV-4275</t>
        </is>
      </c>
      <c r="C37" s="10" t="n">
        <v>46226</v>
      </c>
      <c r="D37" s="10" t="n">
        <v>46256</v>
      </c>
      <c r="E37" t="inlineStr">
        <is>
          <t>Balance owing at 30 Sep 2026 on QBO invoice INV-4275</t>
        </is>
      </c>
      <c r="F37" s="9" t="n">
        <v>580.8</v>
      </c>
      <c r="G37" t="inlineStr">
        <is>
          <t>Invoice</t>
        </is>
      </c>
      <c r="H37" t="inlineStr">
        <is>
          <t>Albert Property Group</t>
        </is>
      </c>
      <c r="I37" t="inlineStr">
        <is>
          <t>C272</t>
        </is>
      </c>
      <c r="J37" t="inlineStr">
        <is>
          <t>No</t>
        </is>
      </c>
      <c r="K37" s="9">
        <f>IF(OR(G37="Invoice",G37="Supplier credit note"),F37,-F37)</f>
        <v>580.8</v>
      </c>
      <c r="L37">
        <f>IF(INDEX('Contacts'!$E$5:$E$484,MATCH(I37,'Contacts'!$A$5:$A$484,0))=A37,1,0)</f>
        <v>1</v>
      </c>
    </row>
    <row r="38">
      <c r="A38" t="inlineStr">
        <is>
          <t>Collins Eyewear Pty Ltd</t>
        </is>
      </c>
      <c r="B38" t="inlineStr">
        <is>
          <t>CM-010</t>
        </is>
      </c>
      <c r="C38" s="10" t="n">
        <v>46229</v>
      </c>
      <c r="D38" s="10" t="n">
        <v>46229</v>
      </c>
      <c r="E38" t="inlineStr">
        <is>
          <t>Open credit at 30 Sep 2026: QBO credit memo CM-010</t>
        </is>
      </c>
      <c r="F38" s="9" t="n">
        <v>1658.43</v>
      </c>
      <c r="G38" t="inlineStr">
        <is>
          <t>Credit note</t>
        </is>
      </c>
      <c r="H38" t="inlineStr">
        <is>
          <t>Collins Eyewear Pty Ltd</t>
        </is>
      </c>
      <c r="I38" t="inlineStr">
        <is>
          <t>C120</t>
        </is>
      </c>
      <c r="J38" t="inlineStr">
        <is>
          <t>No</t>
        </is>
      </c>
      <c r="K38" s="9">
        <f>IF(OR(G38="Invoice",G38="Supplier credit note"),F38,-F38)</f>
        <v>-1658.43</v>
      </c>
      <c r="L38">
        <f>IF(INDEX('Contacts'!$E$5:$E$484,MATCH(I38,'Contacts'!$A$5:$A$484,0))=A38,1,0)</f>
        <v>1</v>
      </c>
    </row>
    <row r="39">
      <c r="A39" t="inlineStr">
        <is>
          <t>Chapel Medical Centre Pty Ltd</t>
        </is>
      </c>
      <c r="B39" t="inlineStr">
        <is>
          <t>CM-006</t>
        </is>
      </c>
      <c r="C39" s="10" t="n">
        <v>46230</v>
      </c>
      <c r="D39" s="10" t="n">
        <v>46230</v>
      </c>
      <c r="E39" t="inlineStr">
        <is>
          <t>Open credit at 30 Sep 2026: QBO credit memo CM-006</t>
        </is>
      </c>
      <c r="F39" s="9" t="n">
        <v>1245.93</v>
      </c>
      <c r="G39" t="inlineStr">
        <is>
          <t>Credit note</t>
        </is>
      </c>
      <c r="H39" t="inlineStr">
        <is>
          <t>Chapel Medical Centre Pty Ltd</t>
        </is>
      </c>
      <c r="I39" t="inlineStr">
        <is>
          <t>C052</t>
        </is>
      </c>
      <c r="J39" t="inlineStr">
        <is>
          <t>No</t>
        </is>
      </c>
      <c r="K39" s="9">
        <f>IF(OR(G39="Invoice",G39="Supplier credit note"),F39,-F39)</f>
        <v>-1245.93</v>
      </c>
      <c r="L39">
        <f>IF(INDEX('Contacts'!$E$5:$E$484,MATCH(I39,'Contacts'!$A$5:$A$484,0))=A39,1,0)</f>
        <v>1</v>
      </c>
    </row>
    <row r="40">
      <c r="A40" t="inlineStr">
        <is>
          <t>Redgum Builders Pty Ltd</t>
        </is>
      </c>
      <c r="B40" t="inlineStr">
        <is>
          <t>INV-4280</t>
        </is>
      </c>
      <c r="C40" s="10" t="n">
        <v>46230</v>
      </c>
      <c r="D40" s="10" t="n">
        <v>46260</v>
      </c>
      <c r="E40" t="inlineStr">
        <is>
          <t>Balance owing at 30 Sep 2026 on QBO invoice INV-4280</t>
        </is>
      </c>
      <c r="F40" s="9" t="n">
        <v>20743.23</v>
      </c>
      <c r="G40" t="inlineStr">
        <is>
          <t>Invoice</t>
        </is>
      </c>
      <c r="H40" t="inlineStr">
        <is>
          <t>Redgum Builders Pty Ltd</t>
        </is>
      </c>
      <c r="I40" t="inlineStr">
        <is>
          <t>C119</t>
        </is>
      </c>
      <c r="J40" t="inlineStr">
        <is>
          <t>No</t>
        </is>
      </c>
      <c r="K40" s="9">
        <f>IF(OR(G40="Invoice",G40="Supplier credit note"),F40,-F40)</f>
        <v>20743.23</v>
      </c>
      <c r="L40">
        <f>IF(INDEX('Contacts'!$E$5:$E$484,MATCH(I40,'Contacts'!$A$5:$A$484,0))=A40,1,0)</f>
        <v>1</v>
      </c>
    </row>
    <row r="41">
      <c r="A41" t="inlineStr">
        <is>
          <t>Brunswick Bookshop Pty Ltd</t>
        </is>
      </c>
      <c r="B41" t="inlineStr">
        <is>
          <t>INV-4281</t>
        </is>
      </c>
      <c r="C41" s="10" t="n">
        <v>46230</v>
      </c>
      <c r="D41" s="10" t="n">
        <v>46260</v>
      </c>
      <c r="E41" t="inlineStr">
        <is>
          <t>Balance owing at 30 Sep 2026 on QBO invoice INV-4281</t>
        </is>
      </c>
      <c r="F41" s="9" t="n">
        <v>4442.43</v>
      </c>
      <c r="G41" t="inlineStr">
        <is>
          <t>Invoice</t>
        </is>
      </c>
      <c r="H41" t="inlineStr">
        <is>
          <t>Brunswick Bookshop Pty Ltd</t>
        </is>
      </c>
      <c r="I41" t="inlineStr">
        <is>
          <t>C011</t>
        </is>
      </c>
      <c r="J41" t="inlineStr">
        <is>
          <t>No</t>
        </is>
      </c>
      <c r="K41" s="9">
        <f>IF(OR(G41="Invoice",G41="Supplier credit note"),F41,-F41)</f>
        <v>4442.43</v>
      </c>
      <c r="L41">
        <f>IF(INDEX('Contacts'!$E$5:$E$484,MATCH(I41,'Contacts'!$A$5:$A$484,0))=A41,1,0)</f>
        <v>1</v>
      </c>
    </row>
    <row r="42">
      <c r="A42" t="inlineStr">
        <is>
          <t>Glenferrie Eyewear Group</t>
        </is>
      </c>
      <c r="B42" t="inlineStr">
        <is>
          <t>INV-4282</t>
        </is>
      </c>
      <c r="C42" s="10" t="n">
        <v>46231</v>
      </c>
      <c r="D42" s="10" t="n">
        <v>46261</v>
      </c>
      <c r="E42" t="inlineStr">
        <is>
          <t>Balance owing at 30 Sep 2026 on QBO invoice INV-4282</t>
        </is>
      </c>
      <c r="F42" s="9" t="n">
        <v>1980</v>
      </c>
      <c r="G42" t="inlineStr">
        <is>
          <t>Invoice</t>
        </is>
      </c>
      <c r="H42" t="inlineStr">
        <is>
          <t>Glenferrie Eyewear Group</t>
        </is>
      </c>
      <c r="I42" t="inlineStr">
        <is>
          <t>C176</t>
        </is>
      </c>
      <c r="J42" t="inlineStr">
        <is>
          <t>No</t>
        </is>
      </c>
      <c r="K42" s="9">
        <f>IF(OR(G42="Invoice",G42="Supplier credit note"),F42,-F42)</f>
        <v>1980</v>
      </c>
      <c r="L42">
        <f>IF(INDEX('Contacts'!$E$5:$E$484,MATCH(I42,'Contacts'!$A$5:$A$484,0))=A42,1,0)</f>
        <v>1</v>
      </c>
    </row>
    <row r="43">
      <c r="A43" t="inlineStr">
        <is>
          <t>Bluestone Legal Pty Ltd</t>
        </is>
      </c>
      <c r="B43" t="inlineStr">
        <is>
          <t>INV-4285</t>
        </is>
      </c>
      <c r="C43" s="10" t="n">
        <v>46232</v>
      </c>
      <c r="D43" s="10" t="n">
        <v>46262</v>
      </c>
      <c r="E43" t="inlineStr">
        <is>
          <t>Balance owing at 30 Sep 2026 on QBO invoice INV-4285</t>
        </is>
      </c>
      <c r="F43" s="9" t="n">
        <v>1548.8</v>
      </c>
      <c r="G43" t="inlineStr">
        <is>
          <t>Invoice</t>
        </is>
      </c>
      <c r="H43" t="inlineStr">
        <is>
          <t>Bluestone Legal Pty Ltd</t>
        </is>
      </c>
      <c r="I43" t="inlineStr">
        <is>
          <t>C028</t>
        </is>
      </c>
      <c r="J43" t="inlineStr">
        <is>
          <t>No</t>
        </is>
      </c>
      <c r="K43" s="9">
        <f>IF(OR(G43="Invoice",G43="Supplier credit note"),F43,-F43)</f>
        <v>1548.8</v>
      </c>
      <c r="L43">
        <f>IF(INDEX('Contacts'!$E$5:$E$484,MATCH(I43,'Contacts'!$A$5:$A$484,0))=A43,1,0)</f>
        <v>1</v>
      </c>
    </row>
    <row r="44">
      <c r="A44" t="inlineStr">
        <is>
          <t>Bluestone Legal Pty Ltd</t>
        </is>
      </c>
      <c r="B44" t="inlineStr">
        <is>
          <t>INV-4288</t>
        </is>
      </c>
      <c r="C44" s="10" t="n">
        <v>46233</v>
      </c>
      <c r="D44" s="10" t="n">
        <v>46263</v>
      </c>
      <c r="E44" t="inlineStr">
        <is>
          <t>Balance owing at 30 Sep 2026 on QBO invoice INV-4288</t>
        </is>
      </c>
      <c r="F44" s="9" t="n">
        <v>793.6</v>
      </c>
      <c r="G44" t="inlineStr">
        <is>
          <t>Invoice</t>
        </is>
      </c>
      <c r="H44" t="inlineStr">
        <is>
          <t>Bluestone Legal Pty Ltd</t>
        </is>
      </c>
      <c r="I44" t="inlineStr">
        <is>
          <t>C028</t>
        </is>
      </c>
      <c r="J44" t="inlineStr">
        <is>
          <t>No</t>
        </is>
      </c>
      <c r="K44" s="9">
        <f>IF(OR(G44="Invoice",G44="Supplier credit note"),F44,-F44)</f>
        <v>793.6</v>
      </c>
      <c r="L44">
        <f>IF(INDEX('Contacts'!$E$5:$E$484,MATCH(I44,'Contacts'!$A$5:$A$484,0))=A44,1,0)</f>
        <v>1</v>
      </c>
    </row>
    <row r="45">
      <c r="A45" t="inlineStr">
        <is>
          <t>Bayside Florist Pty Ltd</t>
        </is>
      </c>
      <c r="B45" t="inlineStr">
        <is>
          <t>INV-4289</t>
        </is>
      </c>
      <c r="C45" s="10" t="n">
        <v>46233</v>
      </c>
      <c r="D45" s="10" t="n">
        <v>46263</v>
      </c>
      <c r="E45" t="inlineStr">
        <is>
          <t>Balance owing at 30 Sep 2026 on QBO invoice INV-4289</t>
        </is>
      </c>
      <c r="F45" s="9" t="n">
        <v>12186.9</v>
      </c>
      <c r="G45" t="inlineStr">
        <is>
          <t>Invoice</t>
        </is>
      </c>
      <c r="H45" t="inlineStr">
        <is>
          <t>Bayside Florist Pty Ltd</t>
        </is>
      </c>
      <c r="I45" t="inlineStr">
        <is>
          <t>C241</t>
        </is>
      </c>
      <c r="J45" t="inlineStr">
        <is>
          <t>No</t>
        </is>
      </c>
      <c r="K45" s="9">
        <f>IF(OR(G45="Invoice",G45="Supplier credit note"),F45,-F45)</f>
        <v>12186.9</v>
      </c>
      <c r="L45">
        <f>IF(INDEX('Contacts'!$E$5:$E$484,MATCH(I45,'Contacts'!$A$5:$A$484,0))=A45,1,0)</f>
        <v>1</v>
      </c>
    </row>
    <row r="46">
      <c r="A46" t="inlineStr">
        <is>
          <t>Smith St Pharmacy Pty Ltd</t>
        </is>
      </c>
      <c r="B46" t="inlineStr">
        <is>
          <t>INV-4299</t>
        </is>
      </c>
      <c r="C46" s="10" t="n">
        <v>46238</v>
      </c>
      <c r="D46" s="10" t="n">
        <v>46268</v>
      </c>
      <c r="E46" t="inlineStr">
        <is>
          <t>Balance owing at 30 Sep 2026 on QBO invoice INV-4299</t>
        </is>
      </c>
      <c r="F46" s="9" t="n">
        <v>1369.56</v>
      </c>
      <c r="G46" t="inlineStr">
        <is>
          <t>Invoice</t>
        </is>
      </c>
      <c r="H46" t="inlineStr">
        <is>
          <t>Smith St Pharmacy Pty Ltd</t>
        </is>
      </c>
      <c r="I46" t="inlineStr">
        <is>
          <t>C009</t>
        </is>
      </c>
      <c r="J46" t="inlineStr">
        <is>
          <t>No</t>
        </is>
      </c>
      <c r="K46" s="9">
        <f>IF(OR(G46="Invoice",G46="Supplier credit note"),F46,-F46)</f>
        <v>1369.56</v>
      </c>
      <c r="L46">
        <f>IF(INDEX('Contacts'!$E$5:$E$484,MATCH(I46,'Contacts'!$A$5:$A$484,0))=A46,1,0)</f>
        <v>1</v>
      </c>
    </row>
    <row r="47">
      <c r="A47" t="inlineStr">
        <is>
          <t>Elm Eyewear Pty Ltd</t>
        </is>
      </c>
      <c r="B47" t="inlineStr">
        <is>
          <t>INV-4304</t>
        </is>
      </c>
      <c r="C47" s="10" t="n">
        <v>46240</v>
      </c>
      <c r="D47" s="10" t="n">
        <v>46270</v>
      </c>
      <c r="E47" t="inlineStr">
        <is>
          <t>Balance owing at 30 Sep 2026 on QBO invoice INV-4304</t>
        </is>
      </c>
      <c r="F47" s="9" t="n">
        <v>7057.15</v>
      </c>
      <c r="G47" t="inlineStr">
        <is>
          <t>Invoice</t>
        </is>
      </c>
      <c r="H47" t="inlineStr">
        <is>
          <t>Elm Eyewear Pty Ltd</t>
        </is>
      </c>
      <c r="I47" t="inlineStr">
        <is>
          <t>C161</t>
        </is>
      </c>
      <c r="J47" t="inlineStr">
        <is>
          <t>No</t>
        </is>
      </c>
      <c r="K47" s="9">
        <f>IF(OR(G47="Invoice",G47="Supplier credit note"),F47,-F47)</f>
        <v>7057.15</v>
      </c>
      <c r="L47">
        <f>IF(INDEX('Contacts'!$E$5:$E$484,MATCH(I47,'Contacts'!$A$5:$A$484,0))=A47,1,0)</f>
        <v>1</v>
      </c>
    </row>
    <row r="48">
      <c r="A48" t="inlineStr">
        <is>
          <t>Hawthorn Architects Group</t>
        </is>
      </c>
      <c r="B48" t="inlineStr">
        <is>
          <t>INV-4307</t>
        </is>
      </c>
      <c r="C48" s="10" t="n">
        <v>46241</v>
      </c>
      <c r="D48" s="10" t="n">
        <v>46271</v>
      </c>
      <c r="E48" t="inlineStr">
        <is>
          <t>Balance owing at 30 Sep 2026 on QBO invoice INV-4307</t>
        </is>
      </c>
      <c r="F48" s="9" t="n">
        <v>2593.22</v>
      </c>
      <c r="G48" t="inlineStr">
        <is>
          <t>Invoice</t>
        </is>
      </c>
      <c r="H48" t="inlineStr">
        <is>
          <t>Hawthorn Architects Group</t>
        </is>
      </c>
      <c r="I48" t="inlineStr">
        <is>
          <t>C125</t>
        </is>
      </c>
      <c r="J48" t="inlineStr">
        <is>
          <t>No</t>
        </is>
      </c>
      <c r="K48" s="9">
        <f>IF(OR(G48="Invoice",G48="Supplier credit note"),F48,-F48)</f>
        <v>2593.22</v>
      </c>
      <c r="L48">
        <f>IF(INDEX('Contacts'!$E$5:$E$484,MATCH(I48,'Contacts'!$A$5:$A$484,0))=A48,1,0)</f>
        <v>1</v>
      </c>
    </row>
    <row r="49">
      <c r="A49" t="inlineStr">
        <is>
          <t>Fitzroy Pharmacy Pty Ltd</t>
        </is>
      </c>
      <c r="B49" t="inlineStr">
        <is>
          <t>INV-4310</t>
        </is>
      </c>
      <c r="C49" s="10" t="n">
        <v>46241</v>
      </c>
      <c r="D49" s="10" t="n">
        <v>46271</v>
      </c>
      <c r="E49" t="inlineStr">
        <is>
          <t>Balance owing at 30 Sep 2026 on QBO invoice INV-4310</t>
        </is>
      </c>
      <c r="F49" s="9" t="n">
        <v>2376.14</v>
      </c>
      <c r="G49" t="inlineStr">
        <is>
          <t>Invoice</t>
        </is>
      </c>
      <c r="H49" t="inlineStr">
        <is>
          <t>Fitzroy Pharmacy Pty Ltd</t>
        </is>
      </c>
      <c r="I49" t="inlineStr">
        <is>
          <t>C112</t>
        </is>
      </c>
      <c r="J49" t="inlineStr">
        <is>
          <t>No</t>
        </is>
      </c>
      <c r="K49" s="9">
        <f>IF(OR(G49="Invoice",G49="Supplier credit note"),F49,-F49)</f>
        <v>2376.14</v>
      </c>
      <c r="L49">
        <f>IF(INDEX('Contacts'!$E$5:$E$484,MATCH(I49,'Contacts'!$A$5:$A$484,0))=A49,1,0)</f>
        <v>1</v>
      </c>
    </row>
    <row r="50">
      <c r="A50" t="inlineStr">
        <is>
          <t>Malvern Interiors Pty Ltd</t>
        </is>
      </c>
      <c r="B50" t="inlineStr">
        <is>
          <t>INV-4311</t>
        </is>
      </c>
      <c r="C50" s="10" t="n">
        <v>46244</v>
      </c>
      <c r="D50" s="10" t="n">
        <v>46274</v>
      </c>
      <c r="E50" t="inlineStr">
        <is>
          <t>Balance owing at 30 Sep 2026 on QBO invoice INV-4311</t>
        </is>
      </c>
      <c r="F50" s="9" t="n">
        <v>6697.67</v>
      </c>
      <c r="G50" t="inlineStr">
        <is>
          <t>Invoice</t>
        </is>
      </c>
      <c r="H50" t="inlineStr">
        <is>
          <t>Malvern Interiors Pty Ltd</t>
        </is>
      </c>
      <c r="I50" t="inlineStr">
        <is>
          <t>C284</t>
        </is>
      </c>
      <c r="J50" t="inlineStr">
        <is>
          <t>No</t>
        </is>
      </c>
      <c r="K50" s="9">
        <f>IF(OR(G50="Invoice",G50="Supplier credit note"),F50,-F50)</f>
        <v>6697.67</v>
      </c>
      <c r="L50">
        <f>IF(INDEX('Contacts'!$E$5:$E$484,MATCH(I50,'Contacts'!$A$5:$A$484,0))=A50,1,0)</f>
        <v>1</v>
      </c>
    </row>
    <row r="51">
      <c r="A51" t="inlineStr">
        <is>
          <t>Docklands Fashion Pty Ltd</t>
        </is>
      </c>
      <c r="B51" t="inlineStr">
        <is>
          <t>INV-4313</t>
        </is>
      </c>
      <c r="C51" s="10" t="n">
        <v>46245</v>
      </c>
      <c r="D51" s="10" t="n">
        <v>46275</v>
      </c>
      <c r="E51" t="inlineStr">
        <is>
          <t>Balance owing at 30 Sep 2026 on QBO invoice INV-4313</t>
        </is>
      </c>
      <c r="F51" s="9" t="n">
        <v>17590.97</v>
      </c>
      <c r="G51" t="inlineStr">
        <is>
          <t>Invoice</t>
        </is>
      </c>
      <c r="H51" t="inlineStr">
        <is>
          <t>Docklands Fashion Pty Ltd</t>
        </is>
      </c>
      <c r="I51" t="inlineStr">
        <is>
          <t>C029</t>
        </is>
      </c>
      <c r="J51" t="inlineStr">
        <is>
          <t>No</t>
        </is>
      </c>
      <c r="K51" s="9">
        <f>IF(OR(G51="Invoice",G51="Supplier credit note"),F51,-F51)</f>
        <v>17590.97</v>
      </c>
      <c r="L51">
        <f>IF(INDEX('Contacts'!$E$5:$E$484,MATCH(I51,'Contacts'!$A$5:$A$484,0))=A51,1,0)</f>
        <v>1</v>
      </c>
    </row>
    <row r="52">
      <c r="A52" t="inlineStr">
        <is>
          <t>Bluestone Legal Pty Ltd</t>
        </is>
      </c>
      <c r="B52" t="inlineStr">
        <is>
          <t>UNAPPLIED-UP-06</t>
        </is>
      </c>
      <c r="C52" s="10" t="n">
        <v>46246</v>
      </c>
      <c r="D52" s="10" t="n">
        <v>46246</v>
      </c>
      <c r="E52" t="inlineStr">
        <is>
          <t>Open credit at 30 Sep 2026: QBO unapplied payment UP-06</t>
        </is>
      </c>
      <c r="F52" s="9" t="n">
        <v>2315.04</v>
      </c>
      <c r="G52" t="inlineStr">
        <is>
          <t>Credit note</t>
        </is>
      </c>
      <c r="H52" t="inlineStr">
        <is>
          <t>Bluestone Legal Pty Ltd</t>
        </is>
      </c>
      <c r="I52" t="inlineStr">
        <is>
          <t>C028</t>
        </is>
      </c>
      <c r="J52" t="inlineStr">
        <is>
          <t>No</t>
        </is>
      </c>
      <c r="K52" s="9">
        <f>IF(OR(G52="Invoice",G52="Supplier credit note"),F52,-F52)</f>
        <v>-2315.04</v>
      </c>
      <c r="L52">
        <f>IF(INDEX('Contacts'!$E$5:$E$484,MATCH(I52,'Contacts'!$A$5:$A$484,0))=A52,1,0)</f>
        <v>1</v>
      </c>
    </row>
    <row r="53">
      <c r="A53" t="inlineStr">
        <is>
          <t>Hawthorn Bakery Pty Ltd</t>
        </is>
      </c>
      <c r="B53" t="inlineStr">
        <is>
          <t>INV-4320</t>
        </is>
      </c>
      <c r="C53" s="10" t="n">
        <v>46247</v>
      </c>
      <c r="D53" s="10" t="n">
        <v>46277</v>
      </c>
      <c r="E53" t="inlineStr">
        <is>
          <t>Balance owing at 30 Sep 2026 on QBO invoice INV-4320</t>
        </is>
      </c>
      <c r="F53" s="9" t="n">
        <v>9016.370000000001</v>
      </c>
      <c r="G53" t="inlineStr">
        <is>
          <t>Invoice</t>
        </is>
      </c>
      <c r="H53" t="inlineStr">
        <is>
          <t>Hawthorn Bakery Pty Ltd</t>
        </is>
      </c>
      <c r="I53" t="inlineStr">
        <is>
          <t>C243</t>
        </is>
      </c>
      <c r="J53" t="inlineStr">
        <is>
          <t>No</t>
        </is>
      </c>
      <c r="K53" s="9">
        <f>IF(OR(G53="Invoice",G53="Supplier credit note"),F53,-F53)</f>
        <v>9016.37</v>
      </c>
      <c r="L53">
        <f>IF(INDEX('Contacts'!$E$5:$E$484,MATCH(I53,'Contacts'!$A$5:$A$484,0))=A53,1,0)</f>
        <v>1</v>
      </c>
    </row>
    <row r="54">
      <c r="A54" t="inlineStr">
        <is>
          <t>Laneway Cafe Pty Ltd</t>
        </is>
      </c>
      <c r="B54" t="inlineStr">
        <is>
          <t>INV-4321</t>
        </is>
      </c>
      <c r="C54" s="10" t="n">
        <v>46248</v>
      </c>
      <c r="D54" s="10" t="n">
        <v>46278</v>
      </c>
      <c r="E54" t="inlineStr">
        <is>
          <t>Balance owing at 30 Sep 2026 on QBO invoice INV-4321</t>
        </is>
      </c>
      <c r="F54" s="9" t="n">
        <v>792</v>
      </c>
      <c r="G54" t="inlineStr">
        <is>
          <t>Invoice</t>
        </is>
      </c>
      <c r="H54" t="inlineStr">
        <is>
          <t>Laneway Cafe Pty Ltd</t>
        </is>
      </c>
      <c r="I54" t="inlineStr">
        <is>
          <t>C026</t>
        </is>
      </c>
      <c r="J54" t="inlineStr">
        <is>
          <t>No</t>
        </is>
      </c>
      <c r="K54" s="9">
        <f>IF(OR(G54="Invoice",G54="Supplier credit note"),F54,-F54)</f>
        <v>792</v>
      </c>
      <c r="L54">
        <f>IF(INDEX('Contacts'!$E$5:$E$484,MATCH(I54,'Contacts'!$A$5:$A$484,0))=A54,1,0)</f>
        <v>1</v>
      </c>
    </row>
    <row r="55">
      <c r="A55" t="inlineStr">
        <is>
          <t>Docklands Interiors</t>
        </is>
      </c>
      <c r="B55" t="inlineStr">
        <is>
          <t>INV-4323</t>
        </is>
      </c>
      <c r="C55" s="10" t="n">
        <v>46248</v>
      </c>
      <c r="D55" s="10" t="n">
        <v>46278</v>
      </c>
      <c r="E55" t="inlineStr">
        <is>
          <t>Balance owing at 30 Sep 2026 on QBO invoice INV-4323</t>
        </is>
      </c>
      <c r="F55" s="9" t="n">
        <v>6559.71</v>
      </c>
      <c r="G55" t="inlineStr">
        <is>
          <t>Invoice</t>
        </is>
      </c>
      <c r="H55" t="inlineStr">
        <is>
          <t>Docklands Interiors</t>
        </is>
      </c>
      <c r="I55" t="inlineStr">
        <is>
          <t>C042</t>
        </is>
      </c>
      <c r="J55" t="inlineStr">
        <is>
          <t>No</t>
        </is>
      </c>
      <c r="K55" s="9">
        <f>IF(OR(G55="Invoice",G55="Supplier credit note"),F55,-F55)</f>
        <v>6559.71</v>
      </c>
      <c r="L55">
        <f>IF(INDEX('Contacts'!$E$5:$E$484,MATCH(I55,'Contacts'!$A$5:$A$484,0))=A55,1,0)</f>
        <v>1</v>
      </c>
    </row>
    <row r="56">
      <c r="A56" t="inlineStr">
        <is>
          <t>Clifton Physio Pty Ltd</t>
        </is>
      </c>
      <c r="B56" t="inlineStr">
        <is>
          <t>INV-4324</t>
        </is>
      </c>
      <c r="C56" s="10" t="n">
        <v>46248</v>
      </c>
      <c r="D56" s="10" t="n">
        <v>46278</v>
      </c>
      <c r="E56" t="inlineStr">
        <is>
          <t>Balance owing at 30 Sep 2026 on QBO invoice INV-4324</t>
        </is>
      </c>
      <c r="F56" s="9" t="n">
        <v>3081.87</v>
      </c>
      <c r="G56" t="inlineStr">
        <is>
          <t>Invoice</t>
        </is>
      </c>
      <c r="H56" t="inlineStr">
        <is>
          <t>Clifton Physio Pty Ltd</t>
        </is>
      </c>
      <c r="I56" t="inlineStr">
        <is>
          <t>C166</t>
        </is>
      </c>
      <c r="J56" t="inlineStr">
        <is>
          <t>No</t>
        </is>
      </c>
      <c r="K56" s="9">
        <f>IF(OR(G56="Invoice",G56="Supplier credit note"),F56,-F56)</f>
        <v>3081.87</v>
      </c>
      <c r="L56">
        <f>IF(INDEX('Contacts'!$E$5:$E$484,MATCH(I56,'Contacts'!$A$5:$A$484,0))=A56,1,0)</f>
        <v>1</v>
      </c>
    </row>
    <row r="57">
      <c r="A57" t="inlineStr">
        <is>
          <t>Albert Salon Pty Ltd</t>
        </is>
      </c>
      <c r="B57" t="inlineStr">
        <is>
          <t>UNAPPLIED-UP-03</t>
        </is>
      </c>
      <c r="C57" s="10" t="n">
        <v>46249</v>
      </c>
      <c r="D57" s="10" t="n">
        <v>46249</v>
      </c>
      <c r="E57" t="inlineStr">
        <is>
          <t>Open credit at 30 Sep 2026: QBO unapplied payment UP-03</t>
        </is>
      </c>
      <c r="F57" s="9" t="n">
        <v>2694.38</v>
      </c>
      <c r="G57" t="inlineStr">
        <is>
          <t>Credit note</t>
        </is>
      </c>
      <c r="H57" t="inlineStr">
        <is>
          <t>Albert Salon Pty Ltd</t>
        </is>
      </c>
      <c r="I57" t="inlineStr">
        <is>
          <t>C165</t>
        </is>
      </c>
      <c r="J57" t="inlineStr">
        <is>
          <t>No</t>
        </is>
      </c>
      <c r="K57" s="9">
        <f>IF(OR(G57="Invoice",G57="Supplier credit note"),F57,-F57)</f>
        <v>-2694.38</v>
      </c>
      <c r="L57">
        <f>IF(INDEX('Contacts'!$E$5:$E$484,MATCH(I57,'Contacts'!$A$5:$A$484,0))=A57,1,0)</f>
        <v>1</v>
      </c>
    </row>
    <row r="58">
      <c r="A58" t="inlineStr">
        <is>
          <t>Malvern Real Estate Pty Ltd</t>
        </is>
      </c>
      <c r="B58" t="inlineStr">
        <is>
          <t>INV-4326</t>
        </is>
      </c>
      <c r="C58" s="10" t="n">
        <v>46251</v>
      </c>
      <c r="D58" s="10" t="n">
        <v>46281</v>
      </c>
      <c r="E58" t="inlineStr">
        <is>
          <t>Balance owing at 30 Sep 2026 on QBO invoice INV-4326</t>
        </is>
      </c>
      <c r="F58" s="9" t="n">
        <v>2560.42</v>
      </c>
      <c r="G58" t="inlineStr">
        <is>
          <t>Invoice</t>
        </is>
      </c>
      <c r="H58" t="inlineStr">
        <is>
          <t>Malvern Real Estate Pty Ltd</t>
        </is>
      </c>
      <c r="I58" t="inlineStr">
        <is>
          <t>C160</t>
        </is>
      </c>
      <c r="J58" t="inlineStr">
        <is>
          <t>No</t>
        </is>
      </c>
      <c r="K58" s="9">
        <f>IF(OR(G58="Invoice",G58="Supplier credit note"),F58,-F58)</f>
        <v>2560.42</v>
      </c>
      <c r="L58">
        <f>IF(INDEX('Contacts'!$E$5:$E$484,MATCH(I58,'Contacts'!$A$5:$A$484,0))=A58,1,0)</f>
        <v>1</v>
      </c>
    </row>
    <row r="59">
      <c r="A59" t="inlineStr">
        <is>
          <t>Smith St Optometrists Pty Ltd</t>
        </is>
      </c>
      <c r="B59" t="inlineStr">
        <is>
          <t>UNAPPLIED-UP-02</t>
        </is>
      </c>
      <c r="C59" s="10" t="n">
        <v>46251</v>
      </c>
      <c r="D59" s="10" t="n">
        <v>46251</v>
      </c>
      <c r="E59" t="inlineStr">
        <is>
          <t>Open credit at 30 Sep 2026: QBO unapplied payment UP-02</t>
        </is>
      </c>
      <c r="F59" s="9" t="n">
        <v>3881.41</v>
      </c>
      <c r="G59" t="inlineStr">
        <is>
          <t>Credit note</t>
        </is>
      </c>
      <c r="H59" t="inlineStr">
        <is>
          <t>Smith St Optometrists Pty Ltd</t>
        </is>
      </c>
      <c r="I59" t="inlineStr">
        <is>
          <t>C137</t>
        </is>
      </c>
      <c r="J59" t="inlineStr">
        <is>
          <t>No</t>
        </is>
      </c>
      <c r="K59" s="9">
        <f>IF(OR(G59="Invoice",G59="Supplier credit note"),F59,-F59)</f>
        <v>-3881.41</v>
      </c>
      <c r="L59">
        <f>IF(INDEX('Contacts'!$E$5:$E$484,MATCH(I59,'Contacts'!$A$5:$A$484,0))=A59,1,0)</f>
        <v>1</v>
      </c>
    </row>
    <row r="60">
      <c r="A60" t="inlineStr">
        <is>
          <t>Kew Dental</t>
        </is>
      </c>
      <c r="B60" t="inlineStr">
        <is>
          <t>CM-001</t>
        </is>
      </c>
      <c r="C60" s="10" t="n">
        <v>46252</v>
      </c>
      <c r="D60" s="10" t="n">
        <v>46252</v>
      </c>
      <c r="E60" t="inlineStr">
        <is>
          <t>Open credit at 30 Sep 2026: QBO credit memo CM-001</t>
        </is>
      </c>
      <c r="F60" s="9" t="n">
        <v>1608.55</v>
      </c>
      <c r="G60" t="inlineStr">
        <is>
          <t>Credit note</t>
        </is>
      </c>
      <c r="H60" t="inlineStr">
        <is>
          <t>Kew Dental</t>
        </is>
      </c>
      <c r="I60" t="inlineStr">
        <is>
          <t>C084</t>
        </is>
      </c>
      <c r="J60" t="inlineStr">
        <is>
          <t>No</t>
        </is>
      </c>
      <c r="K60" s="9">
        <f>IF(OR(G60="Invoice",G60="Supplier credit note"),F60,-F60)</f>
        <v>-1608.55</v>
      </c>
      <c r="L60">
        <f>IF(INDEX('Contacts'!$E$5:$E$484,MATCH(I60,'Contacts'!$A$5:$A$484,0))=A60,1,0)</f>
        <v>1</v>
      </c>
    </row>
    <row r="61">
      <c r="A61" t="inlineStr">
        <is>
          <t>Brunswick Constructions Pty Ltd</t>
        </is>
      </c>
      <c r="B61" t="inlineStr">
        <is>
          <t>INV-4330</t>
        </is>
      </c>
      <c r="C61" s="10" t="n">
        <v>46252</v>
      </c>
      <c r="D61" s="10" t="n">
        <v>46282</v>
      </c>
      <c r="E61" t="inlineStr">
        <is>
          <t>Balance owing at 30 Sep 2026 on QBO invoice INV-4330</t>
        </is>
      </c>
      <c r="F61" s="9" t="n">
        <v>1020.8</v>
      </c>
      <c r="G61" t="inlineStr">
        <is>
          <t>Invoice</t>
        </is>
      </c>
      <c r="H61" t="inlineStr">
        <is>
          <t>Brunswick Constructions Pty Ltd</t>
        </is>
      </c>
      <c r="I61" t="inlineStr">
        <is>
          <t>C207</t>
        </is>
      </c>
      <c r="J61" t="inlineStr">
        <is>
          <t>No</t>
        </is>
      </c>
      <c r="K61" s="9">
        <f>IF(OR(G61="Invoice",G61="Supplier credit note"),F61,-F61)</f>
        <v>1020.8</v>
      </c>
      <c r="L61">
        <f>IF(INDEX('Contacts'!$E$5:$E$484,MATCH(I61,'Contacts'!$A$5:$A$484,0))=A61,1,0)</f>
        <v>1</v>
      </c>
    </row>
    <row r="62">
      <c r="A62" t="inlineStr">
        <is>
          <t>Docklands Architects Pty Ltd</t>
        </is>
      </c>
      <c r="B62" t="inlineStr">
        <is>
          <t>CM-003</t>
        </is>
      </c>
      <c r="C62" s="10" t="n">
        <v>46253</v>
      </c>
      <c r="D62" s="10" t="n">
        <v>46253</v>
      </c>
      <c r="E62" t="inlineStr">
        <is>
          <t>Open credit at 30 Sep 2026: QBO credit memo CM-003</t>
        </is>
      </c>
      <c r="F62" s="9" t="n">
        <v>1519.9</v>
      </c>
      <c r="G62" t="inlineStr">
        <is>
          <t>Credit note</t>
        </is>
      </c>
      <c r="H62" t="inlineStr">
        <is>
          <t>Docklands Architects Pty Ltd</t>
        </is>
      </c>
      <c r="I62" t="inlineStr">
        <is>
          <t>C033</t>
        </is>
      </c>
      <c r="J62" t="inlineStr">
        <is>
          <t>No</t>
        </is>
      </c>
      <c r="K62" s="9">
        <f>IF(OR(G62="Invoice",G62="Supplier credit note"),F62,-F62)</f>
        <v>-1519.9</v>
      </c>
      <c r="L62">
        <f>IF(INDEX('Contacts'!$E$5:$E$484,MATCH(I62,'Contacts'!$A$5:$A$484,0))=A62,1,0)</f>
        <v>1</v>
      </c>
    </row>
    <row r="63">
      <c r="A63" t="inlineStr">
        <is>
          <t>Southern Kitchen &amp; Bath Pty Ltd</t>
        </is>
      </c>
      <c r="B63" t="inlineStr">
        <is>
          <t>INV-4333</t>
        </is>
      </c>
      <c r="C63" s="10" t="n">
        <v>46253</v>
      </c>
      <c r="D63" s="10" t="n">
        <v>46283</v>
      </c>
      <c r="E63" t="inlineStr">
        <is>
          <t>Balance owing at 30 Sep 2026 on QBO invoice INV-4333</t>
        </is>
      </c>
      <c r="F63" s="9" t="n">
        <v>15262.65</v>
      </c>
      <c r="G63" t="inlineStr">
        <is>
          <t>Invoice</t>
        </is>
      </c>
      <c r="H63" t="inlineStr">
        <is>
          <t>Southern Kitchen &amp; Bath Pty Ltd</t>
        </is>
      </c>
      <c r="I63" t="inlineStr">
        <is>
          <t>C019</t>
        </is>
      </c>
      <c r="J63" t="inlineStr">
        <is>
          <t>No</t>
        </is>
      </c>
      <c r="K63" s="9">
        <f>IF(OR(G63="Invoice",G63="Supplier credit note"),F63,-F63)</f>
        <v>15262.65</v>
      </c>
      <c r="L63">
        <f>IF(INDEX('Contacts'!$E$5:$E$484,MATCH(I63,'Contacts'!$A$5:$A$484,0))=A63,1,0)</f>
        <v>1</v>
      </c>
    </row>
    <row r="64">
      <c r="A64" t="inlineStr">
        <is>
          <t>Bayside Accountants Pty Ltd</t>
        </is>
      </c>
      <c r="B64" t="inlineStr">
        <is>
          <t>INV-4335</t>
        </is>
      </c>
      <c r="C64" s="10" t="n">
        <v>46254</v>
      </c>
      <c r="D64" s="10" t="n">
        <v>46284</v>
      </c>
      <c r="E64" t="inlineStr">
        <is>
          <t>Balance owing at 30 Sep 2026 on QBO invoice INV-4335</t>
        </is>
      </c>
      <c r="F64" s="9" t="n">
        <v>2129.6</v>
      </c>
      <c r="G64" t="inlineStr">
        <is>
          <t>Invoice</t>
        </is>
      </c>
      <c r="H64" t="inlineStr">
        <is>
          <t>Bayside Accountants Pty Ltd</t>
        </is>
      </c>
      <c r="I64" t="inlineStr">
        <is>
          <t>C276</t>
        </is>
      </c>
      <c r="J64" t="inlineStr">
        <is>
          <t>No</t>
        </is>
      </c>
      <c r="K64" s="9">
        <f>IF(OR(G64="Invoice",G64="Supplier credit note"),F64,-F64)</f>
        <v>2129.6</v>
      </c>
      <c r="L64">
        <f>IF(INDEX('Contacts'!$E$5:$E$484,MATCH(I64,'Contacts'!$A$5:$A$484,0))=A64,1,0)</f>
        <v>1</v>
      </c>
    </row>
    <row r="65">
      <c r="A65" t="inlineStr">
        <is>
          <t>Lygon Accountants Pty Ltd</t>
        </is>
      </c>
      <c r="B65" t="inlineStr">
        <is>
          <t>INV-4337</t>
        </is>
      </c>
      <c r="C65" s="10" t="n">
        <v>46254</v>
      </c>
      <c r="D65" s="10" t="n">
        <v>46284</v>
      </c>
      <c r="E65" t="inlineStr">
        <is>
          <t>Balance owing at 30 Sep 2026 on QBO invoice INV-4337</t>
        </is>
      </c>
      <c r="F65" s="9" t="n">
        <v>1018.41</v>
      </c>
      <c r="G65" t="inlineStr">
        <is>
          <t>Invoice</t>
        </is>
      </c>
      <c r="H65" t="inlineStr">
        <is>
          <t>Lygon Accountants Pty Ltd</t>
        </is>
      </c>
      <c r="I65" t="inlineStr">
        <is>
          <t>C193</t>
        </is>
      </c>
      <c r="J65" t="inlineStr">
        <is>
          <t>No</t>
        </is>
      </c>
      <c r="K65" s="9">
        <f>IF(OR(G65="Invoice",G65="Supplier credit note"),F65,-F65)</f>
        <v>1018.41</v>
      </c>
      <c r="L65">
        <f>IF(INDEX('Contacts'!$E$5:$E$484,MATCH(I65,'Contacts'!$A$5:$A$484,0))=A65,1,0)</f>
        <v>1</v>
      </c>
    </row>
    <row r="66">
      <c r="A66" t="inlineStr">
        <is>
          <t>Glenferrie Eyewear Group</t>
        </is>
      </c>
      <c r="B66" t="inlineStr">
        <is>
          <t>UNAPPLIED-UP-04</t>
        </is>
      </c>
      <c r="C66" s="10" t="n">
        <v>46254</v>
      </c>
      <c r="D66" s="10" t="n">
        <v>46254</v>
      </c>
      <c r="E66" t="inlineStr">
        <is>
          <t>Open credit at 30 Sep 2026: QBO unapplied payment UP-04</t>
        </is>
      </c>
      <c r="F66" s="9" t="n">
        <v>1186.51</v>
      </c>
      <c r="G66" t="inlineStr">
        <is>
          <t>Credit note</t>
        </is>
      </c>
      <c r="H66" t="inlineStr">
        <is>
          <t>Glenferrie Eyewear Group</t>
        </is>
      </c>
      <c r="I66" t="inlineStr">
        <is>
          <t>C176</t>
        </is>
      </c>
      <c r="J66" t="inlineStr">
        <is>
          <t>No</t>
        </is>
      </c>
      <c r="K66" s="9">
        <f>IF(OR(G66="Invoice",G66="Supplier credit note"),F66,-F66)</f>
        <v>-1186.51</v>
      </c>
      <c r="L66">
        <f>IF(INDEX('Contacts'!$E$5:$E$484,MATCH(I66,'Contacts'!$A$5:$A$484,0))=A66,1,0)</f>
        <v>1</v>
      </c>
    </row>
    <row r="67">
      <c r="A67" t="inlineStr">
        <is>
          <t>Clifton Optometrists</t>
        </is>
      </c>
      <c r="B67" t="inlineStr">
        <is>
          <t>CM-011</t>
        </is>
      </c>
      <c r="C67" s="10" t="n">
        <v>46255</v>
      </c>
      <c r="D67" s="10" t="n">
        <v>46255</v>
      </c>
      <c r="E67" t="inlineStr">
        <is>
          <t>Open credit at 30 Sep 2026: QBO credit memo CM-011</t>
        </is>
      </c>
      <c r="F67" s="9" t="n">
        <v>1899.12</v>
      </c>
      <c r="G67" t="inlineStr">
        <is>
          <t>Credit note</t>
        </is>
      </c>
      <c r="H67" t="inlineStr">
        <is>
          <t>Clifton Optometrists</t>
        </is>
      </c>
      <c r="I67" t="inlineStr">
        <is>
          <t>C005</t>
        </is>
      </c>
      <c r="J67" t="inlineStr">
        <is>
          <t>No</t>
        </is>
      </c>
      <c r="K67" s="9">
        <f>IF(OR(G67="Invoice",G67="Supplier credit note"),F67,-F67)</f>
        <v>-1899.12</v>
      </c>
      <c r="L67">
        <f>IF(INDEX('Contacts'!$E$5:$E$484,MATCH(I67,'Contacts'!$A$5:$A$484,0))=A67,1,0)</f>
        <v>1</v>
      </c>
    </row>
    <row r="68">
      <c r="A68" t="inlineStr">
        <is>
          <t>Fitzroy Salon Group</t>
        </is>
      </c>
      <c r="B68" t="inlineStr">
        <is>
          <t>INV-4339</t>
        </is>
      </c>
      <c r="C68" s="10" t="n">
        <v>46255</v>
      </c>
      <c r="D68" s="10" t="n">
        <v>46285</v>
      </c>
      <c r="E68" t="inlineStr">
        <is>
          <t>Balance owing at 30 Sep 2026 on QBO invoice INV-4339</t>
        </is>
      </c>
      <c r="F68" s="9" t="n">
        <v>14998.32</v>
      </c>
      <c r="G68" t="inlineStr">
        <is>
          <t>Invoice</t>
        </is>
      </c>
      <c r="H68" t="inlineStr">
        <is>
          <t>Fitzroy Salon Group</t>
        </is>
      </c>
      <c r="I68" t="inlineStr">
        <is>
          <t>C075</t>
        </is>
      </c>
      <c r="J68" t="inlineStr">
        <is>
          <t>No</t>
        </is>
      </c>
      <c r="K68" s="9">
        <f>IF(OR(G68="Invoice",G68="Supplier credit note"),F68,-F68)</f>
        <v>14998.32</v>
      </c>
      <c r="L68">
        <f>IF(INDEX('Contacts'!$E$5:$E$484,MATCH(I68,'Contacts'!$A$5:$A$484,0))=A68,1,0)</f>
        <v>1</v>
      </c>
    </row>
    <row r="69">
      <c r="A69" t="inlineStr">
        <is>
          <t>Bayside Accountants Pty Ltd</t>
        </is>
      </c>
      <c r="B69" t="inlineStr">
        <is>
          <t>INV-4340</t>
        </is>
      </c>
      <c r="C69" s="10" t="n">
        <v>46255</v>
      </c>
      <c r="D69" s="10" t="n">
        <v>46285</v>
      </c>
      <c r="E69" t="inlineStr">
        <is>
          <t>Balance owing at 30 Sep 2026 on QBO invoice INV-4340</t>
        </is>
      </c>
      <c r="F69" s="9" t="n">
        <v>6251.76</v>
      </c>
      <c r="G69" t="inlineStr">
        <is>
          <t>Invoice</t>
        </is>
      </c>
      <c r="H69" t="inlineStr">
        <is>
          <t>Bayside Accountants Pty Ltd</t>
        </is>
      </c>
      <c r="I69" t="inlineStr">
        <is>
          <t>C276</t>
        </is>
      </c>
      <c r="J69" t="inlineStr">
        <is>
          <t>No</t>
        </is>
      </c>
      <c r="K69" s="9">
        <f>IF(OR(G69="Invoice",G69="Supplier credit note"),F69,-F69)</f>
        <v>6251.76</v>
      </c>
      <c r="L69">
        <f>IF(INDEX('Contacts'!$E$5:$E$484,MATCH(I69,'Contacts'!$A$5:$A$484,0))=A69,1,0)</f>
        <v>1</v>
      </c>
    </row>
    <row r="70">
      <c r="A70" t="inlineStr">
        <is>
          <t>Fitzroy Kitchen &amp; Bath Group</t>
        </is>
      </c>
      <c r="B70" t="inlineStr">
        <is>
          <t>INV-4341</t>
        </is>
      </c>
      <c r="C70" s="10" t="n">
        <v>46255</v>
      </c>
      <c r="D70" s="10" t="n">
        <v>46285</v>
      </c>
      <c r="E70" t="inlineStr">
        <is>
          <t>Balance owing at 30 Sep 2026 on QBO invoice INV-4341</t>
        </is>
      </c>
      <c r="F70" s="9" t="n">
        <v>2856.91</v>
      </c>
      <c r="G70" t="inlineStr">
        <is>
          <t>Invoice</t>
        </is>
      </c>
      <c r="H70" t="inlineStr">
        <is>
          <t>Fitzroy Kitchen &amp; Bath Group</t>
        </is>
      </c>
      <c r="I70" t="inlineStr">
        <is>
          <t>C139</t>
        </is>
      </c>
      <c r="J70" t="inlineStr">
        <is>
          <t>No</t>
        </is>
      </c>
      <c r="K70" s="9">
        <f>IF(OR(G70="Invoice",G70="Supplier credit note"),F70,-F70)</f>
        <v>2856.91</v>
      </c>
      <c r="L70">
        <f>IF(INDEX('Contacts'!$E$5:$E$484,MATCH(I70,'Contacts'!$A$5:$A$484,0))=A70,1,0)</f>
        <v>1</v>
      </c>
    </row>
    <row r="71">
      <c r="A71" t="inlineStr">
        <is>
          <t>Redgum Builders Pty Ltd</t>
        </is>
      </c>
      <c r="B71" t="inlineStr">
        <is>
          <t>INV-4342</t>
        </is>
      </c>
      <c r="C71" s="10" t="n">
        <v>46255</v>
      </c>
      <c r="D71" s="10" t="n">
        <v>46285</v>
      </c>
      <c r="E71" t="inlineStr">
        <is>
          <t>Balance owing at 30 Sep 2026 on QBO invoice INV-4342</t>
        </is>
      </c>
      <c r="F71" s="9" t="n">
        <v>5347.35</v>
      </c>
      <c r="G71" t="inlineStr">
        <is>
          <t>Invoice</t>
        </is>
      </c>
      <c r="H71" t="inlineStr">
        <is>
          <t>Redgum Builders Pty Ltd</t>
        </is>
      </c>
      <c r="I71" t="inlineStr">
        <is>
          <t>C119</t>
        </is>
      </c>
      <c r="J71" t="inlineStr">
        <is>
          <t>No</t>
        </is>
      </c>
      <c r="K71" s="9">
        <f>IF(OR(G71="Invoice",G71="Supplier credit note"),F71,-F71)</f>
        <v>5347.35</v>
      </c>
      <c r="L71">
        <f>IF(INDEX('Contacts'!$E$5:$E$484,MATCH(I71,'Contacts'!$A$5:$A$484,0))=A71,1,0)</f>
        <v>1</v>
      </c>
    </row>
    <row r="72">
      <c r="A72" t="inlineStr">
        <is>
          <t>Yarra Legal Pty Ltd</t>
        </is>
      </c>
      <c r="B72" t="inlineStr">
        <is>
          <t>INV-4343</t>
        </is>
      </c>
      <c r="C72" s="10" t="n">
        <v>46258</v>
      </c>
      <c r="D72" s="10" t="n">
        <v>46288</v>
      </c>
      <c r="E72" t="inlineStr">
        <is>
          <t>Balance owing at 30 Sep 2026 on QBO invoice INV-4343</t>
        </is>
      </c>
      <c r="F72" s="9" t="n">
        <v>16507.36</v>
      </c>
      <c r="G72" t="inlineStr">
        <is>
          <t>Invoice</t>
        </is>
      </c>
      <c r="H72" t="inlineStr">
        <is>
          <t>Yarra Legal Pty Ltd</t>
        </is>
      </c>
      <c r="I72" t="inlineStr">
        <is>
          <t>C156</t>
        </is>
      </c>
      <c r="J72" t="inlineStr">
        <is>
          <t>No</t>
        </is>
      </c>
      <c r="K72" s="9">
        <f>IF(OR(G72="Invoice",G72="Supplier credit note"),F72,-F72)</f>
        <v>16507.36</v>
      </c>
      <c r="L72">
        <f>IF(INDEX('Contacts'!$E$5:$E$484,MATCH(I72,'Contacts'!$A$5:$A$484,0))=A72,1,0)</f>
        <v>1</v>
      </c>
    </row>
    <row r="73">
      <c r="A73" t="inlineStr">
        <is>
          <t>Camberwell Florist Pty Ltd</t>
        </is>
      </c>
      <c r="B73" t="inlineStr">
        <is>
          <t>INV-4345</t>
        </is>
      </c>
      <c r="C73" s="10" t="n">
        <v>46258</v>
      </c>
      <c r="D73" s="10" t="n">
        <v>46288</v>
      </c>
      <c r="E73" t="inlineStr">
        <is>
          <t>Balance owing at 30 Sep 2026 on QBO invoice INV-4345</t>
        </is>
      </c>
      <c r="F73" s="9" t="n">
        <v>5598.44</v>
      </c>
      <c r="G73" t="inlineStr">
        <is>
          <t>Invoice</t>
        </is>
      </c>
      <c r="H73" t="inlineStr">
        <is>
          <t>Camberwell Florist Pty Ltd</t>
        </is>
      </c>
      <c r="I73" t="inlineStr">
        <is>
          <t>C050</t>
        </is>
      </c>
      <c r="J73" t="inlineStr">
        <is>
          <t>No</t>
        </is>
      </c>
      <c r="K73" s="9">
        <f>IF(OR(G73="Invoice",G73="Supplier credit note"),F73,-F73)</f>
        <v>5598.44</v>
      </c>
      <c r="L73">
        <f>IF(INDEX('Contacts'!$E$5:$E$484,MATCH(I73,'Contacts'!$A$5:$A$484,0))=A73,1,0)</f>
        <v>1</v>
      </c>
    </row>
    <row r="74">
      <c r="A74" t="inlineStr">
        <is>
          <t>Lygon Kitchen &amp; Bath Pty Ltd</t>
        </is>
      </c>
      <c r="B74" t="inlineStr">
        <is>
          <t>INV-4349</t>
        </is>
      </c>
      <c r="C74" s="10" t="n">
        <v>46260</v>
      </c>
      <c r="D74" s="10" t="n">
        <v>46290</v>
      </c>
      <c r="E74" t="inlineStr">
        <is>
          <t>Balance owing at 30 Sep 2026 on QBO invoice INV-4349</t>
        </is>
      </c>
      <c r="F74" s="9" t="n">
        <v>3282.95</v>
      </c>
      <c r="G74" t="inlineStr">
        <is>
          <t>Invoice</t>
        </is>
      </c>
      <c r="H74" t="inlineStr">
        <is>
          <t>Lygon Kitchen &amp; Bath Pty Ltd</t>
        </is>
      </c>
      <c r="I74" t="inlineStr">
        <is>
          <t>C063</t>
        </is>
      </c>
      <c r="J74" t="inlineStr">
        <is>
          <t>No</t>
        </is>
      </c>
      <c r="K74" s="9">
        <f>IF(OR(G74="Invoice",G74="Supplier credit note"),F74,-F74)</f>
        <v>3282.95</v>
      </c>
      <c r="L74">
        <f>IF(INDEX('Contacts'!$E$5:$E$484,MATCH(I74,'Contacts'!$A$5:$A$484,0))=A74,1,0)</f>
        <v>1</v>
      </c>
    </row>
    <row r="75">
      <c r="A75" t="inlineStr">
        <is>
          <t>Glenferrie Interiors Group</t>
        </is>
      </c>
      <c r="B75" t="inlineStr">
        <is>
          <t>INV-4350</t>
        </is>
      </c>
      <c r="C75" s="10" t="n">
        <v>46260</v>
      </c>
      <c r="D75" s="10" t="n">
        <v>46290</v>
      </c>
      <c r="E75" t="inlineStr">
        <is>
          <t>Balance owing at 30 Sep 2026 on QBO invoice INV-4350</t>
        </is>
      </c>
      <c r="F75" s="9" t="n">
        <v>7674.28</v>
      </c>
      <c r="G75" t="inlineStr">
        <is>
          <t>Invoice</t>
        </is>
      </c>
      <c r="H75" t="inlineStr">
        <is>
          <t>Glenferrie Interiors Group</t>
        </is>
      </c>
      <c r="I75" t="inlineStr">
        <is>
          <t>C020</t>
        </is>
      </c>
      <c r="J75" t="inlineStr">
        <is>
          <t>No</t>
        </is>
      </c>
      <c r="K75" s="9">
        <f>IF(OR(G75="Invoice",G75="Supplier credit note"),F75,-F75)</f>
        <v>7674.28</v>
      </c>
      <c r="L75">
        <f>IF(INDEX('Contacts'!$E$5:$E$484,MATCH(I75,'Contacts'!$A$5:$A$484,0))=A75,1,0)</f>
        <v>1</v>
      </c>
    </row>
    <row r="76">
      <c r="A76" t="inlineStr">
        <is>
          <t>Malvern Real Estate Pty Ltd</t>
        </is>
      </c>
      <c r="B76" t="inlineStr">
        <is>
          <t>INV-4351</t>
        </is>
      </c>
      <c r="C76" s="10" t="n">
        <v>46260</v>
      </c>
      <c r="D76" s="10" t="n">
        <v>46290</v>
      </c>
      <c r="E76" t="inlineStr">
        <is>
          <t>Balance owing at 30 Sep 2026 on QBO invoice INV-4351</t>
        </is>
      </c>
      <c r="F76" s="9" t="n">
        <v>10306.26</v>
      </c>
      <c r="G76" t="inlineStr">
        <is>
          <t>Invoice</t>
        </is>
      </c>
      <c r="H76" t="inlineStr">
        <is>
          <t>Malvern Real Estate Pty Ltd</t>
        </is>
      </c>
      <c r="I76" t="inlineStr">
        <is>
          <t>C160</t>
        </is>
      </c>
      <c r="J76" t="inlineStr">
        <is>
          <t>No</t>
        </is>
      </c>
      <c r="K76" s="9">
        <f>IF(OR(G76="Invoice",G76="Supplier credit note"),F76,-F76)</f>
        <v>10306.26</v>
      </c>
      <c r="L76">
        <f>IF(INDEX('Contacts'!$E$5:$E$484,MATCH(I76,'Contacts'!$A$5:$A$484,0))=A76,1,0)</f>
        <v>1</v>
      </c>
    </row>
    <row r="77">
      <c r="A77" t="inlineStr">
        <is>
          <t>Kew Florist Pty Ltd</t>
        </is>
      </c>
      <c r="B77" t="inlineStr">
        <is>
          <t>INV-4353</t>
        </is>
      </c>
      <c r="C77" s="10" t="n">
        <v>46261</v>
      </c>
      <c r="D77" s="10" t="n">
        <v>46291</v>
      </c>
      <c r="E77" t="inlineStr">
        <is>
          <t>Balance owing at 30 Sep 2026 on QBO invoice INV-4353</t>
        </is>
      </c>
      <c r="F77" s="9" t="n">
        <v>9137.370000000001</v>
      </c>
      <c r="G77" t="inlineStr">
        <is>
          <t>Invoice</t>
        </is>
      </c>
      <c r="H77" t="inlineStr">
        <is>
          <t>Kew Florist Pty Ltd</t>
        </is>
      </c>
      <c r="I77" t="inlineStr">
        <is>
          <t>C124</t>
        </is>
      </c>
      <c r="J77" t="inlineStr">
        <is>
          <t>No</t>
        </is>
      </c>
      <c r="K77" s="9">
        <f>IF(OR(G77="Invoice",G77="Supplier credit note"),F77,-F77)</f>
        <v>9137.37</v>
      </c>
      <c r="L77">
        <f>IF(INDEX('Contacts'!$E$5:$E$484,MATCH(I77,'Contacts'!$A$5:$A$484,0))=A77,1,0)</f>
        <v>1</v>
      </c>
    </row>
    <row r="78">
      <c r="A78" t="inlineStr">
        <is>
          <t>Malvern Homewares Pty Ltd</t>
        </is>
      </c>
      <c r="B78" t="inlineStr">
        <is>
          <t>INV-4354</t>
        </is>
      </c>
      <c r="C78" s="10" t="n">
        <v>46261</v>
      </c>
      <c r="D78" s="10" t="n">
        <v>46291</v>
      </c>
      <c r="E78" t="inlineStr">
        <is>
          <t>Balance owing at 30 Sep 2026 on QBO invoice INV-4354</t>
        </is>
      </c>
      <c r="F78" s="9" t="n">
        <v>2081.89</v>
      </c>
      <c r="G78" t="inlineStr">
        <is>
          <t>Invoice</t>
        </is>
      </c>
      <c r="H78" t="inlineStr">
        <is>
          <t>Malvern Homewares Pty Ltd</t>
        </is>
      </c>
      <c r="I78" t="inlineStr">
        <is>
          <t>C024</t>
        </is>
      </c>
      <c r="J78" t="inlineStr">
        <is>
          <t>No</t>
        </is>
      </c>
      <c r="K78" s="9">
        <f>IF(OR(G78="Invoice",G78="Supplier credit note"),F78,-F78)</f>
        <v>2081.89</v>
      </c>
      <c r="L78">
        <f>IF(INDEX('Contacts'!$E$5:$E$484,MATCH(I78,'Contacts'!$A$5:$A$484,0))=A78,1,0)</f>
        <v>1</v>
      </c>
    </row>
    <row r="79">
      <c r="A79" t="inlineStr">
        <is>
          <t>Ironbark Vet Clinic Pty Ltd</t>
        </is>
      </c>
      <c r="B79" t="inlineStr">
        <is>
          <t>CM-008</t>
        </is>
      </c>
      <c r="C79" s="10" t="n">
        <v>46262</v>
      </c>
      <c r="D79" s="10" t="n">
        <v>46262</v>
      </c>
      <c r="E79" t="inlineStr">
        <is>
          <t>Open credit at 30 Sep 2026: QBO credit memo CM-008</t>
        </is>
      </c>
      <c r="F79" s="9" t="n">
        <v>1504.39</v>
      </c>
      <c r="G79" t="inlineStr">
        <is>
          <t>Credit note</t>
        </is>
      </c>
      <c r="H79" t="inlineStr">
        <is>
          <t>Ironbark Vet Clinic Pty Ltd</t>
        </is>
      </c>
      <c r="I79" t="inlineStr">
        <is>
          <t>C214</t>
        </is>
      </c>
      <c r="J79" t="inlineStr">
        <is>
          <t>No</t>
        </is>
      </c>
      <c r="K79" s="9">
        <f>IF(OR(G79="Invoice",G79="Supplier credit note"),F79,-F79)</f>
        <v>-1504.39</v>
      </c>
      <c r="L79">
        <f>IF(INDEX('Contacts'!$E$5:$E$484,MATCH(I79,'Contacts'!$A$5:$A$484,0))=A79,1,0)</f>
        <v>1</v>
      </c>
    </row>
    <row r="80">
      <c r="A80" t="inlineStr">
        <is>
          <t>Brunswick Fashion Group</t>
        </is>
      </c>
      <c r="B80" t="inlineStr">
        <is>
          <t>INV-4356</t>
        </is>
      </c>
      <c r="C80" s="10" t="n">
        <v>46262</v>
      </c>
      <c r="D80" s="10" t="n">
        <v>46292</v>
      </c>
      <c r="E80" t="inlineStr">
        <is>
          <t>Balance owing at 30 Sep 2026 on QBO invoice INV-4356</t>
        </is>
      </c>
      <c r="F80" s="9" t="n">
        <v>1944.53</v>
      </c>
      <c r="G80" t="inlineStr">
        <is>
          <t>Invoice</t>
        </is>
      </c>
      <c r="H80" t="inlineStr">
        <is>
          <t>Brunswick Fashion Group</t>
        </is>
      </c>
      <c r="I80" t="inlineStr">
        <is>
          <t>C085</t>
        </is>
      </c>
      <c r="J80" t="inlineStr">
        <is>
          <t>No</t>
        </is>
      </c>
      <c r="K80" s="9">
        <f>IF(OR(G80="Invoice",G80="Supplier credit note"),F80,-F80)</f>
        <v>1944.53</v>
      </c>
      <c r="L80">
        <f>IF(INDEX('Contacts'!$E$5:$E$484,MATCH(I80,'Contacts'!$A$5:$A$484,0))=A80,1,0)</f>
        <v>1</v>
      </c>
    </row>
    <row r="81">
      <c r="A81" t="inlineStr">
        <is>
          <t>Smith St Medical Centre Group</t>
        </is>
      </c>
      <c r="B81" t="inlineStr">
        <is>
          <t>INV-4357</t>
        </is>
      </c>
      <c r="C81" s="10" t="n">
        <v>46262</v>
      </c>
      <c r="D81" s="10" t="n">
        <v>46292</v>
      </c>
      <c r="E81" t="inlineStr">
        <is>
          <t>Balance owing at 30 Sep 2026 on QBO invoice INV-4357</t>
        </is>
      </c>
      <c r="F81" s="9" t="n">
        <v>15917.84</v>
      </c>
      <c r="G81" t="inlineStr">
        <is>
          <t>Invoice</t>
        </is>
      </c>
      <c r="H81" t="inlineStr">
        <is>
          <t>Smith St Medical Centre Group</t>
        </is>
      </c>
      <c r="I81" t="inlineStr">
        <is>
          <t>C017</t>
        </is>
      </c>
      <c r="J81" t="inlineStr">
        <is>
          <t>No</t>
        </is>
      </c>
      <c r="K81" s="9">
        <f>IF(OR(G81="Invoice",G81="Supplier credit note"),F81,-F81)</f>
        <v>15917.84</v>
      </c>
      <c r="L81">
        <f>IF(INDEX('Contacts'!$E$5:$E$484,MATCH(I81,'Contacts'!$A$5:$A$484,0))=A81,1,0)</f>
        <v>1</v>
      </c>
    </row>
    <row r="82">
      <c r="A82" t="inlineStr">
        <is>
          <t>Northside Real Estate Pty Ltd</t>
        </is>
      </c>
      <c r="B82" t="inlineStr">
        <is>
          <t>INV-4358</t>
        </is>
      </c>
      <c r="C82" s="10" t="n">
        <v>46262</v>
      </c>
      <c r="D82" s="10" t="n">
        <v>46292</v>
      </c>
      <c r="E82" t="inlineStr">
        <is>
          <t>Balance owing at 30 Sep 2026 on QBO invoice INV-4358</t>
        </is>
      </c>
      <c r="F82" s="9" t="n">
        <v>6509.21</v>
      </c>
      <c r="G82" t="inlineStr">
        <is>
          <t>Invoice</t>
        </is>
      </c>
      <c r="H82" t="inlineStr">
        <is>
          <t>Northside Real Estate Pty Ltd</t>
        </is>
      </c>
      <c r="I82" t="inlineStr">
        <is>
          <t>C142</t>
        </is>
      </c>
      <c r="J82" t="inlineStr">
        <is>
          <t>No</t>
        </is>
      </c>
      <c r="K82" s="9">
        <f>IF(OR(G82="Invoice",G82="Supplier credit note"),F82,-F82)</f>
        <v>6509.21</v>
      </c>
      <c r="L82">
        <f>IF(INDEX('Contacts'!$E$5:$E$484,MATCH(I82,'Contacts'!$A$5:$A$484,0))=A82,1,0)</f>
        <v>1</v>
      </c>
    </row>
    <row r="83">
      <c r="A83" t="inlineStr">
        <is>
          <t>Laneway Developments</t>
        </is>
      </c>
      <c r="B83" t="inlineStr">
        <is>
          <t>UNAPPLIED-UP-05</t>
        </is>
      </c>
      <c r="C83" s="10" t="n">
        <v>46262</v>
      </c>
      <c r="D83" s="10" t="n">
        <v>46262</v>
      </c>
      <c r="E83" t="inlineStr">
        <is>
          <t>Open credit at 30 Sep 2026: QBO unapplied payment UP-05</t>
        </is>
      </c>
      <c r="F83" s="9" t="n">
        <v>3459.27</v>
      </c>
      <c r="G83" t="inlineStr">
        <is>
          <t>Credit note</t>
        </is>
      </c>
      <c r="H83" t="inlineStr">
        <is>
          <t>Laneway Developments</t>
        </is>
      </c>
      <c r="I83" t="inlineStr">
        <is>
          <t>C155</t>
        </is>
      </c>
      <c r="J83" t="inlineStr">
        <is>
          <t>No</t>
        </is>
      </c>
      <c r="K83" s="9">
        <f>IF(OR(G83="Invoice",G83="Supplier credit note"),F83,-F83)</f>
        <v>-3459.27</v>
      </c>
      <c r="L83">
        <f>IF(INDEX('Contacts'!$E$5:$E$484,MATCH(I83,'Contacts'!$A$5:$A$484,0))=A83,1,0)</f>
        <v>1</v>
      </c>
    </row>
    <row r="84">
      <c r="A84" t="inlineStr">
        <is>
          <t>Sydney Road Physio Pty Ltd</t>
        </is>
      </c>
      <c r="B84" t="inlineStr">
        <is>
          <t>INV-4359</t>
        </is>
      </c>
      <c r="C84" s="10" t="n">
        <v>46265</v>
      </c>
      <c r="D84" s="10" t="n">
        <v>46295</v>
      </c>
      <c r="E84" t="inlineStr">
        <is>
          <t>Balance owing at 30 Sep 2026 on QBO invoice INV-4359</t>
        </is>
      </c>
      <c r="F84" s="9" t="n">
        <v>1382</v>
      </c>
      <c r="G84" t="inlineStr">
        <is>
          <t>Invoice</t>
        </is>
      </c>
      <c r="H84" t="inlineStr">
        <is>
          <t>Sydney Road Physio Pty Ltd</t>
        </is>
      </c>
      <c r="I84" t="inlineStr">
        <is>
          <t>C230</t>
        </is>
      </c>
      <c r="J84" t="inlineStr">
        <is>
          <t>No</t>
        </is>
      </c>
      <c r="K84" s="9">
        <f>IF(OR(G84="Invoice",G84="Supplier credit note"),F84,-F84)</f>
        <v>1382</v>
      </c>
      <c r="L84">
        <f>IF(INDEX('Contacts'!$E$5:$E$484,MATCH(I84,'Contacts'!$A$5:$A$484,0))=A84,1,0)</f>
        <v>1</v>
      </c>
    </row>
    <row r="85">
      <c r="A85" t="inlineStr">
        <is>
          <t>Wattle Eyewear</t>
        </is>
      </c>
      <c r="B85" t="inlineStr">
        <is>
          <t>INV-4361</t>
        </is>
      </c>
      <c r="C85" s="10" t="n">
        <v>46265</v>
      </c>
      <c r="D85" s="10" t="n">
        <v>46295</v>
      </c>
      <c r="E85" t="inlineStr">
        <is>
          <t>Balance owing at 30 Sep 2026 on QBO invoice INV-4361</t>
        </is>
      </c>
      <c r="F85" s="9" t="n">
        <v>11765.18</v>
      </c>
      <c r="G85" t="inlineStr">
        <is>
          <t>Invoice</t>
        </is>
      </c>
      <c r="H85" t="inlineStr">
        <is>
          <t>Wattle Eyewear</t>
        </is>
      </c>
      <c r="I85" t="inlineStr">
        <is>
          <t>C249</t>
        </is>
      </c>
      <c r="J85" t="inlineStr">
        <is>
          <t>No</t>
        </is>
      </c>
      <c r="K85" s="9">
        <f>IF(OR(G85="Invoice",G85="Supplier credit note"),F85,-F85)</f>
        <v>11765.18</v>
      </c>
      <c r="L85">
        <f>IF(INDEX('Contacts'!$E$5:$E$484,MATCH(I85,'Contacts'!$A$5:$A$484,0))=A85,1,0)</f>
        <v>1</v>
      </c>
    </row>
    <row r="86">
      <c r="A86" t="inlineStr">
        <is>
          <t>Elm Salon Pty Ltd</t>
        </is>
      </c>
      <c r="B86" t="inlineStr">
        <is>
          <t>INV-4362</t>
        </is>
      </c>
      <c r="C86" s="10" t="n">
        <v>46266</v>
      </c>
      <c r="D86" s="10" t="n">
        <v>46296</v>
      </c>
      <c r="E86" t="inlineStr">
        <is>
          <t>Balance owing at 30 Sep 2026 on QBO invoice INV-4362</t>
        </is>
      </c>
      <c r="F86" s="9" t="n">
        <v>1157.76</v>
      </c>
      <c r="G86" t="inlineStr">
        <is>
          <t>Invoice</t>
        </is>
      </c>
      <c r="H86" t="inlineStr">
        <is>
          <t>Elm Salon Pty Ltd</t>
        </is>
      </c>
      <c r="I86" t="inlineStr">
        <is>
          <t>C148</t>
        </is>
      </c>
      <c r="J86" t="inlineStr">
        <is>
          <t>No</t>
        </is>
      </c>
      <c r="K86" s="9">
        <f>IF(OR(G86="Invoice",G86="Supplier credit note"),F86,-F86)</f>
        <v>1157.76</v>
      </c>
      <c r="L86">
        <f>IF(INDEX('Contacts'!$E$5:$E$484,MATCH(I86,'Contacts'!$A$5:$A$484,0))=A86,1,0)</f>
        <v>1</v>
      </c>
    </row>
    <row r="87">
      <c r="A87" t="inlineStr">
        <is>
          <t>Southern Architects Pty Ltd</t>
        </is>
      </c>
      <c r="B87" t="inlineStr">
        <is>
          <t>INV-4364</t>
        </is>
      </c>
      <c r="C87" s="10" t="n">
        <v>46267</v>
      </c>
      <c r="D87" s="10" t="n">
        <v>46297</v>
      </c>
      <c r="E87" t="inlineStr">
        <is>
          <t>Balance owing at 30 Sep 2026 on QBO invoice INV-4364</t>
        </is>
      </c>
      <c r="F87" s="9" t="n">
        <v>9593.969999999999</v>
      </c>
      <c r="G87" t="inlineStr">
        <is>
          <t>Invoice</t>
        </is>
      </c>
      <c r="H87" t="inlineStr">
        <is>
          <t>Southern Architects Pty Ltd</t>
        </is>
      </c>
      <c r="I87" t="inlineStr">
        <is>
          <t>C002</t>
        </is>
      </c>
      <c r="J87" t="inlineStr">
        <is>
          <t>No</t>
        </is>
      </c>
      <c r="K87" s="9">
        <f>IF(OR(G87="Invoice",G87="Supplier credit note"),F87,-F87)</f>
        <v>9593.97</v>
      </c>
      <c r="L87">
        <f>IF(INDEX('Contacts'!$E$5:$E$484,MATCH(I87,'Contacts'!$A$5:$A$484,0))=A87,1,0)</f>
        <v>1</v>
      </c>
    </row>
    <row r="88">
      <c r="A88" t="inlineStr">
        <is>
          <t>Richmond Vet Clinic Pty Ltd</t>
        </is>
      </c>
      <c r="B88" t="inlineStr">
        <is>
          <t>INV-4366</t>
        </is>
      </c>
      <c r="C88" s="10" t="n">
        <v>46268</v>
      </c>
      <c r="D88" s="10" t="n">
        <v>46298</v>
      </c>
      <c r="E88" t="inlineStr">
        <is>
          <t>Balance owing at 30 Sep 2026 on QBO invoice INV-4366</t>
        </is>
      </c>
      <c r="F88" s="9" t="n">
        <v>2276.6</v>
      </c>
      <c r="G88" t="inlineStr">
        <is>
          <t>Invoice</t>
        </is>
      </c>
      <c r="H88" t="inlineStr">
        <is>
          <t>Richmond Vet Clinic Pty Ltd</t>
        </is>
      </c>
      <c r="I88" t="inlineStr">
        <is>
          <t>C044</t>
        </is>
      </c>
      <c r="J88" t="inlineStr">
        <is>
          <t>No</t>
        </is>
      </c>
      <c r="K88" s="9">
        <f>IF(OR(G88="Invoice",G88="Supplier credit note"),F88,-F88)</f>
        <v>2276.6</v>
      </c>
      <c r="L88">
        <f>IF(INDEX('Contacts'!$E$5:$E$484,MATCH(I88,'Contacts'!$A$5:$A$484,0))=A88,1,0)</f>
        <v>1</v>
      </c>
    </row>
    <row r="89">
      <c r="A89" t="inlineStr">
        <is>
          <t>Redgum Dental Group</t>
        </is>
      </c>
      <c r="B89" t="inlineStr">
        <is>
          <t>INV-4367</t>
        </is>
      </c>
      <c r="C89" s="10" t="n">
        <v>46268</v>
      </c>
      <c r="D89" s="10" t="n">
        <v>46298</v>
      </c>
      <c r="E89" t="inlineStr">
        <is>
          <t>Balance owing at 30 Sep 2026 on QBO invoice INV-4367</t>
        </is>
      </c>
      <c r="F89" s="9" t="n">
        <v>11469.74</v>
      </c>
      <c r="G89" t="inlineStr">
        <is>
          <t>Invoice</t>
        </is>
      </c>
      <c r="H89" t="inlineStr">
        <is>
          <t>Redgum Dental Group</t>
        </is>
      </c>
      <c r="I89" t="inlineStr">
        <is>
          <t>C135</t>
        </is>
      </c>
      <c r="J89" t="inlineStr">
        <is>
          <t>No</t>
        </is>
      </c>
      <c r="K89" s="9">
        <f>IF(OR(G89="Invoice",G89="Supplier credit note"),F89,-F89)</f>
        <v>11469.74</v>
      </c>
      <c r="L89">
        <f>IF(INDEX('Contacts'!$E$5:$E$484,MATCH(I89,'Contacts'!$A$5:$A$484,0))=A89,1,0)</f>
        <v>1</v>
      </c>
    </row>
    <row r="90">
      <c r="A90" t="inlineStr">
        <is>
          <t>Lygon Eyewear Pty Ltd</t>
        </is>
      </c>
      <c r="B90" t="inlineStr">
        <is>
          <t>INV-4368</t>
        </is>
      </c>
      <c r="C90" s="10" t="n">
        <v>46268</v>
      </c>
      <c r="D90" s="10" t="n">
        <v>46298</v>
      </c>
      <c r="E90" t="inlineStr">
        <is>
          <t>Balance owing at 30 Sep 2026 on QBO invoice INV-4368</t>
        </is>
      </c>
      <c r="F90" s="9" t="n">
        <v>1042.77</v>
      </c>
      <c r="G90" t="inlineStr">
        <is>
          <t>Invoice</t>
        </is>
      </c>
      <c r="H90" t="inlineStr">
        <is>
          <t>Lygon Eyewear Pty Ltd</t>
        </is>
      </c>
      <c r="I90" t="inlineStr">
        <is>
          <t>C181</t>
        </is>
      </c>
      <c r="J90" t="inlineStr">
        <is>
          <t>No</t>
        </is>
      </c>
      <c r="K90" s="9">
        <f>IF(OR(G90="Invoice",G90="Supplier credit note"),F90,-F90)</f>
        <v>1042.77</v>
      </c>
      <c r="L90">
        <f>IF(INDEX('Contacts'!$E$5:$E$484,MATCH(I90,'Contacts'!$A$5:$A$484,0))=A90,1,0)</f>
        <v>1</v>
      </c>
    </row>
    <row r="91">
      <c r="A91" t="inlineStr">
        <is>
          <t>Docklands Architects Pty Ltd</t>
        </is>
      </c>
      <c r="B91" t="inlineStr">
        <is>
          <t>INV-4371</t>
        </is>
      </c>
      <c r="C91" s="10" t="n">
        <v>46269</v>
      </c>
      <c r="D91" s="10" t="n">
        <v>46299</v>
      </c>
      <c r="E91" t="inlineStr">
        <is>
          <t>Balance owing at 30 Sep 2026 on QBO invoice INV-4371</t>
        </is>
      </c>
      <c r="F91" s="9" t="n">
        <v>3020.17</v>
      </c>
      <c r="G91" t="inlineStr">
        <is>
          <t>Invoice</t>
        </is>
      </c>
      <c r="H91" t="inlineStr">
        <is>
          <t>Docklands Architects Pty Ltd</t>
        </is>
      </c>
      <c r="I91" t="inlineStr">
        <is>
          <t>C033</t>
        </is>
      </c>
      <c r="J91" t="inlineStr">
        <is>
          <t>No</t>
        </is>
      </c>
      <c r="K91" s="9">
        <f>IF(OR(G91="Invoice",G91="Supplier credit note"),F91,-F91)</f>
        <v>3020.17</v>
      </c>
      <c r="L91">
        <f>IF(INDEX('Contacts'!$E$5:$E$484,MATCH(I91,'Contacts'!$A$5:$A$484,0))=A91,1,0)</f>
        <v>1</v>
      </c>
    </row>
    <row r="92">
      <c r="A92" t="inlineStr">
        <is>
          <t>Bridge Rd Kitchen &amp; Bath Pty Ltd</t>
        </is>
      </c>
      <c r="B92" t="inlineStr">
        <is>
          <t>CM-007</t>
        </is>
      </c>
      <c r="C92" s="10" t="n">
        <v>46270</v>
      </c>
      <c r="D92" s="10" t="n">
        <v>46270</v>
      </c>
      <c r="E92" t="inlineStr">
        <is>
          <t>Open credit at 30 Sep 2026: QBO credit memo CM-007</t>
        </is>
      </c>
      <c r="F92" s="9" t="n">
        <v>1201.07</v>
      </c>
      <c r="G92" t="inlineStr">
        <is>
          <t>Credit note</t>
        </is>
      </c>
      <c r="H92" t="inlineStr">
        <is>
          <t>Bridge Rd Kitchen &amp; Bath Pty Ltd</t>
        </is>
      </c>
      <c r="I92" t="inlineStr">
        <is>
          <t>C116</t>
        </is>
      </c>
      <c r="J92" t="inlineStr">
        <is>
          <t>No</t>
        </is>
      </c>
      <c r="K92" s="9">
        <f>IF(OR(G92="Invoice",G92="Supplier credit note"),F92,-F92)</f>
        <v>-1201.07</v>
      </c>
      <c r="L92">
        <f>IF(INDEX('Contacts'!$E$5:$E$484,MATCH(I92,'Contacts'!$A$5:$A$484,0))=A92,1,0)</f>
        <v>1</v>
      </c>
    </row>
    <row r="93">
      <c r="A93" t="inlineStr">
        <is>
          <t>Hawthorn Cafe Pty Ltd</t>
        </is>
      </c>
      <c r="B93" t="inlineStr">
        <is>
          <t>INV-4373</t>
        </is>
      </c>
      <c r="C93" s="10" t="n">
        <v>46272</v>
      </c>
      <c r="D93" s="10" t="n">
        <v>46302</v>
      </c>
      <c r="E93" t="inlineStr">
        <is>
          <t>Balance owing at 30 Sep 2026 on QBO invoice INV-4373</t>
        </is>
      </c>
      <c r="F93" s="9" t="n">
        <v>8587.98</v>
      </c>
      <c r="G93" t="inlineStr">
        <is>
          <t>Invoice</t>
        </is>
      </c>
      <c r="H93" t="inlineStr">
        <is>
          <t>Hawthorn Cafe Pty Ltd</t>
        </is>
      </c>
      <c r="I93" t="inlineStr">
        <is>
          <t>C055</t>
        </is>
      </c>
      <c r="J93" t="inlineStr">
        <is>
          <t>No</t>
        </is>
      </c>
      <c r="K93" s="9">
        <f>IF(OR(G93="Invoice",G93="Supplier credit note"),F93,-F93)</f>
        <v>8587.98</v>
      </c>
      <c r="L93">
        <f>IF(INDEX('Contacts'!$E$5:$E$484,MATCH(I93,'Contacts'!$A$5:$A$484,0))=A93,1,0)</f>
        <v>1</v>
      </c>
    </row>
    <row r="94">
      <c r="A94" t="inlineStr">
        <is>
          <t>Bluestone Kitchen &amp; Bath Pty Ltd</t>
        </is>
      </c>
      <c r="B94" t="inlineStr">
        <is>
          <t>INV-4376</t>
        </is>
      </c>
      <c r="C94" s="10" t="n">
        <v>46273</v>
      </c>
      <c r="D94" s="10" t="n">
        <v>46303</v>
      </c>
      <c r="E94" t="inlineStr">
        <is>
          <t>Balance owing at 30 Sep 2026 on QBO invoice INV-4376</t>
        </is>
      </c>
      <c r="F94" s="9" t="n">
        <v>9158.84</v>
      </c>
      <c r="G94" t="inlineStr">
        <is>
          <t>Invoice</t>
        </is>
      </c>
      <c r="H94" t="inlineStr">
        <is>
          <t>Bluestone Kitchen &amp; Bath Pty Ltd</t>
        </is>
      </c>
      <c r="I94" t="inlineStr">
        <is>
          <t>C018</t>
        </is>
      </c>
      <c r="J94" t="inlineStr">
        <is>
          <t>No</t>
        </is>
      </c>
      <c r="K94" s="9">
        <f>IF(OR(G94="Invoice",G94="Supplier credit note"),F94,-F94)</f>
        <v>9158.84</v>
      </c>
      <c r="L94">
        <f>IF(INDEX('Contacts'!$E$5:$E$484,MATCH(I94,'Contacts'!$A$5:$A$484,0))=A94,1,0)</f>
        <v>1</v>
      </c>
    </row>
    <row r="95">
      <c r="A95" t="inlineStr">
        <is>
          <t>Kestrel Fashion Pty Ltd</t>
        </is>
      </c>
      <c r="B95" t="inlineStr">
        <is>
          <t>INV-4377</t>
        </is>
      </c>
      <c r="C95" s="10" t="n">
        <v>46273</v>
      </c>
      <c r="D95" s="10" t="n">
        <v>46303</v>
      </c>
      <c r="E95" t="inlineStr">
        <is>
          <t>Balance owing at 30 Sep 2026 on QBO invoice INV-4377</t>
        </is>
      </c>
      <c r="F95" s="9" t="n">
        <v>3168</v>
      </c>
      <c r="G95" t="inlineStr">
        <is>
          <t>Invoice</t>
        </is>
      </c>
      <c r="H95" t="inlineStr">
        <is>
          <t>Kestrel Fashion Pty Ltd</t>
        </is>
      </c>
      <c r="I95" t="inlineStr">
        <is>
          <t>C179</t>
        </is>
      </c>
      <c r="J95" t="inlineStr">
        <is>
          <t>No</t>
        </is>
      </c>
      <c r="K95" s="9">
        <f>IF(OR(G95="Invoice",G95="Supplier credit note"),F95,-F95)</f>
        <v>3168</v>
      </c>
      <c r="L95">
        <f>IF(INDEX('Contacts'!$E$5:$E$484,MATCH(I95,'Contacts'!$A$5:$A$484,0))=A95,1,0)</f>
        <v>1</v>
      </c>
    </row>
    <row r="96">
      <c r="A96" t="inlineStr">
        <is>
          <t>Glenferrie Interiors Group</t>
        </is>
      </c>
      <c r="B96" t="inlineStr">
        <is>
          <t>INV-4378</t>
        </is>
      </c>
      <c r="C96" s="10" t="n">
        <v>46274</v>
      </c>
      <c r="D96" s="10" t="n">
        <v>46304</v>
      </c>
      <c r="E96" t="inlineStr">
        <is>
          <t>Balance owing at 30 Sep 2026 on QBO invoice INV-4378</t>
        </is>
      </c>
      <c r="F96" s="9" t="n">
        <v>5138.23</v>
      </c>
      <c r="G96" t="inlineStr">
        <is>
          <t>Invoice</t>
        </is>
      </c>
      <c r="H96" t="inlineStr">
        <is>
          <t>Glenferrie Interiors Group</t>
        </is>
      </c>
      <c r="I96" t="inlineStr">
        <is>
          <t>C020</t>
        </is>
      </c>
      <c r="J96" t="inlineStr">
        <is>
          <t>No</t>
        </is>
      </c>
      <c r="K96" s="9">
        <f>IF(OR(G96="Invoice",G96="Supplier credit note"),F96,-F96)</f>
        <v>5138.23</v>
      </c>
      <c r="L96">
        <f>IF(INDEX('Contacts'!$E$5:$E$484,MATCH(I96,'Contacts'!$A$5:$A$484,0))=A96,1,0)</f>
        <v>1</v>
      </c>
    </row>
    <row r="97">
      <c r="A97" t="inlineStr">
        <is>
          <t>Brunswick Architects Pty Ltd</t>
        </is>
      </c>
      <c r="B97" t="inlineStr">
        <is>
          <t>INV-4379</t>
        </is>
      </c>
      <c r="C97" s="10" t="n">
        <v>46274</v>
      </c>
      <c r="D97" s="10" t="n">
        <v>46304</v>
      </c>
      <c r="E97" t="inlineStr">
        <is>
          <t>Balance owing at 30 Sep 2026 on QBO invoice INV-4379</t>
        </is>
      </c>
      <c r="F97" s="9" t="n">
        <v>2956.65</v>
      </c>
      <c r="G97" t="inlineStr">
        <is>
          <t>Invoice</t>
        </is>
      </c>
      <c r="H97" t="inlineStr">
        <is>
          <t>Brunswick Architects Pty Ltd</t>
        </is>
      </c>
      <c r="I97" t="inlineStr">
        <is>
          <t>C035</t>
        </is>
      </c>
      <c r="J97" t="inlineStr">
        <is>
          <t>No</t>
        </is>
      </c>
      <c r="K97" s="9">
        <f>IF(OR(G97="Invoice",G97="Supplier credit note"),F97,-F97)</f>
        <v>2956.65</v>
      </c>
      <c r="L97">
        <f>IF(INDEX('Contacts'!$E$5:$E$484,MATCH(I97,'Contacts'!$A$5:$A$484,0))=A97,1,0)</f>
        <v>1</v>
      </c>
    </row>
    <row r="98">
      <c r="A98" t="inlineStr">
        <is>
          <t>Bridge Rd Kitchen &amp; Bath Pty Ltd</t>
        </is>
      </c>
      <c r="B98" t="inlineStr">
        <is>
          <t>INV-4380</t>
        </is>
      </c>
      <c r="C98" s="10" t="n">
        <v>46275</v>
      </c>
      <c r="D98" s="10" t="n">
        <v>46305</v>
      </c>
      <c r="E98" t="inlineStr">
        <is>
          <t>Balance owing at 30 Sep 2026 on QBO invoice INV-4380</t>
        </is>
      </c>
      <c r="F98" s="9" t="n">
        <v>2750.32</v>
      </c>
      <c r="G98" t="inlineStr">
        <is>
          <t>Invoice</t>
        </is>
      </c>
      <c r="H98" t="inlineStr">
        <is>
          <t>Bridge Rd Kitchen &amp; Bath Pty Ltd</t>
        </is>
      </c>
      <c r="I98" t="inlineStr">
        <is>
          <t>C116</t>
        </is>
      </c>
      <c r="J98" t="inlineStr">
        <is>
          <t>No</t>
        </is>
      </c>
      <c r="K98" s="9">
        <f>IF(OR(G98="Invoice",G98="Supplier credit note"),F98,-F98)</f>
        <v>2750.32</v>
      </c>
      <c r="L98">
        <f>IF(INDEX('Contacts'!$E$5:$E$484,MATCH(I98,'Contacts'!$A$5:$A$484,0))=A98,1,0)</f>
        <v>1</v>
      </c>
    </row>
    <row r="99">
      <c r="A99" t="inlineStr">
        <is>
          <t>Sydney Road Dental Pty Ltd</t>
        </is>
      </c>
      <c r="B99" t="inlineStr">
        <is>
          <t>INV-4381</t>
        </is>
      </c>
      <c r="C99" s="10" t="n">
        <v>46275</v>
      </c>
      <c r="D99" s="10" t="n">
        <v>46305</v>
      </c>
      <c r="E99" t="inlineStr">
        <is>
          <t>Balance owing at 30 Sep 2026 on QBO invoice INV-4381</t>
        </is>
      </c>
      <c r="F99" s="9" t="n">
        <v>3043.98</v>
      </c>
      <c r="G99" t="inlineStr">
        <is>
          <t>Invoice</t>
        </is>
      </c>
      <c r="H99" t="inlineStr">
        <is>
          <t>Sydney Road Dental Pty Ltd</t>
        </is>
      </c>
      <c r="I99" t="inlineStr">
        <is>
          <t>C043</t>
        </is>
      </c>
      <c r="J99" t="inlineStr">
        <is>
          <t>No</t>
        </is>
      </c>
      <c r="K99" s="9">
        <f>IF(OR(G99="Invoice",G99="Supplier credit note"),F99,-F99)</f>
        <v>3043.98</v>
      </c>
      <c r="L99">
        <f>IF(INDEX('Contacts'!$E$5:$E$484,MATCH(I99,'Contacts'!$A$5:$A$484,0))=A99,1,0)</f>
        <v>1</v>
      </c>
    </row>
    <row r="100">
      <c r="A100" t="inlineStr">
        <is>
          <t>Prahran Design Studio Group</t>
        </is>
      </c>
      <c r="B100" t="inlineStr">
        <is>
          <t>CM-012</t>
        </is>
      </c>
      <c r="C100" s="10" t="n">
        <v>46276</v>
      </c>
      <c r="D100" s="10" t="n">
        <v>46276</v>
      </c>
      <c r="E100" t="inlineStr">
        <is>
          <t>Open credit at 30 Sep 2026: QBO credit memo CM-012</t>
        </is>
      </c>
      <c r="F100" s="9" t="n">
        <v>1089.69</v>
      </c>
      <c r="G100" t="inlineStr">
        <is>
          <t>Credit note</t>
        </is>
      </c>
      <c r="H100" t="inlineStr">
        <is>
          <t>Prahran Design Studio Group</t>
        </is>
      </c>
      <c r="I100" t="inlineStr">
        <is>
          <t>C069</t>
        </is>
      </c>
      <c r="J100" t="inlineStr">
        <is>
          <t>No</t>
        </is>
      </c>
      <c r="K100" s="9">
        <f>IF(OR(G100="Invoice",G100="Supplier credit note"),F100,-F100)</f>
        <v>-1089.69</v>
      </c>
      <c r="L100">
        <f>IF(INDEX('Contacts'!$E$5:$E$484,MATCH(I100,'Contacts'!$A$5:$A$484,0))=A100,1,0)</f>
        <v>1</v>
      </c>
    </row>
    <row r="101">
      <c r="A101" t="inlineStr">
        <is>
          <t>Brunswick Architects Pty Ltd</t>
        </is>
      </c>
      <c r="B101" t="inlineStr">
        <is>
          <t>INV-4383</t>
        </is>
      </c>
      <c r="C101" s="10" t="n">
        <v>46276</v>
      </c>
      <c r="D101" s="10" t="n">
        <v>46306</v>
      </c>
      <c r="E101" t="inlineStr">
        <is>
          <t>Balance owing at 30 Sep 2026 on QBO invoice INV-4383</t>
        </is>
      </c>
      <c r="F101" s="9" t="n">
        <v>7750.48</v>
      </c>
      <c r="G101" t="inlineStr">
        <is>
          <t>Invoice</t>
        </is>
      </c>
      <c r="H101" t="inlineStr">
        <is>
          <t>Brunswick Architects Pty Ltd</t>
        </is>
      </c>
      <c r="I101" t="inlineStr">
        <is>
          <t>C035</t>
        </is>
      </c>
      <c r="J101" t="inlineStr">
        <is>
          <t>No</t>
        </is>
      </c>
      <c r="K101" s="9">
        <f>IF(OR(G101="Invoice",G101="Supplier credit note"),F101,-F101)</f>
        <v>7750.48</v>
      </c>
      <c r="L101">
        <f>IF(INDEX('Contacts'!$E$5:$E$484,MATCH(I101,'Contacts'!$A$5:$A$484,0))=A101,1,0)</f>
        <v>1</v>
      </c>
    </row>
    <row r="102">
      <c r="A102" t="inlineStr">
        <is>
          <t>Clifton Architects Pty Ltd</t>
        </is>
      </c>
      <c r="B102" t="inlineStr">
        <is>
          <t>INV-4384</t>
        </is>
      </c>
      <c r="C102" s="10" t="n">
        <v>46276</v>
      </c>
      <c r="D102" s="10" t="n">
        <v>46306</v>
      </c>
      <c r="E102" t="inlineStr">
        <is>
          <t>Balance owing at 30 Sep 2026 on QBO invoice INV-4384</t>
        </is>
      </c>
      <c r="F102" s="9" t="n">
        <v>21146.65</v>
      </c>
      <c r="G102" t="inlineStr">
        <is>
          <t>Invoice</t>
        </is>
      </c>
      <c r="H102" t="inlineStr">
        <is>
          <t>Clifton Architects Pty Ltd</t>
        </is>
      </c>
      <c r="I102" t="inlineStr">
        <is>
          <t>C236</t>
        </is>
      </c>
      <c r="J102" t="inlineStr">
        <is>
          <t>No</t>
        </is>
      </c>
      <c r="K102" s="9">
        <f>IF(OR(G102="Invoice",G102="Supplier credit note"),F102,-F102)</f>
        <v>21146.65</v>
      </c>
      <c r="L102">
        <f>IF(INDEX('Contacts'!$E$5:$E$484,MATCH(I102,'Contacts'!$A$5:$A$484,0))=A102,1,0)</f>
        <v>1</v>
      </c>
    </row>
    <row r="103">
      <c r="A103" t="inlineStr">
        <is>
          <t>High St Pharmacy</t>
        </is>
      </c>
      <c r="B103" t="inlineStr">
        <is>
          <t>INV-4385</t>
        </is>
      </c>
      <c r="C103" s="10" t="n">
        <v>46279</v>
      </c>
      <c r="D103" s="10" t="n">
        <v>46309</v>
      </c>
      <c r="E103" t="inlineStr">
        <is>
          <t>Balance owing at 30 Sep 2026 on QBO invoice INV-4385</t>
        </is>
      </c>
      <c r="F103" s="9" t="n">
        <v>9360.209999999999</v>
      </c>
      <c r="G103" t="inlineStr">
        <is>
          <t>Invoice</t>
        </is>
      </c>
      <c r="H103" t="inlineStr">
        <is>
          <t>High St Pharmacy</t>
        </is>
      </c>
      <c r="I103" t="inlineStr">
        <is>
          <t>C277</t>
        </is>
      </c>
      <c r="J103" t="inlineStr">
        <is>
          <t>No</t>
        </is>
      </c>
      <c r="K103" s="9">
        <f>IF(OR(G103="Invoice",G103="Supplier credit note"),F103,-F103)</f>
        <v>9360.21</v>
      </c>
      <c r="L103">
        <f>IF(INDEX('Contacts'!$E$5:$E$484,MATCH(I103,'Contacts'!$A$5:$A$484,0))=A103,1,0)</f>
        <v>1</v>
      </c>
    </row>
    <row r="104">
      <c r="A104" t="inlineStr">
        <is>
          <t>Elm Property Group Pty Ltd</t>
        </is>
      </c>
      <c r="B104" t="inlineStr">
        <is>
          <t>INV-4386</t>
        </is>
      </c>
      <c r="C104" s="10" t="n">
        <v>46279</v>
      </c>
      <c r="D104" s="10" t="n">
        <v>46309</v>
      </c>
      <c r="E104" t="inlineStr">
        <is>
          <t>Balance owing at 30 Sep 2026 on QBO invoice INV-4386</t>
        </is>
      </c>
      <c r="F104" s="9" t="n">
        <v>484</v>
      </c>
      <c r="G104" t="inlineStr">
        <is>
          <t>Invoice</t>
        </is>
      </c>
      <c r="H104" t="inlineStr">
        <is>
          <t>Elm Property Group Pty Ltd</t>
        </is>
      </c>
      <c r="I104" t="inlineStr">
        <is>
          <t>C258</t>
        </is>
      </c>
      <c r="J104" t="inlineStr">
        <is>
          <t>No</t>
        </is>
      </c>
      <c r="K104" s="9">
        <f>IF(OR(G104="Invoice",G104="Supplier credit note"),F104,-F104)</f>
        <v>484</v>
      </c>
      <c r="L104">
        <f>IF(INDEX('Contacts'!$E$5:$E$484,MATCH(I104,'Contacts'!$A$5:$A$484,0))=A104,1,0)</f>
        <v>1</v>
      </c>
    </row>
    <row r="105">
      <c r="A105" t="inlineStr">
        <is>
          <t>Southern Builders Pty Ltd</t>
        </is>
      </c>
      <c r="B105" t="inlineStr">
        <is>
          <t>INV-4387</t>
        </is>
      </c>
      <c r="C105" s="10" t="n">
        <v>46279</v>
      </c>
      <c r="D105" s="10" t="n">
        <v>46309</v>
      </c>
      <c r="E105" t="inlineStr">
        <is>
          <t>Balance owing at 30 Sep 2026 on QBO invoice INV-4387</t>
        </is>
      </c>
      <c r="F105" s="9" t="n">
        <v>12699.46</v>
      </c>
      <c r="G105" t="inlineStr">
        <is>
          <t>Invoice</t>
        </is>
      </c>
      <c r="H105" t="inlineStr">
        <is>
          <t>Southern Builders Pty Ltd</t>
        </is>
      </c>
      <c r="I105" t="inlineStr">
        <is>
          <t>C184</t>
        </is>
      </c>
      <c r="J105" t="inlineStr">
        <is>
          <t>No</t>
        </is>
      </c>
      <c r="K105" s="9">
        <f>IF(OR(G105="Invoice",G105="Supplier credit note"),F105,-F105)</f>
        <v>12699.46</v>
      </c>
      <c r="L105">
        <f>IF(INDEX('Contacts'!$E$5:$E$484,MATCH(I105,'Contacts'!$A$5:$A$484,0))=A105,1,0)</f>
        <v>1</v>
      </c>
    </row>
    <row r="106">
      <c r="A106" t="inlineStr">
        <is>
          <t>Yarra Fitness Pty Ltd</t>
        </is>
      </c>
      <c r="B106" t="inlineStr">
        <is>
          <t>INV-4388</t>
        </is>
      </c>
      <c r="C106" s="10" t="n">
        <v>46280</v>
      </c>
      <c r="D106" s="10" t="n">
        <v>46310</v>
      </c>
      <c r="E106" t="inlineStr">
        <is>
          <t>Balance owing at 30 Sep 2026 on QBO invoice INV-4388</t>
        </is>
      </c>
      <c r="F106" s="9" t="n">
        <v>1452</v>
      </c>
      <c r="G106" t="inlineStr">
        <is>
          <t>Invoice</t>
        </is>
      </c>
      <c r="H106" t="inlineStr">
        <is>
          <t>Yarra Fitness Pty Ltd</t>
        </is>
      </c>
      <c r="I106" t="inlineStr">
        <is>
          <t>C253</t>
        </is>
      </c>
      <c r="J106" t="inlineStr">
        <is>
          <t>No</t>
        </is>
      </c>
      <c r="K106" s="9">
        <f>IF(OR(G106="Invoice",G106="Supplier credit note"),F106,-F106)</f>
        <v>1452</v>
      </c>
      <c r="L106">
        <f>IF(INDEX('Contacts'!$E$5:$E$484,MATCH(I106,'Contacts'!$A$5:$A$484,0))=A106,1,0)</f>
        <v>1</v>
      </c>
    </row>
    <row r="107">
      <c r="A107" t="inlineStr">
        <is>
          <t>Albert Bakery</t>
        </is>
      </c>
      <c r="B107" t="inlineStr">
        <is>
          <t>INV-4389</t>
        </is>
      </c>
      <c r="C107" s="10" t="n">
        <v>46280</v>
      </c>
      <c r="D107" s="10" t="n">
        <v>46310</v>
      </c>
      <c r="E107" t="inlineStr">
        <is>
          <t>Balance owing at 30 Sep 2026 on QBO invoice INV-4389</t>
        </is>
      </c>
      <c r="F107" s="9" t="n">
        <v>19604.01</v>
      </c>
      <c r="G107" t="inlineStr">
        <is>
          <t>Invoice</t>
        </is>
      </c>
      <c r="H107" t="inlineStr">
        <is>
          <t>Albert Bakery</t>
        </is>
      </c>
      <c r="I107" t="inlineStr">
        <is>
          <t>C039</t>
        </is>
      </c>
      <c r="J107" t="inlineStr">
        <is>
          <t>No</t>
        </is>
      </c>
      <c r="K107" s="9">
        <f>IF(OR(G107="Invoice",G107="Supplier credit note"),F107,-F107)</f>
        <v>19604.01</v>
      </c>
      <c r="L107">
        <f>IF(INDEX('Contacts'!$E$5:$E$484,MATCH(I107,'Contacts'!$A$5:$A$484,0))=A107,1,0)</f>
        <v>1</v>
      </c>
    </row>
    <row r="108">
      <c r="A108" t="inlineStr">
        <is>
          <t>Lygon Constructions Pty Ltd</t>
        </is>
      </c>
      <c r="B108" t="inlineStr">
        <is>
          <t>INV-4390</t>
        </is>
      </c>
      <c r="C108" s="10" t="n">
        <v>46280</v>
      </c>
      <c r="D108" s="10" t="n">
        <v>46310</v>
      </c>
      <c r="E108" t="inlineStr">
        <is>
          <t>Balance owing at 30 Sep 2026 on QBO invoice INV-4390</t>
        </is>
      </c>
      <c r="F108" s="9" t="n">
        <v>1223.43</v>
      </c>
      <c r="G108" t="inlineStr">
        <is>
          <t>Invoice</t>
        </is>
      </c>
      <c r="H108" t="inlineStr">
        <is>
          <t>Lygon Constructions Pty Ltd</t>
        </is>
      </c>
      <c r="I108" t="inlineStr">
        <is>
          <t>C001</t>
        </is>
      </c>
      <c r="J108" t="inlineStr">
        <is>
          <t>No</t>
        </is>
      </c>
      <c r="K108" s="9">
        <f>IF(OR(G108="Invoice",G108="Supplier credit note"),F108,-F108)</f>
        <v>1223.43</v>
      </c>
      <c r="L108">
        <f>IF(INDEX('Contacts'!$E$5:$E$484,MATCH(I108,'Contacts'!$A$5:$A$484,0))=A108,1,0)</f>
        <v>1</v>
      </c>
    </row>
    <row r="109">
      <c r="A109" t="inlineStr">
        <is>
          <t>Prahran Constructions Pty Ltd</t>
        </is>
      </c>
      <c r="B109" t="inlineStr">
        <is>
          <t>INV-4391</t>
        </is>
      </c>
      <c r="C109" s="10" t="n">
        <v>46281</v>
      </c>
      <c r="D109" s="10" t="n">
        <v>46311</v>
      </c>
      <c r="E109" t="inlineStr">
        <is>
          <t>Balance owing at 30 Sep 2026 on QBO invoice INV-4391</t>
        </is>
      </c>
      <c r="F109" s="9" t="n">
        <v>4820.11</v>
      </c>
      <c r="G109" t="inlineStr">
        <is>
          <t>Invoice</t>
        </is>
      </c>
      <c r="H109" t="inlineStr">
        <is>
          <t>Prahran Constructions Pty Ltd</t>
        </is>
      </c>
      <c r="I109" t="inlineStr">
        <is>
          <t>C129</t>
        </is>
      </c>
      <c r="J109" t="inlineStr">
        <is>
          <t>No</t>
        </is>
      </c>
      <c r="K109" s="9">
        <f>IF(OR(G109="Invoice",G109="Supplier credit note"),F109,-F109)</f>
        <v>4820.11</v>
      </c>
      <c r="L109">
        <f>IF(INDEX('Contacts'!$E$5:$E$484,MATCH(I109,'Contacts'!$A$5:$A$484,0))=A109,1,0)</f>
        <v>1</v>
      </c>
    </row>
    <row r="110">
      <c r="A110" t="inlineStr">
        <is>
          <t>Northside Medical Centre Pty Ltd</t>
        </is>
      </c>
      <c r="B110" t="inlineStr">
        <is>
          <t>INV-4392</t>
        </is>
      </c>
      <c r="C110" s="10" t="n">
        <v>46281</v>
      </c>
      <c r="D110" s="10" t="n">
        <v>46311</v>
      </c>
      <c r="E110" t="inlineStr">
        <is>
          <t>Balance owing at 30 Sep 2026 on QBO invoice INV-4392</t>
        </is>
      </c>
      <c r="F110" s="9" t="n">
        <v>9817.32</v>
      </c>
      <c r="G110" t="inlineStr">
        <is>
          <t>Invoice</t>
        </is>
      </c>
      <c r="H110" t="inlineStr">
        <is>
          <t>Northside Medical Centre Pty Ltd</t>
        </is>
      </c>
      <c r="I110" t="inlineStr">
        <is>
          <t>C240</t>
        </is>
      </c>
      <c r="J110" t="inlineStr">
        <is>
          <t>No</t>
        </is>
      </c>
      <c r="K110" s="9">
        <f>IF(OR(G110="Invoice",G110="Supplier credit note"),F110,-F110)</f>
        <v>9817.32</v>
      </c>
      <c r="L110">
        <f>IF(INDEX('Contacts'!$E$5:$E$484,MATCH(I110,'Contacts'!$A$5:$A$484,0))=A110,1,0)</f>
        <v>1</v>
      </c>
    </row>
    <row r="111">
      <c r="A111" t="inlineStr">
        <is>
          <t>Northside Real Estate Pty Ltd</t>
        </is>
      </c>
      <c r="B111" t="inlineStr">
        <is>
          <t>INV-4393</t>
        </is>
      </c>
      <c r="C111" s="10" t="n">
        <v>46282</v>
      </c>
      <c r="D111" s="10" t="n">
        <v>46312</v>
      </c>
      <c r="E111" t="inlineStr">
        <is>
          <t>Balance owing at 30 Sep 2026 on QBO invoice INV-4393</t>
        </is>
      </c>
      <c r="F111" s="9" t="n">
        <v>6312.24</v>
      </c>
      <c r="G111" t="inlineStr">
        <is>
          <t>Invoice</t>
        </is>
      </c>
      <c r="H111" t="inlineStr">
        <is>
          <t>Northside Real Estate Pty Ltd</t>
        </is>
      </c>
      <c r="I111" t="inlineStr">
        <is>
          <t>C142</t>
        </is>
      </c>
      <c r="J111" t="inlineStr">
        <is>
          <t>No</t>
        </is>
      </c>
      <c r="K111" s="9">
        <f>IF(OR(G111="Invoice",G111="Supplier credit note"),F111,-F111)</f>
        <v>6312.24</v>
      </c>
      <c r="L111">
        <f>IF(INDEX('Contacts'!$E$5:$E$484,MATCH(I111,'Contacts'!$A$5:$A$484,0))=A111,1,0)</f>
        <v>1</v>
      </c>
    </row>
    <row r="112">
      <c r="A112" t="inlineStr">
        <is>
          <t>Smith St Fashion Pty Ltd</t>
        </is>
      </c>
      <c r="B112" t="inlineStr">
        <is>
          <t>INV-4394</t>
        </is>
      </c>
      <c r="C112" s="10" t="n">
        <v>46282</v>
      </c>
      <c r="D112" s="10" t="n">
        <v>46312</v>
      </c>
      <c r="E112" t="inlineStr">
        <is>
          <t>Balance owing at 30 Sep 2026 on QBO invoice INV-4394</t>
        </is>
      </c>
      <c r="F112" s="9" t="n">
        <v>17552.56</v>
      </c>
      <c r="G112" t="inlineStr">
        <is>
          <t>Invoice</t>
        </is>
      </c>
      <c r="H112" t="inlineStr">
        <is>
          <t>Smith St Fashion Pty Ltd</t>
        </is>
      </c>
      <c r="I112" t="inlineStr">
        <is>
          <t>C048</t>
        </is>
      </c>
      <c r="J112" t="inlineStr">
        <is>
          <t>No</t>
        </is>
      </c>
      <c r="K112" s="9">
        <f>IF(OR(G112="Invoice",G112="Supplier credit note"),F112,-F112)</f>
        <v>17552.56</v>
      </c>
      <c r="L112">
        <f>IF(INDEX('Contacts'!$E$5:$E$484,MATCH(I112,'Contacts'!$A$5:$A$484,0))=A112,1,0)</f>
        <v>1</v>
      </c>
    </row>
    <row r="113">
      <c r="A113" t="inlineStr">
        <is>
          <t>Hawthorn Cafe Pty Ltd</t>
        </is>
      </c>
      <c r="B113" t="inlineStr">
        <is>
          <t>INV-4395</t>
        </is>
      </c>
      <c r="C113" s="10" t="n">
        <v>46282</v>
      </c>
      <c r="D113" s="10" t="n">
        <v>46312</v>
      </c>
      <c r="E113" t="inlineStr">
        <is>
          <t>Balance owing at 30 Sep 2026 on QBO invoice INV-4395</t>
        </is>
      </c>
      <c r="F113" s="9" t="n">
        <v>6435.76</v>
      </c>
      <c r="G113" t="inlineStr">
        <is>
          <t>Invoice</t>
        </is>
      </c>
      <c r="H113" t="inlineStr">
        <is>
          <t>Hawthorn Cafe Pty Ltd</t>
        </is>
      </c>
      <c r="I113" t="inlineStr">
        <is>
          <t>C055</t>
        </is>
      </c>
      <c r="J113" t="inlineStr">
        <is>
          <t>No</t>
        </is>
      </c>
      <c r="K113" s="9">
        <f>IF(OR(G113="Invoice",G113="Supplier credit note"),F113,-F113)</f>
        <v>6435.76</v>
      </c>
      <c r="L113">
        <f>IF(INDEX('Contacts'!$E$5:$E$484,MATCH(I113,'Contacts'!$A$5:$A$484,0))=A113,1,0)</f>
        <v>1</v>
      </c>
    </row>
    <row r="114">
      <c r="A114" t="inlineStr">
        <is>
          <t>Redgum Physio Pty Ltd</t>
        </is>
      </c>
      <c r="B114" t="inlineStr">
        <is>
          <t>INV-4396</t>
        </is>
      </c>
      <c r="C114" s="10" t="n">
        <v>46283</v>
      </c>
      <c r="D114" s="10" t="n">
        <v>46313</v>
      </c>
      <c r="E114" t="inlineStr">
        <is>
          <t>Balance owing at 30 Sep 2026 on QBO invoice INV-4396</t>
        </is>
      </c>
      <c r="F114" s="9" t="n">
        <v>3494.84</v>
      </c>
      <c r="G114" t="inlineStr">
        <is>
          <t>Invoice</t>
        </is>
      </c>
      <c r="H114" t="inlineStr">
        <is>
          <t>Redgum Physio Pty Ltd</t>
        </is>
      </c>
      <c r="I114" t="inlineStr">
        <is>
          <t>C279</t>
        </is>
      </c>
      <c r="J114" t="inlineStr">
        <is>
          <t>No</t>
        </is>
      </c>
      <c r="K114" s="9">
        <f>IF(OR(G114="Invoice",G114="Supplier credit note"),F114,-F114)</f>
        <v>3494.84</v>
      </c>
      <c r="L114">
        <f>IF(INDEX('Contacts'!$E$5:$E$484,MATCH(I114,'Contacts'!$A$5:$A$484,0))=A114,1,0)</f>
        <v>1</v>
      </c>
    </row>
    <row r="115">
      <c r="A115" t="inlineStr">
        <is>
          <t>Malvern Kitchen &amp; Bath Pty Ltd</t>
        </is>
      </c>
      <c r="B115" t="inlineStr">
        <is>
          <t>INV-4397</t>
        </is>
      </c>
      <c r="C115" s="10" t="n">
        <v>46283</v>
      </c>
      <c r="D115" s="10" t="n">
        <v>46313</v>
      </c>
      <c r="E115" t="inlineStr">
        <is>
          <t>Balance owing at 30 Sep 2026 on QBO invoice INV-4397</t>
        </is>
      </c>
      <c r="F115" s="9" t="n">
        <v>5616.44</v>
      </c>
      <c r="G115" t="inlineStr">
        <is>
          <t>Invoice</t>
        </is>
      </c>
      <c r="H115" t="inlineStr">
        <is>
          <t>Malvern Kitchen &amp; Bath Pty Ltd</t>
        </is>
      </c>
      <c r="I115" t="inlineStr">
        <is>
          <t>C056</t>
        </is>
      </c>
      <c r="J115" t="inlineStr">
        <is>
          <t>No</t>
        </is>
      </c>
      <c r="K115" s="9">
        <f>IF(OR(G115="Invoice",G115="Supplier credit note"),F115,-F115)</f>
        <v>5616.44</v>
      </c>
      <c r="L115">
        <f>IF(INDEX('Contacts'!$E$5:$E$484,MATCH(I115,'Contacts'!$A$5:$A$484,0))=A115,1,0)</f>
        <v>1</v>
      </c>
    </row>
    <row r="116">
      <c r="A116" t="inlineStr">
        <is>
          <t>Redgum Builders Pty Ltd</t>
        </is>
      </c>
      <c r="B116" t="inlineStr">
        <is>
          <t>INV-4398</t>
        </is>
      </c>
      <c r="C116" s="10" t="n">
        <v>46283</v>
      </c>
      <c r="D116" s="10" t="n">
        <v>46313</v>
      </c>
      <c r="E116" t="inlineStr">
        <is>
          <t>Balance owing at 30 Sep 2026 on QBO invoice INV-4398</t>
        </is>
      </c>
      <c r="F116" s="9" t="n">
        <v>3377.09</v>
      </c>
      <c r="G116" t="inlineStr">
        <is>
          <t>Invoice</t>
        </is>
      </c>
      <c r="H116" t="inlineStr">
        <is>
          <t>Redgum Builders Pty Ltd</t>
        </is>
      </c>
      <c r="I116" t="inlineStr">
        <is>
          <t>C119</t>
        </is>
      </c>
      <c r="J116" t="inlineStr">
        <is>
          <t>No</t>
        </is>
      </c>
      <c r="K116" s="9">
        <f>IF(OR(G116="Invoice",G116="Supplier credit note"),F116,-F116)</f>
        <v>3377.09</v>
      </c>
      <c r="L116">
        <f>IF(INDEX('Contacts'!$E$5:$E$484,MATCH(I116,'Contacts'!$A$5:$A$484,0))=A116,1,0)</f>
        <v>1</v>
      </c>
    </row>
    <row r="117">
      <c r="A117" t="inlineStr">
        <is>
          <t>Yarra Kitchen &amp; Bath Pty Ltd</t>
        </is>
      </c>
      <c r="B117" t="inlineStr">
        <is>
          <t>INV-4399</t>
        </is>
      </c>
      <c r="C117" s="10" t="n">
        <v>46286</v>
      </c>
      <c r="D117" s="10" t="n">
        <v>46316</v>
      </c>
      <c r="E117" t="inlineStr">
        <is>
          <t>Balance owing at 30 Sep 2026 on QBO invoice INV-4399</t>
        </is>
      </c>
      <c r="F117" s="9" t="n">
        <v>7408.52</v>
      </c>
      <c r="G117" t="inlineStr">
        <is>
          <t>Invoice</t>
        </is>
      </c>
      <c r="H117" t="inlineStr">
        <is>
          <t>Yarra Kitchen &amp; Bath Pty Ltd</t>
        </is>
      </c>
      <c r="I117" t="inlineStr">
        <is>
          <t>C010</t>
        </is>
      </c>
      <c r="J117" t="inlineStr">
        <is>
          <t>No</t>
        </is>
      </c>
      <c r="K117" s="9">
        <f>IF(OR(G117="Invoice",G117="Supplier credit note"),F117,-F117)</f>
        <v>7408.52</v>
      </c>
      <c r="L117">
        <f>IF(INDEX('Contacts'!$E$5:$E$484,MATCH(I117,'Contacts'!$A$5:$A$484,0))=A117,1,0)</f>
        <v>1</v>
      </c>
    </row>
    <row r="118">
      <c r="A118" t="inlineStr">
        <is>
          <t>Laneway Florist Pty Ltd</t>
        </is>
      </c>
      <c r="B118" t="inlineStr">
        <is>
          <t>INV-4400</t>
        </is>
      </c>
      <c r="C118" s="10" t="n">
        <v>46286</v>
      </c>
      <c r="D118" s="10" t="n">
        <v>46316</v>
      </c>
      <c r="E118" t="inlineStr">
        <is>
          <t>Balance owing at 30 Sep 2026 on QBO invoice INV-4400</t>
        </is>
      </c>
      <c r="F118" s="9" t="n">
        <v>1241.58</v>
      </c>
      <c r="G118" t="inlineStr">
        <is>
          <t>Invoice</t>
        </is>
      </c>
      <c r="H118" t="inlineStr">
        <is>
          <t>Laneway Florist Pty Ltd</t>
        </is>
      </c>
      <c r="I118" t="inlineStr">
        <is>
          <t>C014</t>
        </is>
      </c>
      <c r="J118" t="inlineStr">
        <is>
          <t>No</t>
        </is>
      </c>
      <c r="K118" s="9">
        <f>IF(OR(G118="Invoice",G118="Supplier credit note"),F118,-F118)</f>
        <v>1241.58</v>
      </c>
      <c r="L118">
        <f>IF(INDEX('Contacts'!$E$5:$E$484,MATCH(I118,'Contacts'!$A$5:$A$484,0))=A118,1,0)</f>
        <v>1</v>
      </c>
    </row>
    <row r="119">
      <c r="A119" t="inlineStr">
        <is>
          <t>Hawthorn Dental Pty Ltd</t>
        </is>
      </c>
      <c r="B119" t="inlineStr">
        <is>
          <t>INV-4401</t>
        </is>
      </c>
      <c r="C119" s="10" t="n">
        <v>46286</v>
      </c>
      <c r="D119" s="10" t="n">
        <v>46316</v>
      </c>
      <c r="E119" t="inlineStr">
        <is>
          <t>Balance owing at 30 Sep 2026 on QBO invoice INV-4401</t>
        </is>
      </c>
      <c r="F119" s="9" t="n">
        <v>12154.22</v>
      </c>
      <c r="G119" t="inlineStr">
        <is>
          <t>Invoice</t>
        </is>
      </c>
      <c r="H119" t="inlineStr">
        <is>
          <t>Hawthorn Dental Pty. Ltd.</t>
        </is>
      </c>
      <c r="I119" t="inlineStr">
        <is>
          <t>C303</t>
        </is>
      </c>
      <c r="J119" t="inlineStr">
        <is>
          <t>Yes</t>
        </is>
      </c>
      <c r="K119" s="9">
        <f>IF(OR(G119="Invoice",G119="Supplier credit note"),F119,-F119)</f>
        <v>12154.22</v>
      </c>
      <c r="L119">
        <f>IF(INDEX('Contacts'!$E$5:$E$484,MATCH(I119,'Contacts'!$A$5:$A$484,0))=A119,1,0)</f>
        <v>1</v>
      </c>
    </row>
    <row r="120">
      <c r="A120" t="inlineStr">
        <is>
          <t>Fitzroy Builders Pty Ltd</t>
        </is>
      </c>
      <c r="B120" t="inlineStr">
        <is>
          <t>INV-4402</t>
        </is>
      </c>
      <c r="C120" s="10" t="n">
        <v>46287</v>
      </c>
      <c r="D120" s="10" t="n">
        <v>46317</v>
      </c>
      <c r="E120" t="inlineStr">
        <is>
          <t>Balance owing at 30 Sep 2026 on QBO invoice INV-4402</t>
        </is>
      </c>
      <c r="F120" s="9" t="n">
        <v>3484.8</v>
      </c>
      <c r="G120" t="inlineStr">
        <is>
          <t>Invoice</t>
        </is>
      </c>
      <c r="H120" t="inlineStr">
        <is>
          <t>Fitzroy Builders Pty Ltd</t>
        </is>
      </c>
      <c r="I120" t="inlineStr">
        <is>
          <t>C038</t>
        </is>
      </c>
      <c r="J120" t="inlineStr">
        <is>
          <t>No</t>
        </is>
      </c>
      <c r="K120" s="9">
        <f>IF(OR(G120="Invoice",G120="Supplier credit note"),F120,-F120)</f>
        <v>3484.8</v>
      </c>
      <c r="L120">
        <f>IF(INDEX('Contacts'!$E$5:$E$484,MATCH(I120,'Contacts'!$A$5:$A$484,0))=A120,1,0)</f>
        <v>1</v>
      </c>
    </row>
    <row r="121">
      <c r="A121" t="inlineStr">
        <is>
          <t>Docklands Fashion Pty Ltd</t>
        </is>
      </c>
      <c r="B121" t="inlineStr">
        <is>
          <t>INV-4403</t>
        </is>
      </c>
      <c r="C121" s="10" t="n">
        <v>46287</v>
      </c>
      <c r="D121" s="10" t="n">
        <v>46317</v>
      </c>
      <c r="E121" t="inlineStr">
        <is>
          <t>Balance owing at 30 Sep 2026 on QBO invoice INV-4403</t>
        </is>
      </c>
      <c r="F121" s="9" t="n">
        <v>14235.36</v>
      </c>
      <c r="G121" t="inlineStr">
        <is>
          <t>Invoice</t>
        </is>
      </c>
      <c r="H121" t="inlineStr">
        <is>
          <t>Docklands Fashion Pty Ltd</t>
        </is>
      </c>
      <c r="I121" t="inlineStr">
        <is>
          <t>C029</t>
        </is>
      </c>
      <c r="J121" t="inlineStr">
        <is>
          <t>No</t>
        </is>
      </c>
      <c r="K121" s="9">
        <f>IF(OR(G121="Invoice",G121="Supplier credit note"),F121,-F121)</f>
        <v>14235.36</v>
      </c>
      <c r="L121">
        <f>IF(INDEX('Contacts'!$E$5:$E$484,MATCH(I121,'Contacts'!$A$5:$A$484,0))=A121,1,0)</f>
        <v>1</v>
      </c>
    </row>
    <row r="122">
      <c r="A122" t="inlineStr">
        <is>
          <t>Southern Fashion Pty Ltd</t>
        </is>
      </c>
      <c r="B122" t="inlineStr">
        <is>
          <t>INV-4404</t>
        </is>
      </c>
      <c r="C122" s="10" t="n">
        <v>46288</v>
      </c>
      <c r="D122" s="10" t="n">
        <v>46318</v>
      </c>
      <c r="E122" t="inlineStr">
        <is>
          <t>Balance owing at 30 Sep 2026 on QBO invoice INV-4404</t>
        </is>
      </c>
      <c r="F122" s="9" t="n">
        <v>4850.4</v>
      </c>
      <c r="G122" t="inlineStr">
        <is>
          <t>Invoice</t>
        </is>
      </c>
      <c r="H122" t="inlineStr">
        <is>
          <t>Southern Fashion Pty Ltd</t>
        </is>
      </c>
      <c r="I122" t="inlineStr">
        <is>
          <t>C256</t>
        </is>
      </c>
      <c r="J122" t="inlineStr">
        <is>
          <t>No</t>
        </is>
      </c>
      <c r="K122" s="9">
        <f>IF(OR(G122="Invoice",G122="Supplier credit note"),F122,-F122)</f>
        <v>4850.4</v>
      </c>
      <c r="L122">
        <f>IF(INDEX('Contacts'!$E$5:$E$484,MATCH(I122,'Contacts'!$A$5:$A$484,0))=A122,1,0)</f>
        <v>1</v>
      </c>
    </row>
    <row r="123">
      <c r="A123" t="inlineStr">
        <is>
          <t>Prahran Fitness</t>
        </is>
      </c>
      <c r="B123" t="inlineStr">
        <is>
          <t>INV-4405</t>
        </is>
      </c>
      <c r="C123" s="10" t="n">
        <v>46288</v>
      </c>
      <c r="D123" s="10" t="n">
        <v>46318</v>
      </c>
      <c r="E123" t="inlineStr">
        <is>
          <t>Balance owing at 30 Sep 2026 on QBO invoice INV-4405</t>
        </is>
      </c>
      <c r="F123" s="9" t="n">
        <v>7376.24</v>
      </c>
      <c r="G123" t="inlineStr">
        <is>
          <t>Invoice</t>
        </is>
      </c>
      <c r="H123" t="inlineStr">
        <is>
          <t>Prahran Fitness</t>
        </is>
      </c>
      <c r="I123" t="inlineStr">
        <is>
          <t>C164</t>
        </is>
      </c>
      <c r="J123" t="inlineStr">
        <is>
          <t>No</t>
        </is>
      </c>
      <c r="K123" s="9">
        <f>IF(OR(G123="Invoice",G123="Supplier credit note"),F123,-F123)</f>
        <v>7376.24</v>
      </c>
      <c r="L123">
        <f>IF(INDEX('Contacts'!$E$5:$E$484,MATCH(I123,'Contacts'!$A$5:$A$484,0))=A123,1,0)</f>
        <v>1</v>
      </c>
    </row>
    <row r="124">
      <c r="A124" t="inlineStr">
        <is>
          <t>Docklands Salon Pty Ltd</t>
        </is>
      </c>
      <c r="B124" t="inlineStr">
        <is>
          <t>INV-4406</t>
        </is>
      </c>
      <c r="C124" s="10" t="n">
        <v>46288</v>
      </c>
      <c r="D124" s="10" t="n">
        <v>46318</v>
      </c>
      <c r="E124" t="inlineStr">
        <is>
          <t>Balance owing at 30 Sep 2026 on QBO invoice INV-4406</t>
        </is>
      </c>
      <c r="F124" s="9" t="n">
        <v>1857.89</v>
      </c>
      <c r="G124" t="inlineStr">
        <is>
          <t>Invoice</t>
        </is>
      </c>
      <c r="H124" t="inlineStr">
        <is>
          <t>Docklands Salon Pty Ltd</t>
        </is>
      </c>
      <c r="I124" t="inlineStr">
        <is>
          <t>C067</t>
        </is>
      </c>
      <c r="J124" t="inlineStr">
        <is>
          <t>No</t>
        </is>
      </c>
      <c r="K124" s="9">
        <f>IF(OR(G124="Invoice",G124="Supplier credit note"),F124,-F124)</f>
        <v>1857.89</v>
      </c>
      <c r="L124">
        <f>IF(INDEX('Contacts'!$E$5:$E$484,MATCH(I124,'Contacts'!$A$5:$A$484,0))=A124,1,0)</f>
        <v>1</v>
      </c>
    </row>
    <row r="125">
      <c r="A125" t="inlineStr">
        <is>
          <t>Bridge Rd Kitchen &amp; Bath Pty Ltd</t>
        </is>
      </c>
      <c r="B125" t="inlineStr">
        <is>
          <t>INV-4407</t>
        </is>
      </c>
      <c r="C125" s="10" t="n">
        <v>46288</v>
      </c>
      <c r="D125" s="10" t="n">
        <v>46318</v>
      </c>
      <c r="E125" t="inlineStr">
        <is>
          <t>Balance owing at 30 Sep 2026 on QBO invoice INV-4407</t>
        </is>
      </c>
      <c r="F125" s="9" t="n">
        <v>22565.74</v>
      </c>
      <c r="G125" t="inlineStr">
        <is>
          <t>Invoice</t>
        </is>
      </c>
      <c r="H125" t="inlineStr">
        <is>
          <t>Bridge Rd Kitchen &amp; Bath Pty Ltd</t>
        </is>
      </c>
      <c r="I125" t="inlineStr">
        <is>
          <t>C116</t>
        </is>
      </c>
      <c r="J125" t="inlineStr">
        <is>
          <t>No</t>
        </is>
      </c>
      <c r="K125" s="9">
        <f>IF(OR(G125="Invoice",G125="Supplier credit note"),F125,-F125)</f>
        <v>22565.74</v>
      </c>
      <c r="L125">
        <f>IF(INDEX('Contacts'!$E$5:$E$484,MATCH(I125,'Contacts'!$A$5:$A$484,0))=A125,1,0)</f>
        <v>1</v>
      </c>
    </row>
    <row r="126">
      <c r="A126" t="inlineStr">
        <is>
          <t>Hawthorn Cafe Pty Ltd</t>
        </is>
      </c>
      <c r="B126" t="inlineStr">
        <is>
          <t>INV-4408</t>
        </is>
      </c>
      <c r="C126" s="10" t="n">
        <v>46289</v>
      </c>
      <c r="D126" s="10" t="n">
        <v>46319</v>
      </c>
      <c r="E126" t="inlineStr">
        <is>
          <t>Balance owing at 30 Sep 2026 on QBO invoice INV-4408</t>
        </is>
      </c>
      <c r="F126" s="9" t="n">
        <v>5571.98</v>
      </c>
      <c r="G126" t="inlineStr">
        <is>
          <t>Invoice</t>
        </is>
      </c>
      <c r="H126" t="inlineStr">
        <is>
          <t>Hawthorn Cafe Pty Ltd</t>
        </is>
      </c>
      <c r="I126" t="inlineStr">
        <is>
          <t>C055</t>
        </is>
      </c>
      <c r="J126" t="inlineStr">
        <is>
          <t>No</t>
        </is>
      </c>
      <c r="K126" s="9">
        <f>IF(OR(G126="Invoice",G126="Supplier credit note"),F126,-F126)</f>
        <v>5571.98</v>
      </c>
      <c r="L126">
        <f>IF(INDEX('Contacts'!$E$5:$E$484,MATCH(I126,'Contacts'!$A$5:$A$484,0))=A126,1,0)</f>
        <v>1</v>
      </c>
    </row>
    <row r="127">
      <c r="A127" t="inlineStr">
        <is>
          <t>Prahran Vet Clinic Pty Ltd</t>
        </is>
      </c>
      <c r="B127" t="inlineStr">
        <is>
          <t>INV-4409</t>
        </is>
      </c>
      <c r="C127" s="10" t="n">
        <v>46289</v>
      </c>
      <c r="D127" s="10" t="n">
        <v>46319</v>
      </c>
      <c r="E127" t="inlineStr">
        <is>
          <t>Balance owing at 30 Sep 2026 on QBO invoice INV-4409</t>
        </is>
      </c>
      <c r="F127" s="9" t="n">
        <v>2574</v>
      </c>
      <c r="G127" t="inlineStr">
        <is>
          <t>Invoice</t>
        </is>
      </c>
      <c r="H127" t="inlineStr">
        <is>
          <t>Prahran Vet Clinic Pty Ltd</t>
        </is>
      </c>
      <c r="I127" t="inlineStr">
        <is>
          <t>C022</t>
        </is>
      </c>
      <c r="J127" t="inlineStr">
        <is>
          <t>No</t>
        </is>
      </c>
      <c r="K127" s="9">
        <f>IF(OR(G127="Invoice",G127="Supplier credit note"),F127,-F127)</f>
        <v>2574</v>
      </c>
      <c r="L127">
        <f>IF(INDEX('Contacts'!$E$5:$E$484,MATCH(I127,'Contacts'!$A$5:$A$484,0))=A127,1,0)</f>
        <v>1</v>
      </c>
    </row>
    <row r="128">
      <c r="A128" t="inlineStr">
        <is>
          <t>Wattle Interiors</t>
        </is>
      </c>
      <c r="B128" t="inlineStr">
        <is>
          <t>INV-4410</t>
        </is>
      </c>
      <c r="C128" s="10" t="n">
        <v>46290</v>
      </c>
      <c r="D128" s="10" t="n">
        <v>46320</v>
      </c>
      <c r="E128" t="inlineStr">
        <is>
          <t>Balance owing at 30 Sep 2026 on QBO invoice INV-4410</t>
        </is>
      </c>
      <c r="F128" s="9" t="n">
        <v>5259.1</v>
      </c>
      <c r="G128" t="inlineStr">
        <is>
          <t>Invoice</t>
        </is>
      </c>
      <c r="H128" t="inlineStr">
        <is>
          <t>Wattle Interiors</t>
        </is>
      </c>
      <c r="I128" t="inlineStr">
        <is>
          <t>C268</t>
        </is>
      </c>
      <c r="J128" t="inlineStr">
        <is>
          <t>No</t>
        </is>
      </c>
      <c r="K128" s="9">
        <f>IF(OR(G128="Invoice",G128="Supplier credit note"),F128,-F128)</f>
        <v>5259.1</v>
      </c>
      <c r="L128">
        <f>IF(INDEX('Contacts'!$E$5:$E$484,MATCH(I128,'Contacts'!$A$5:$A$484,0))=A128,1,0)</f>
        <v>1</v>
      </c>
    </row>
    <row r="129">
      <c r="A129" t="inlineStr">
        <is>
          <t>Albert Developments Pty Ltd</t>
        </is>
      </c>
      <c r="B129" t="inlineStr">
        <is>
          <t>INV-4411</t>
        </is>
      </c>
      <c r="C129" s="10" t="n">
        <v>46290</v>
      </c>
      <c r="D129" s="10" t="n">
        <v>46320</v>
      </c>
      <c r="E129" t="inlineStr">
        <is>
          <t>Balance owing at 30 Sep 2026 on QBO invoice INV-4411</t>
        </is>
      </c>
      <c r="F129" s="9" t="n">
        <v>1799.94</v>
      </c>
      <c r="G129" t="inlineStr">
        <is>
          <t>Invoice</t>
        </is>
      </c>
      <c r="H129" t="inlineStr">
        <is>
          <t>Albert Developments Pty Ltd</t>
        </is>
      </c>
      <c r="I129" t="inlineStr">
        <is>
          <t>C093</t>
        </is>
      </c>
      <c r="J129" t="inlineStr">
        <is>
          <t>No</t>
        </is>
      </c>
      <c r="K129" s="9">
        <f>IF(OR(G129="Invoice",G129="Supplier credit note"),F129,-F129)</f>
        <v>1799.94</v>
      </c>
      <c r="L129">
        <f>IF(INDEX('Contacts'!$E$5:$E$484,MATCH(I129,'Contacts'!$A$5:$A$484,0))=A129,1,0)</f>
        <v>1</v>
      </c>
    </row>
    <row r="130">
      <c r="A130" t="inlineStr">
        <is>
          <t>Bridge Rd Physio Pty Ltd</t>
        </is>
      </c>
      <c r="B130" t="inlineStr">
        <is>
          <t>INV-4412</t>
        </is>
      </c>
      <c r="C130" s="10" t="n">
        <v>46293</v>
      </c>
      <c r="D130" s="10" t="n">
        <v>46323</v>
      </c>
      <c r="E130" t="inlineStr">
        <is>
          <t>Balance owing at 30 Sep 2026 on QBO invoice INV-4412</t>
        </is>
      </c>
      <c r="F130" s="9" t="n">
        <v>4491.01</v>
      </c>
      <c r="G130" t="inlineStr">
        <is>
          <t>Invoice</t>
        </is>
      </c>
      <c r="H130" t="inlineStr">
        <is>
          <t>Bridge Rd Physio Pty Ltd</t>
        </is>
      </c>
      <c r="I130" t="inlineStr">
        <is>
          <t>C096</t>
        </is>
      </c>
      <c r="J130" t="inlineStr">
        <is>
          <t>No</t>
        </is>
      </c>
      <c r="K130" s="9">
        <f>IF(OR(G130="Invoice",G130="Supplier credit note"),F130,-F130)</f>
        <v>4491.01</v>
      </c>
      <c r="L130">
        <f>IF(INDEX('Contacts'!$E$5:$E$484,MATCH(I130,'Contacts'!$A$5:$A$484,0))=A130,1,0)</f>
        <v>1</v>
      </c>
    </row>
    <row r="131">
      <c r="A131" t="inlineStr">
        <is>
          <t>Wattle Gallery Pty Ltd</t>
        </is>
      </c>
      <c r="B131" t="inlineStr">
        <is>
          <t>INV-4413</t>
        </is>
      </c>
      <c r="C131" s="10" t="n">
        <v>46293</v>
      </c>
      <c r="D131" s="10" t="n">
        <v>46323</v>
      </c>
      <c r="E131" t="inlineStr">
        <is>
          <t>Balance owing at 30 Sep 2026 on QBO invoice INV-4413</t>
        </is>
      </c>
      <c r="F131" s="9" t="n">
        <v>677.6</v>
      </c>
      <c r="G131" t="inlineStr">
        <is>
          <t>Invoice</t>
        </is>
      </c>
      <c r="H131" t="inlineStr">
        <is>
          <t>Wattle Gallery Pty Ltd</t>
        </is>
      </c>
      <c r="I131" t="inlineStr">
        <is>
          <t>C015</t>
        </is>
      </c>
      <c r="J131" t="inlineStr">
        <is>
          <t>No</t>
        </is>
      </c>
      <c r="K131" s="9">
        <f>IF(OR(G131="Invoice",G131="Supplier credit note"),F131,-F131)</f>
        <v>677.6</v>
      </c>
      <c r="L131">
        <f>IF(INDEX('Contacts'!$E$5:$E$484,MATCH(I131,'Contacts'!$A$5:$A$484,0))=A131,1,0)</f>
        <v>1</v>
      </c>
    </row>
    <row r="132">
      <c r="A132" t="inlineStr">
        <is>
          <t>Chapel Real Estate Pty Ltd</t>
        </is>
      </c>
      <c r="B132" t="inlineStr">
        <is>
          <t>INV-4414</t>
        </is>
      </c>
      <c r="C132" s="10" t="n">
        <v>46293</v>
      </c>
      <c r="D132" s="10" t="n">
        <v>46323</v>
      </c>
      <c r="E132" t="inlineStr">
        <is>
          <t>Balance owing at 30 Sep 2026 on QBO invoice INV-4414</t>
        </is>
      </c>
      <c r="F132" s="9" t="n">
        <v>13750.64</v>
      </c>
      <c r="G132" t="inlineStr">
        <is>
          <t>Invoice</t>
        </is>
      </c>
      <c r="H132" t="inlineStr">
        <is>
          <t>Chapel Real Estate Pty Ltd</t>
        </is>
      </c>
      <c r="I132" t="inlineStr">
        <is>
          <t>C254</t>
        </is>
      </c>
      <c r="J132" t="inlineStr">
        <is>
          <t>No</t>
        </is>
      </c>
      <c r="K132" s="9">
        <f>IF(OR(G132="Invoice",G132="Supplier credit note"),F132,-F132)</f>
        <v>13750.64</v>
      </c>
      <c r="L132">
        <f>IF(INDEX('Contacts'!$E$5:$E$484,MATCH(I132,'Contacts'!$A$5:$A$484,0))=A132,1,0)</f>
        <v>1</v>
      </c>
    </row>
    <row r="133">
      <c r="A133" t="inlineStr">
        <is>
          <t>Carlton Real Estate Pty Ltd</t>
        </is>
      </c>
      <c r="B133" t="inlineStr">
        <is>
          <t>UNAPPLIED-UP-01</t>
        </is>
      </c>
      <c r="C133" s="10" t="n">
        <v>46293</v>
      </c>
      <c r="D133" s="10" t="n">
        <v>46293</v>
      </c>
      <c r="E133" t="inlineStr">
        <is>
          <t>Open credit at 30 Sep 2026: QBO unapplied payment UP-01</t>
        </is>
      </c>
      <c r="F133" s="9" t="n">
        <v>2301.66</v>
      </c>
      <c r="G133" t="inlineStr">
        <is>
          <t>Credit note</t>
        </is>
      </c>
      <c r="H133" t="inlineStr">
        <is>
          <t>Carlton Real Estate Pty Ltd</t>
        </is>
      </c>
      <c r="I133" t="inlineStr">
        <is>
          <t>C133</t>
        </is>
      </c>
      <c r="J133" t="inlineStr">
        <is>
          <t>No</t>
        </is>
      </c>
      <c r="K133" s="9">
        <f>IF(OR(G133="Invoice",G133="Supplier credit note"),F133,-F133)</f>
        <v>-2301.66</v>
      </c>
      <c r="L133">
        <f>IF(INDEX('Contacts'!$E$5:$E$484,MATCH(I133,'Contacts'!$A$5:$A$484,0))=A133,1,0)</f>
        <v>1</v>
      </c>
    </row>
    <row r="134">
      <c r="A134" t="inlineStr">
        <is>
          <t>Laneway Pharmacy</t>
        </is>
      </c>
      <c r="B134" t="inlineStr">
        <is>
          <t>INV-4415</t>
        </is>
      </c>
      <c r="C134" s="10" t="n">
        <v>46294</v>
      </c>
      <c r="D134" s="10" t="n">
        <v>46324</v>
      </c>
      <c r="E134" t="inlineStr">
        <is>
          <t>Balance owing at 30 Sep 2026 on QBO invoice INV-4415</t>
        </is>
      </c>
      <c r="F134" s="9" t="n">
        <v>4983.07</v>
      </c>
      <c r="G134" t="inlineStr">
        <is>
          <t>Invoice</t>
        </is>
      </c>
      <c r="H134" t="inlineStr">
        <is>
          <t>Laneway Pharmacy</t>
        </is>
      </c>
      <c r="I134" t="inlineStr">
        <is>
          <t>C076</t>
        </is>
      </c>
      <c r="J134" t="inlineStr">
        <is>
          <t>No</t>
        </is>
      </c>
      <c r="K134" s="9">
        <f>IF(OR(G134="Invoice",G134="Supplier credit note"),F134,-F134)</f>
        <v>4983.07</v>
      </c>
      <c r="L134">
        <f>IF(INDEX('Contacts'!$E$5:$E$484,MATCH(I134,'Contacts'!$A$5:$A$484,0))=A134,1,0)</f>
        <v>1</v>
      </c>
    </row>
    <row r="135">
      <c r="A135" t="inlineStr">
        <is>
          <t>Albert Developments Pty Ltd</t>
        </is>
      </c>
      <c r="B135" t="inlineStr">
        <is>
          <t>INV-4416</t>
        </is>
      </c>
      <c r="C135" s="10" t="n">
        <v>46294</v>
      </c>
      <c r="D135" s="10" t="n">
        <v>46324</v>
      </c>
      <c r="E135" t="inlineStr">
        <is>
          <t>Balance owing at 30 Sep 2026 on QBO invoice INV-4416</t>
        </is>
      </c>
      <c r="F135" s="9" t="n">
        <v>6726.78</v>
      </c>
      <c r="G135" t="inlineStr">
        <is>
          <t>Invoice</t>
        </is>
      </c>
      <c r="H135" t="inlineStr">
        <is>
          <t>Albert Developments Pty Ltd</t>
        </is>
      </c>
      <c r="I135" t="inlineStr">
        <is>
          <t>C093</t>
        </is>
      </c>
      <c r="J135" t="inlineStr">
        <is>
          <t>No</t>
        </is>
      </c>
      <c r="K135" s="9">
        <f>IF(OR(G135="Invoice",G135="Supplier credit note"),F135,-F135)</f>
        <v>6726.78</v>
      </c>
      <c r="L135">
        <f>IF(INDEX('Contacts'!$E$5:$E$484,MATCH(I135,'Contacts'!$A$5:$A$484,0))=A135,1,0)</f>
        <v>1</v>
      </c>
    </row>
    <row r="136">
      <c r="A136" t="inlineStr">
        <is>
          <t>Kew Vet Clinic Group</t>
        </is>
      </c>
      <c r="B136" t="inlineStr">
        <is>
          <t>INV-4417</t>
        </is>
      </c>
      <c r="C136" s="10" t="n">
        <v>46294</v>
      </c>
      <c r="D136" s="10" t="n">
        <v>46324</v>
      </c>
      <c r="E136" t="inlineStr">
        <is>
          <t>Balance owing at 30 Sep 2026 on QBO invoice INV-4417</t>
        </is>
      </c>
      <c r="F136" s="9" t="n">
        <v>6863.8</v>
      </c>
      <c r="G136" t="inlineStr">
        <is>
          <t>Invoice</t>
        </is>
      </c>
      <c r="H136" t="inlineStr">
        <is>
          <t>Kew Vet Clinic Group</t>
        </is>
      </c>
      <c r="I136" t="inlineStr">
        <is>
          <t>C173</t>
        </is>
      </c>
      <c r="J136" t="inlineStr">
        <is>
          <t>No</t>
        </is>
      </c>
      <c r="K136" s="9">
        <f>IF(OR(G136="Invoice",G136="Supplier credit note"),F136,-F136)</f>
        <v>6863.8</v>
      </c>
      <c r="L136">
        <f>IF(INDEX('Contacts'!$E$5:$E$484,MATCH(I136,'Contacts'!$A$5:$A$484,0))=A136,1,0)</f>
        <v>1</v>
      </c>
    </row>
    <row r="137">
      <c r="A137" t="inlineStr">
        <is>
          <t>Glenferrie Interiors Group</t>
        </is>
      </c>
      <c r="B137" t="inlineStr">
        <is>
          <t>INV-4418</t>
        </is>
      </c>
      <c r="C137" s="10" t="n">
        <v>46295</v>
      </c>
      <c r="D137" s="10" t="n">
        <v>46325</v>
      </c>
      <c r="E137" t="inlineStr">
        <is>
          <t>Balance owing at 30 Sep 2026 on QBO invoice INV-4418</t>
        </is>
      </c>
      <c r="F137" s="9" t="n">
        <v>1558.94</v>
      </c>
      <c r="G137" t="inlineStr">
        <is>
          <t>Invoice</t>
        </is>
      </c>
      <c r="H137" t="inlineStr">
        <is>
          <t>Glenferrie Interiors Group</t>
        </is>
      </c>
      <c r="I137" t="inlineStr">
        <is>
          <t>C020</t>
        </is>
      </c>
      <c r="J137" t="inlineStr">
        <is>
          <t>No</t>
        </is>
      </c>
      <c r="K137" s="9">
        <f>IF(OR(G137="Invoice",G137="Supplier credit note"),F137,-F137)</f>
        <v>1558.94</v>
      </c>
      <c r="L137">
        <f>IF(INDEX('Contacts'!$E$5:$E$484,MATCH(I137,'Contacts'!$A$5:$A$484,0))=A137,1,0)</f>
        <v>1</v>
      </c>
    </row>
    <row r="138">
      <c r="A138" t="inlineStr">
        <is>
          <t>Lygon Kitchen &amp; Bath Pty Ltd</t>
        </is>
      </c>
      <c r="B138" t="inlineStr">
        <is>
          <t>INV-4419</t>
        </is>
      </c>
      <c r="C138" s="10" t="n">
        <v>46295</v>
      </c>
      <c r="D138" s="10" t="n">
        <v>46325</v>
      </c>
      <c r="E138" t="inlineStr">
        <is>
          <t>Balance owing at 30 Sep 2026 on QBO invoice INV-4419</t>
        </is>
      </c>
      <c r="F138" s="9" t="n">
        <v>14847.15</v>
      </c>
      <c r="G138" t="inlineStr">
        <is>
          <t>Invoice</t>
        </is>
      </c>
      <c r="H138" t="inlineStr">
        <is>
          <t>Lygon Kitchen &amp; Bath Pty Ltd</t>
        </is>
      </c>
      <c r="I138" t="inlineStr">
        <is>
          <t>C063</t>
        </is>
      </c>
      <c r="J138" t="inlineStr">
        <is>
          <t>No</t>
        </is>
      </c>
      <c r="K138" s="9">
        <f>IF(OR(G138="Invoice",G138="Supplier credit note"),F138,-F138)</f>
        <v>14847.15</v>
      </c>
      <c r="L138">
        <f>IF(INDEX('Contacts'!$E$5:$E$484,MATCH(I138,'Contacts'!$A$5:$A$484,0))=A138,1,0)</f>
        <v>1</v>
      </c>
    </row>
    <row r="139">
      <c r="A139" t="inlineStr">
        <is>
          <t>Kew Homewares Pty Ltd</t>
        </is>
      </c>
      <c r="B139" t="inlineStr">
        <is>
          <t>INV-4420</t>
        </is>
      </c>
      <c r="C139" s="10" t="n">
        <v>46295</v>
      </c>
      <c r="D139" s="10" t="n">
        <v>46325</v>
      </c>
      <c r="E139" t="inlineStr">
        <is>
          <t>Balance owing at 30 Sep 2026 on QBO invoice INV-4420</t>
        </is>
      </c>
      <c r="F139" s="9" t="n">
        <v>15923.33</v>
      </c>
      <c r="G139" t="inlineStr">
        <is>
          <t>Invoice</t>
        </is>
      </c>
      <c r="H139" t="inlineStr">
        <is>
          <t>Kew Homewares Pty Ltd</t>
        </is>
      </c>
      <c r="I139" t="inlineStr">
        <is>
          <t>C147</t>
        </is>
      </c>
      <c r="J139" t="inlineStr">
        <is>
          <t>No</t>
        </is>
      </c>
      <c r="K139" s="9">
        <f>IF(OR(G139="Invoice",G139="Supplier credit note"),F139,-F139)</f>
        <v>15923.33</v>
      </c>
      <c r="L139">
        <f>IF(INDEX('Contacts'!$E$5:$E$484,MATCH(I139,'Contacts'!$A$5:$A$484,0))=A139,1,0)</f>
        <v>1</v>
      </c>
    </row>
  </sheetData>
  <autoFilter ref="A4:L139"/>
  <conditionalFormatting sqref="J5:J139">
    <cfRule type="expression" priority="1" dxfId="0">
      <formula>J5="Yes"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19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1" customWidth="1" min="3" max="3"/>
    <col width="11" customWidth="1" min="4" max="4"/>
    <col width="56" customWidth="1" min="5" max="5"/>
    <col width="12" customWidth="1" min="6" max="6"/>
    <col width="18" customWidth="1" min="7" max="7"/>
    <col width="36" customWidth="1" min="8" max="8"/>
    <col width="8" customWidth="1" min="9" max="9"/>
    <col width="8" customWidth="1" min="10" max="10"/>
    <col width="12" customWidth="1" min="11" max="11"/>
    <col width="9" customWidth="1" min="12" max="12"/>
  </cols>
  <sheetData>
    <row r="1">
      <c r="A1" s="6" t="inlineStr">
        <is>
          <t>Open payables at 30 Sep 2026 (Xero import rows, BAS Excluded, coded 855)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Contact (Xero)</t>
        </is>
      </c>
      <c r="B4" s="7" t="inlineStr">
        <is>
          <t>Number</t>
        </is>
      </c>
      <c r="C4" s="7" t="inlineStr">
        <is>
          <t>Date</t>
        </is>
      </c>
      <c r="D4" s="7" t="inlineStr">
        <is>
          <t>Due</t>
        </is>
      </c>
      <c r="E4" s="7" t="inlineStr">
        <is>
          <t>Description</t>
        </is>
      </c>
      <c r="F4" s="7" t="inlineStr">
        <is>
          <t>Amount</t>
        </is>
      </c>
      <c r="G4" s="7" t="inlineStr">
        <is>
          <t>Type</t>
        </is>
      </c>
      <c r="H4" s="7" t="inlineStr">
        <is>
          <t>QBO contact</t>
        </is>
      </c>
      <c r="I4" s="7" t="inlineStr">
        <is>
          <t>QBO ID</t>
        </is>
      </c>
      <c r="J4" s="7" t="inlineStr">
        <is>
          <t>Remapped</t>
        </is>
      </c>
      <c r="K4" s="7" t="inlineStr">
        <is>
          <t>Signed</t>
        </is>
      </c>
      <c r="L4" s="7" t="inlineStr">
        <is>
          <t>Contact matches map</t>
        </is>
      </c>
    </row>
    <row r="5">
      <c r="A5" t="inlineStr">
        <is>
          <t>Sydney Road Tiles Pty Ltd</t>
        </is>
      </c>
      <c r="B5" t="inlineStr">
        <is>
          <t>B00044</t>
        </is>
      </c>
      <c r="C5" s="10" t="n">
        <v>46157</v>
      </c>
      <c r="D5" s="10" t="n">
        <v>46187</v>
      </c>
      <c r="E5" t="inlineStr">
        <is>
          <t>Balance owing at 30 Sep 2026 on QBO bill B00044</t>
        </is>
      </c>
      <c r="F5" s="9" t="n">
        <v>2090.87</v>
      </c>
      <c r="G5" t="inlineStr">
        <is>
          <t>Bill</t>
        </is>
      </c>
      <c r="H5" t="inlineStr">
        <is>
          <t>Sydney Road Tiles Pty Ltd</t>
        </is>
      </c>
      <c r="I5" t="inlineStr">
        <is>
          <t>S066</t>
        </is>
      </c>
      <c r="J5" t="inlineStr">
        <is>
          <t>No</t>
        </is>
      </c>
      <c r="K5" s="9">
        <f>IF(G5="Bill",-F5,F5)</f>
        <v>-2090.87</v>
      </c>
      <c r="L5">
        <f>IF(INDEX('Contacts'!$E$5:$E$484,MATCH(I5,'Contacts'!$A$5:$A$484,0))=A5,1,0)</f>
        <v>1</v>
      </c>
    </row>
    <row r="6">
      <c r="A6" t="inlineStr">
        <is>
          <t>Caesarstone Fabricators</t>
        </is>
      </c>
      <c r="B6" t="inlineStr">
        <is>
          <t>B00020</t>
        </is>
      </c>
      <c r="C6" s="10" t="n">
        <v>46159</v>
      </c>
      <c r="D6" s="10" t="n">
        <v>46189</v>
      </c>
      <c r="E6" t="inlineStr">
        <is>
          <t>Balance owing at 30 Sep 2026 on QBO bill B00020</t>
        </is>
      </c>
      <c r="F6" s="9" t="n">
        <v>3960.76</v>
      </c>
      <c r="G6" t="inlineStr">
        <is>
          <t>Bill</t>
        </is>
      </c>
      <c r="H6" t="inlineStr">
        <is>
          <t>Caesarstone Fabricators</t>
        </is>
      </c>
      <c r="I6" t="inlineStr">
        <is>
          <t>S008</t>
        </is>
      </c>
      <c r="J6" t="inlineStr">
        <is>
          <t>No</t>
        </is>
      </c>
      <c r="K6" s="9">
        <f>IF(G6="Bill",-F6,F6)</f>
        <v>-3960.76</v>
      </c>
      <c r="L6">
        <f>IF(INDEX('Contacts'!$E$5:$E$484,MATCH(I6,'Contacts'!$A$5:$A$484,0))=A6,1,0)</f>
        <v>1</v>
      </c>
    </row>
    <row r="7">
      <c r="A7" t="inlineStr">
        <is>
          <t>Kew Steel Pty Ltd</t>
        </is>
      </c>
      <c r="B7" t="inlineStr">
        <is>
          <t>B00084</t>
        </is>
      </c>
      <c r="C7" s="10" t="n">
        <v>46188</v>
      </c>
      <c r="D7" s="10" t="n">
        <v>46218</v>
      </c>
      <c r="E7" t="inlineStr">
        <is>
          <t>Balance owing at 30 Sep 2026 on QBO bill B00084</t>
        </is>
      </c>
      <c r="F7" s="9" t="n">
        <v>362.01</v>
      </c>
      <c r="G7" t="inlineStr">
        <is>
          <t>Bill</t>
        </is>
      </c>
      <c r="H7" t="inlineStr">
        <is>
          <t>Kew Steel Pty Ltd</t>
        </is>
      </c>
      <c r="I7" t="inlineStr">
        <is>
          <t>S061</t>
        </is>
      </c>
      <c r="J7" t="inlineStr">
        <is>
          <t>No</t>
        </is>
      </c>
      <c r="K7" s="9">
        <f>IF(G7="Bill",-F7,F7)</f>
        <v>-362.01</v>
      </c>
      <c r="L7">
        <f>IF(INDEX('Contacts'!$E$5:$E$484,MATCH(I7,'Contacts'!$A$5:$A$484,0))=A7,1,0)</f>
        <v>1</v>
      </c>
    </row>
    <row r="8">
      <c r="A8" t="inlineStr">
        <is>
          <t>Yarra Machinery Pty Ltd</t>
        </is>
      </c>
      <c r="B8" t="inlineStr">
        <is>
          <t>B00076</t>
        </is>
      </c>
      <c r="C8" s="10" t="n">
        <v>46201</v>
      </c>
      <c r="D8" s="10" t="n">
        <v>46231</v>
      </c>
      <c r="E8" t="inlineStr">
        <is>
          <t>Balance owing at 30 Sep 2026 on QBO bill B00076</t>
        </is>
      </c>
      <c r="F8" s="9" t="n">
        <v>1385.59</v>
      </c>
      <c r="G8" t="inlineStr">
        <is>
          <t>Bill</t>
        </is>
      </c>
      <c r="H8" t="inlineStr">
        <is>
          <t>Yarra Machinery Pty Ltd</t>
        </is>
      </c>
      <c r="I8" t="inlineStr">
        <is>
          <t>S123</t>
        </is>
      </c>
      <c r="J8" t="inlineStr">
        <is>
          <t>No</t>
        </is>
      </c>
      <c r="K8" s="9">
        <f>IF(G8="Bill",-F8,F8)</f>
        <v>-1385.59</v>
      </c>
      <c r="L8">
        <f>IF(INDEX('Contacts'!$E$5:$E$484,MATCH(I8,'Contacts'!$A$5:$A$484,0))=A8,1,0)</f>
        <v>1</v>
      </c>
    </row>
    <row r="9">
      <c r="A9" t="inlineStr">
        <is>
          <t>Westside Glass Pty Ltd</t>
        </is>
      </c>
      <c r="B9" t="inlineStr">
        <is>
          <t>B00012</t>
        </is>
      </c>
      <c r="C9" s="10" t="n">
        <v>46203</v>
      </c>
      <c r="D9" s="10" t="n">
        <v>46233</v>
      </c>
      <c r="E9" t="inlineStr">
        <is>
          <t>Balance owing at 30 Sep 2026 on QBO bill B00012</t>
        </is>
      </c>
      <c r="F9" s="9" t="n">
        <v>2871.44</v>
      </c>
      <c r="G9" t="inlineStr">
        <is>
          <t>Bill</t>
        </is>
      </c>
      <c r="H9" t="inlineStr">
        <is>
          <t>Westside Glass Pty Ltd</t>
        </is>
      </c>
      <c r="I9" t="inlineStr">
        <is>
          <t>S041</t>
        </is>
      </c>
      <c r="J9" t="inlineStr">
        <is>
          <t>No</t>
        </is>
      </c>
      <c r="K9" s="9">
        <f>IF(G9="Bill",-F9,F9)</f>
        <v>-2871.44</v>
      </c>
      <c r="L9">
        <f>IF(INDEX('Contacts'!$E$5:$E$484,MATCH(I9,'Contacts'!$A$5:$A$484,0))=A9,1,0)</f>
        <v>1</v>
      </c>
    </row>
    <row r="10">
      <c r="A10" t="inlineStr">
        <is>
          <t>Optus Business</t>
        </is>
      </c>
      <c r="B10" t="inlineStr">
        <is>
          <t>B00102</t>
        </is>
      </c>
      <c r="C10" s="10" t="n">
        <v>46204</v>
      </c>
      <c r="D10" s="10" t="n">
        <v>46234</v>
      </c>
      <c r="E10" t="inlineStr">
        <is>
          <t>Balance owing at 30 Sep 2026 on QBO bill B00102</t>
        </is>
      </c>
      <c r="F10" s="9" t="n">
        <v>89.83</v>
      </c>
      <c r="G10" t="inlineStr">
        <is>
          <t>Bill</t>
        </is>
      </c>
      <c r="H10" t="inlineStr">
        <is>
          <t>Optus Business</t>
        </is>
      </c>
      <c r="I10" t="inlineStr">
        <is>
          <t>S016</t>
        </is>
      </c>
      <c r="J10" t="inlineStr">
        <is>
          <t>No</t>
        </is>
      </c>
      <c r="K10" s="9">
        <f>IF(G10="Bill",-F10,F10)</f>
        <v>-89.83</v>
      </c>
      <c r="L10">
        <f>IF(INDEX('Contacts'!$E$5:$E$484,MATCH(I10,'Contacts'!$A$5:$A$484,0))=A10,1,0)</f>
        <v>1</v>
      </c>
    </row>
    <row r="11">
      <c r="A11" t="inlineStr">
        <is>
          <t>TAFE Victoria Pty Ltd</t>
        </is>
      </c>
      <c r="B11" t="inlineStr">
        <is>
          <t>B00115</t>
        </is>
      </c>
      <c r="C11" s="10" t="n">
        <v>46206</v>
      </c>
      <c r="D11" s="10" t="n">
        <v>46236</v>
      </c>
      <c r="E11" t="inlineStr">
        <is>
          <t>Balance owing at 30 Sep 2026 on QBO bill B00115</t>
        </is>
      </c>
      <c r="F11" s="9" t="n">
        <v>1490.93</v>
      </c>
      <c r="G11" t="inlineStr">
        <is>
          <t>Bill</t>
        </is>
      </c>
      <c r="H11" t="inlineStr">
        <is>
          <t>TAFE Victoria Pty Ltd</t>
        </is>
      </c>
      <c r="I11" t="inlineStr">
        <is>
          <t>S044</t>
        </is>
      </c>
      <c r="J11" t="inlineStr">
        <is>
          <t>No</t>
        </is>
      </c>
      <c r="K11" s="9">
        <f>IF(G11="Bill",-F11,F11)</f>
        <v>-1490.93</v>
      </c>
      <c r="L11">
        <f>IF(INDEX('Contacts'!$E$5:$E$484,MATCH(I11,'Contacts'!$A$5:$A$484,0))=A11,1,0)</f>
        <v>1</v>
      </c>
    </row>
    <row r="12">
      <c r="A12" t="inlineStr">
        <is>
          <t>Meta Ads Pty Ltd</t>
        </is>
      </c>
      <c r="B12" t="inlineStr">
        <is>
          <t>B00118</t>
        </is>
      </c>
      <c r="C12" s="10" t="n">
        <v>46206</v>
      </c>
      <c r="D12" s="10" t="n">
        <v>46236</v>
      </c>
      <c r="E12" t="inlineStr">
        <is>
          <t>Balance owing at 30 Sep 2026 on QBO bill B00118</t>
        </is>
      </c>
      <c r="F12" s="9" t="n">
        <v>1371.23</v>
      </c>
      <c r="G12" t="inlineStr">
        <is>
          <t>Bill</t>
        </is>
      </c>
      <c r="H12" t="inlineStr">
        <is>
          <t>Meta Ads Pty Ltd</t>
        </is>
      </c>
      <c r="I12" t="inlineStr">
        <is>
          <t>S032</t>
        </is>
      </c>
      <c r="J12" t="inlineStr">
        <is>
          <t>No</t>
        </is>
      </c>
      <c r="K12" s="9">
        <f>IF(G12="Bill",-F12,F12)</f>
        <v>-1371.23</v>
      </c>
      <c r="L12">
        <f>IF(INDEX('Contacts'!$E$5:$E$484,MATCH(I12,'Contacts'!$A$5:$A$484,0))=A12,1,0)</f>
        <v>1</v>
      </c>
    </row>
    <row r="13">
      <c r="A13" t="inlineStr">
        <is>
          <t>Adobe Systems</t>
        </is>
      </c>
      <c r="B13" t="inlineStr">
        <is>
          <t>B00120</t>
        </is>
      </c>
      <c r="C13" s="10" t="n">
        <v>46209</v>
      </c>
      <c r="D13" s="10" t="n">
        <v>46239</v>
      </c>
      <c r="E13" t="inlineStr">
        <is>
          <t>Balance owing at 30 Sep 2026 on QBO bill B00120</t>
        </is>
      </c>
      <c r="F13" s="9" t="n">
        <v>460.83</v>
      </c>
      <c r="G13" t="inlineStr">
        <is>
          <t>Bill</t>
        </is>
      </c>
      <c r="H13" t="inlineStr">
        <is>
          <t>Adobe Systems</t>
        </is>
      </c>
      <c r="I13" t="inlineStr">
        <is>
          <t>S033</t>
        </is>
      </c>
      <c r="J13" t="inlineStr">
        <is>
          <t>No</t>
        </is>
      </c>
      <c r="K13" s="9">
        <f>IF(G13="Bill",-F13,F13)</f>
        <v>-460.83</v>
      </c>
      <c r="L13">
        <f>IF(INDEX('Contacts'!$E$5:$E$484,MATCH(I13,'Contacts'!$A$5:$A$484,0))=A13,1,0)</f>
        <v>1</v>
      </c>
    </row>
    <row r="14">
      <c r="A14" t="inlineStr">
        <is>
          <t>Master Builders Victoria</t>
        </is>
      </c>
      <c r="B14" t="inlineStr">
        <is>
          <t>B00142</t>
        </is>
      </c>
      <c r="C14" s="10" t="n">
        <v>46211</v>
      </c>
      <c r="D14" s="10" t="n">
        <v>46241</v>
      </c>
      <c r="E14" t="inlineStr">
        <is>
          <t>Balance owing at 30 Sep 2026 on QBO bill B00142</t>
        </is>
      </c>
      <c r="F14" s="9" t="n">
        <v>123.93</v>
      </c>
      <c r="G14" t="inlineStr">
        <is>
          <t>Bill</t>
        </is>
      </c>
      <c r="H14" t="inlineStr">
        <is>
          <t>Master Builders Victoria</t>
        </is>
      </c>
      <c r="I14" t="inlineStr">
        <is>
          <t>S035</t>
        </is>
      </c>
      <c r="J14" t="inlineStr">
        <is>
          <t>No</t>
        </is>
      </c>
      <c r="K14" s="9">
        <f>IF(G14="Bill",-F14,F14)</f>
        <v>-123.93</v>
      </c>
      <c r="L14">
        <f>IF(INDEX('Contacts'!$E$5:$E$484,MATCH(I14,'Contacts'!$A$5:$A$484,0))=A14,1,0)</f>
        <v>1</v>
      </c>
    </row>
    <row r="15">
      <c r="A15" t="inlineStr">
        <is>
          <t>Laminex Direct</t>
        </is>
      </c>
      <c r="B15" t="inlineStr">
        <is>
          <t>B00143</t>
        </is>
      </c>
      <c r="C15" s="10" t="n">
        <v>46211</v>
      </c>
      <c r="D15" s="10" t="n">
        <v>46241</v>
      </c>
      <c r="E15" t="inlineStr">
        <is>
          <t>Balance owing at 30 Sep 2026 on QBO bill B00143</t>
        </is>
      </c>
      <c r="F15" s="9" t="n">
        <v>550.55</v>
      </c>
      <c r="G15" t="inlineStr">
        <is>
          <t>Bill</t>
        </is>
      </c>
      <c r="H15" t="inlineStr">
        <is>
          <t>Laminex Direct</t>
        </is>
      </c>
      <c r="I15" t="inlineStr">
        <is>
          <t>S003</t>
        </is>
      </c>
      <c r="J15" t="inlineStr">
        <is>
          <t>No</t>
        </is>
      </c>
      <c r="K15" s="9">
        <f>IF(G15="Bill",-F15,F15)</f>
        <v>-550.55</v>
      </c>
      <c r="L15">
        <f>IF(INDEX('Contacts'!$E$5:$E$484,MATCH(I15,'Contacts'!$A$5:$A$484,0))=A15,1,0)</f>
        <v>1</v>
      </c>
    </row>
    <row r="16">
      <c r="A16" t="inlineStr">
        <is>
          <t>BP Australia Pty Ltd</t>
        </is>
      </c>
      <c r="B16" t="inlineStr">
        <is>
          <t>B00160</t>
        </is>
      </c>
      <c r="C16" s="10" t="n">
        <v>46216</v>
      </c>
      <c r="D16" s="10" t="n">
        <v>46246</v>
      </c>
      <c r="E16" t="inlineStr">
        <is>
          <t>Balance owing at 30 Sep 2026 on QBO bill B00160</t>
        </is>
      </c>
      <c r="F16" s="9" t="n">
        <v>1313.84</v>
      </c>
      <c r="G16" t="inlineStr">
        <is>
          <t>Bill</t>
        </is>
      </c>
      <c r="H16" t="inlineStr">
        <is>
          <t>BP Australia Pty Ltd</t>
        </is>
      </c>
      <c r="I16" t="inlineStr">
        <is>
          <t>S019</t>
        </is>
      </c>
      <c r="J16" t="inlineStr">
        <is>
          <t>No</t>
        </is>
      </c>
      <c r="K16" s="9">
        <f>IF(G16="Bill",-F16,F16)</f>
        <v>-1313.84</v>
      </c>
      <c r="L16">
        <f>IF(INDEX('Contacts'!$E$5:$E$484,MATCH(I16,'Contacts'!$A$5:$A$484,0))=A16,1,0)</f>
        <v>1</v>
      </c>
    </row>
    <row r="17">
      <c r="A17" t="inlineStr">
        <is>
          <t>Autodesk</t>
        </is>
      </c>
      <c r="B17" t="inlineStr">
        <is>
          <t>B00167</t>
        </is>
      </c>
      <c r="C17" s="10" t="n">
        <v>46216</v>
      </c>
      <c r="D17" s="10" t="n">
        <v>46246</v>
      </c>
      <c r="E17" t="inlineStr">
        <is>
          <t>Balance owing at 30 Sep 2026 on QBO bill B00167</t>
        </is>
      </c>
      <c r="F17" s="9" t="n">
        <v>406.02</v>
      </c>
      <c r="G17" t="inlineStr">
        <is>
          <t>Bill</t>
        </is>
      </c>
      <c r="H17" t="inlineStr">
        <is>
          <t>Autodesk</t>
        </is>
      </c>
      <c r="I17" t="inlineStr">
        <is>
          <t>S034</t>
        </is>
      </c>
      <c r="J17" t="inlineStr">
        <is>
          <t>No</t>
        </is>
      </c>
      <c r="K17" s="9">
        <f>IF(G17="Bill",-F17,F17)</f>
        <v>-406.02</v>
      </c>
      <c r="L17">
        <f>IF(INDEX('Contacts'!$E$5:$E$484,MATCH(I17,'Contacts'!$A$5:$A$484,0))=A17,1,0)</f>
        <v>1</v>
      </c>
    </row>
    <row r="18">
      <c r="A18" t="inlineStr">
        <is>
          <t>Polytec Panels</t>
        </is>
      </c>
      <c r="B18" t="inlineStr">
        <is>
          <t>B00168</t>
        </is>
      </c>
      <c r="C18" s="10" t="n">
        <v>46216</v>
      </c>
      <c r="D18" s="10" t="n">
        <v>46246</v>
      </c>
      <c r="E18" t="inlineStr">
        <is>
          <t>Balance owing at 30 Sep 2026 on QBO bill B00168</t>
        </is>
      </c>
      <c r="F18" s="9" t="n">
        <v>2294.04</v>
      </c>
      <c r="G18" t="inlineStr">
        <is>
          <t>Bill</t>
        </is>
      </c>
      <c r="H18" t="inlineStr">
        <is>
          <t>Polytec Panels</t>
        </is>
      </c>
      <c r="I18" t="inlineStr">
        <is>
          <t>S004</t>
        </is>
      </c>
      <c r="J18" t="inlineStr">
        <is>
          <t>No</t>
        </is>
      </c>
      <c r="K18" s="9">
        <f>IF(G18="Bill",-F18,F18)</f>
        <v>-2294.04</v>
      </c>
      <c r="L18">
        <f>IF(INDEX('Contacts'!$E$5:$E$484,MATCH(I18,'Contacts'!$A$5:$A$484,0))=A18,1,0)</f>
        <v>1</v>
      </c>
    </row>
    <row r="19">
      <c r="A19" t="inlineStr">
        <is>
          <t>Virgin Australia</t>
        </is>
      </c>
      <c r="B19" t="inlineStr">
        <is>
          <t>B00176</t>
        </is>
      </c>
      <c r="C19" s="10" t="n">
        <v>46217</v>
      </c>
      <c r="D19" s="10" t="n">
        <v>46247</v>
      </c>
      <c r="E19" t="inlineStr">
        <is>
          <t>Balance owing at 30 Sep 2026 on QBO bill B00176</t>
        </is>
      </c>
      <c r="F19" s="9" t="n">
        <v>866.34</v>
      </c>
      <c r="G19" t="inlineStr">
        <is>
          <t>Bill</t>
        </is>
      </c>
      <c r="H19" t="inlineStr">
        <is>
          <t>Virgin Australia</t>
        </is>
      </c>
      <c r="I19" t="inlineStr">
        <is>
          <t>S051</t>
        </is>
      </c>
      <c r="J19" t="inlineStr">
        <is>
          <t>No</t>
        </is>
      </c>
      <c r="K19" s="9">
        <f>IF(G19="Bill",-F19,F19)</f>
        <v>-866.34</v>
      </c>
      <c r="L19">
        <f>IF(INDEX('Contacts'!$E$5:$E$484,MATCH(I19,'Contacts'!$A$5:$A$484,0))=A19,1,0)</f>
        <v>1</v>
      </c>
    </row>
    <row r="20">
      <c r="A20" t="inlineStr">
        <is>
          <t>Sydney Road Machinery Pty Ltd</t>
        </is>
      </c>
      <c r="B20" t="inlineStr">
        <is>
          <t>B00181</t>
        </is>
      </c>
      <c r="C20" s="10" t="n">
        <v>46218</v>
      </c>
      <c r="D20" s="10" t="n">
        <v>46248</v>
      </c>
      <c r="E20" t="inlineStr">
        <is>
          <t>Balance owing at 30 Sep 2026 on QBO bill B00181</t>
        </is>
      </c>
      <c r="F20" s="9" t="n">
        <v>913.58</v>
      </c>
      <c r="G20" t="inlineStr">
        <is>
          <t>Bill</t>
        </is>
      </c>
      <c r="H20" t="inlineStr">
        <is>
          <t>Sydney Road Machinery Pty Ltd</t>
        </is>
      </c>
      <c r="I20" t="inlineStr">
        <is>
          <t>S096</t>
        </is>
      </c>
      <c r="J20" t="inlineStr">
        <is>
          <t>No</t>
        </is>
      </c>
      <c r="K20" s="9">
        <f>IF(G20="Bill",-F20,F20)</f>
        <v>-913.58</v>
      </c>
      <c r="L20">
        <f>IF(INDEX('Contacts'!$E$5:$E$484,MATCH(I20,'Contacts'!$A$5:$A$484,0))=A20,1,0)</f>
        <v>1</v>
      </c>
    </row>
    <row r="21">
      <c r="A21" t="inlineStr">
        <is>
          <t>Carlton Glass Pty Ltd</t>
        </is>
      </c>
      <c r="B21" t="inlineStr">
        <is>
          <t>B00186</t>
        </is>
      </c>
      <c r="C21" s="10" t="n">
        <v>46219</v>
      </c>
      <c r="D21" s="10" t="n">
        <v>46249</v>
      </c>
      <c r="E21" t="inlineStr">
        <is>
          <t>Balance owing at 30 Sep 2026 on QBO bill B00186</t>
        </is>
      </c>
      <c r="F21" s="9" t="n">
        <v>394.49</v>
      </c>
      <c r="G21" t="inlineStr">
        <is>
          <t>Bill</t>
        </is>
      </c>
      <c r="H21" t="inlineStr">
        <is>
          <t>Carlton Glass Pty Ltd</t>
        </is>
      </c>
      <c r="I21" t="inlineStr">
        <is>
          <t>S110</t>
        </is>
      </c>
      <c r="J21" t="inlineStr">
        <is>
          <t>No</t>
        </is>
      </c>
      <c r="K21" s="9">
        <f>IF(G21="Bill",-F21,F21)</f>
        <v>-394.49</v>
      </c>
      <c r="L21">
        <f>IF(INDEX('Contacts'!$E$5:$E$484,MATCH(I21,'Contacts'!$A$5:$A$484,0))=A21,1,0)</f>
        <v>1</v>
      </c>
    </row>
    <row r="22">
      <c r="A22" t="inlineStr">
        <is>
          <t>Carlton Adhesives Pty Ltd</t>
        </is>
      </c>
      <c r="B22" t="inlineStr">
        <is>
          <t>B00199</t>
        </is>
      </c>
      <c r="C22" s="10" t="n">
        <v>46223</v>
      </c>
      <c r="D22" s="10" t="n">
        <v>46253</v>
      </c>
      <c r="E22" t="inlineStr">
        <is>
          <t>Balance owing at 30 Sep 2026 on QBO bill B00199</t>
        </is>
      </c>
      <c r="F22" s="9" t="n">
        <v>974.29</v>
      </c>
      <c r="G22" t="inlineStr">
        <is>
          <t>Bill</t>
        </is>
      </c>
      <c r="H22" t="inlineStr">
        <is>
          <t>Carlton Adhesives Pty Ltd</t>
        </is>
      </c>
      <c r="I22" t="inlineStr">
        <is>
          <t>S107</t>
        </is>
      </c>
      <c r="J22" t="inlineStr">
        <is>
          <t>No</t>
        </is>
      </c>
      <c r="K22" s="9">
        <f>IF(G22="Bill",-F22,F22)</f>
        <v>-974.29</v>
      </c>
      <c r="L22">
        <f>IF(INDEX('Contacts'!$E$5:$E$484,MATCH(I22,'Contacts'!$A$5:$A$484,0))=A22,1,0)</f>
        <v>1</v>
      </c>
    </row>
    <row r="23">
      <c r="A23" t="inlineStr">
        <is>
          <t>Redgum Signs Pty Ltd</t>
        </is>
      </c>
      <c r="B23" t="inlineStr">
        <is>
          <t>B00209</t>
        </is>
      </c>
      <c r="C23" s="10" t="n">
        <v>46224</v>
      </c>
      <c r="D23" s="10" t="n">
        <v>46254</v>
      </c>
      <c r="E23" t="inlineStr">
        <is>
          <t>Balance owing at 30 Sep 2026 on QBO bill B00209</t>
        </is>
      </c>
      <c r="F23" s="9" t="n">
        <v>319.56</v>
      </c>
      <c r="G23" t="inlineStr">
        <is>
          <t>Bill</t>
        </is>
      </c>
      <c r="H23" t="inlineStr">
        <is>
          <t>Redgum Signs Pty Ltd</t>
        </is>
      </c>
      <c r="I23" t="inlineStr">
        <is>
          <t>S109</t>
        </is>
      </c>
      <c r="J23" t="inlineStr">
        <is>
          <t>No</t>
        </is>
      </c>
      <c r="K23" s="9">
        <f>IF(G23="Bill",-F23,F23)</f>
        <v>-319.56</v>
      </c>
      <c r="L23">
        <f>IF(INDEX('Contacts'!$E$5:$E$484,MATCH(I23,'Contacts'!$A$5:$A$484,0))=A23,1,0)</f>
        <v>1</v>
      </c>
    </row>
    <row r="24">
      <c r="A24" t="inlineStr">
        <is>
          <t>Repco Pty Ltd</t>
        </is>
      </c>
      <c r="B24" t="inlineStr">
        <is>
          <t>B00220</t>
        </is>
      </c>
      <c r="C24" s="10" t="n">
        <v>46225</v>
      </c>
      <c r="D24" s="10" t="n">
        <v>46255</v>
      </c>
      <c r="E24" t="inlineStr">
        <is>
          <t>Balance owing at 30 Sep 2026 on QBO bill B00220</t>
        </is>
      </c>
      <c r="F24" s="9" t="n">
        <v>876.9299999999999</v>
      </c>
      <c r="G24" t="inlineStr">
        <is>
          <t>Bill</t>
        </is>
      </c>
      <c r="H24" t="inlineStr">
        <is>
          <t>Repco Pty Ltd</t>
        </is>
      </c>
      <c r="I24" t="inlineStr">
        <is>
          <t>S046</t>
        </is>
      </c>
      <c r="J24" t="inlineStr">
        <is>
          <t>No</t>
        </is>
      </c>
      <c r="K24" s="9">
        <f>IF(G24="Bill",-F24,F24)</f>
        <v>-876.93</v>
      </c>
      <c r="L24">
        <f>IF(INDEX('Contacts'!$E$5:$E$484,MATCH(I24,'Contacts'!$A$5:$A$484,0))=A24,1,0)</f>
        <v>1</v>
      </c>
    </row>
    <row r="25">
      <c r="A25" t="inlineStr">
        <is>
          <t>TNT Express Pty Ltd</t>
        </is>
      </c>
      <c r="B25" t="inlineStr">
        <is>
          <t>B00227</t>
        </is>
      </c>
      <c r="C25" s="10" t="n">
        <v>46226</v>
      </c>
      <c r="D25" s="10" t="n">
        <v>46256</v>
      </c>
      <c r="E25" t="inlineStr">
        <is>
          <t>Balance owing at 30 Sep 2026 on QBO bill B00227</t>
        </is>
      </c>
      <c r="F25" s="9" t="n">
        <v>519.38</v>
      </c>
      <c r="G25" t="inlineStr">
        <is>
          <t>Bill</t>
        </is>
      </c>
      <c r="H25" t="inlineStr">
        <is>
          <t>TNT Express Pty Ltd</t>
        </is>
      </c>
      <c r="I25" t="inlineStr">
        <is>
          <t>S011</t>
        </is>
      </c>
      <c r="J25" t="inlineStr">
        <is>
          <t>No</t>
        </is>
      </c>
      <c r="K25" s="9">
        <f>IF(G25="Bill",-F25,F25)</f>
        <v>-519.38</v>
      </c>
      <c r="L25">
        <f>IF(INDEX('Contacts'!$E$5:$E$484,MATCH(I25,'Contacts'!$A$5:$A$484,0))=A25,1,0)</f>
        <v>1</v>
      </c>
    </row>
    <row r="26">
      <c r="A26" t="inlineStr">
        <is>
          <t>Glenferrie Steel Pty Ltd</t>
        </is>
      </c>
      <c r="B26" t="inlineStr">
        <is>
          <t>B00231</t>
        </is>
      </c>
      <c r="C26" s="10" t="n">
        <v>46226</v>
      </c>
      <c r="D26" s="10" t="n">
        <v>46256</v>
      </c>
      <c r="E26" t="inlineStr">
        <is>
          <t>Balance owing at 30 Sep 2026 on QBO bill B00231</t>
        </is>
      </c>
      <c r="F26" s="9" t="n">
        <v>1443.06</v>
      </c>
      <c r="G26" t="inlineStr">
        <is>
          <t>Bill</t>
        </is>
      </c>
      <c r="H26" t="inlineStr">
        <is>
          <t>Glenferrie Steel Pty Ltd</t>
        </is>
      </c>
      <c r="I26" t="inlineStr">
        <is>
          <t>S094</t>
        </is>
      </c>
      <c r="J26" t="inlineStr">
        <is>
          <t>No</t>
        </is>
      </c>
      <c r="K26" s="9">
        <f>IF(G26="Bill",-F26,F26)</f>
        <v>-1443.06</v>
      </c>
      <c r="L26">
        <f>IF(INDEX('Contacts'!$E$5:$E$484,MATCH(I26,'Contacts'!$A$5:$A$484,0))=A26,1,0)</f>
        <v>1</v>
      </c>
    </row>
    <row r="27">
      <c r="A27" t="inlineStr">
        <is>
          <t>Metro Steel Fab Pty Ltd</t>
        </is>
      </c>
      <c r="B27" t="inlineStr">
        <is>
          <t>B00241</t>
        </is>
      </c>
      <c r="C27" s="10" t="n">
        <v>46230</v>
      </c>
      <c r="D27" s="10" t="n">
        <v>46260</v>
      </c>
      <c r="E27" t="inlineStr">
        <is>
          <t>Balance owing at 30 Sep 2026 on QBO bill B00241</t>
        </is>
      </c>
      <c r="F27" s="9" t="n">
        <v>644.36</v>
      </c>
      <c r="G27" t="inlineStr">
        <is>
          <t>Bill</t>
        </is>
      </c>
      <c r="H27" t="inlineStr">
        <is>
          <t>Metro Steel Fab Pty Ltd</t>
        </is>
      </c>
      <c r="I27" t="inlineStr">
        <is>
          <t>S042</t>
        </is>
      </c>
      <c r="J27" t="inlineStr">
        <is>
          <t>No</t>
        </is>
      </c>
      <c r="K27" s="9">
        <f>IF(G27="Bill",-F27,F27)</f>
        <v>-644.36</v>
      </c>
      <c r="L27">
        <f>IF(INDEX('Contacts'!$E$5:$E$484,MATCH(I27,'Contacts'!$A$5:$A$484,0))=A27,1,0)</f>
        <v>1</v>
      </c>
    </row>
    <row r="28">
      <c r="A28" t="inlineStr">
        <is>
          <t>Clifton Machinery Pty Ltd</t>
        </is>
      </c>
      <c r="B28" t="inlineStr">
        <is>
          <t>B00255</t>
        </is>
      </c>
      <c r="C28" s="10" t="n">
        <v>46232</v>
      </c>
      <c r="D28" s="10" t="n">
        <v>46262</v>
      </c>
      <c r="E28" t="inlineStr">
        <is>
          <t>Balance owing at 30 Sep 2026 on QBO bill B00255</t>
        </is>
      </c>
      <c r="F28" s="9" t="n">
        <v>212.38</v>
      </c>
      <c r="G28" t="inlineStr">
        <is>
          <t>Bill</t>
        </is>
      </c>
      <c r="H28" t="inlineStr">
        <is>
          <t>Clifton Machinery Pty Ltd</t>
        </is>
      </c>
      <c r="I28" t="inlineStr">
        <is>
          <t>S121</t>
        </is>
      </c>
      <c r="J28" t="inlineStr">
        <is>
          <t>No</t>
        </is>
      </c>
      <c r="K28" s="9">
        <f>IF(G28="Bill",-F28,F28)</f>
        <v>-212.38</v>
      </c>
      <c r="L28">
        <f>IF(INDEX('Contacts'!$E$5:$E$484,MATCH(I28,'Contacts'!$A$5:$A$484,0))=A28,1,0)</f>
        <v>1</v>
      </c>
    </row>
    <row r="29">
      <c r="A29" t="inlineStr">
        <is>
          <t>Malvern Machinery Pty Ltd</t>
        </is>
      </c>
      <c r="B29" t="inlineStr">
        <is>
          <t>B00271</t>
        </is>
      </c>
      <c r="C29" s="10" t="n">
        <v>46234</v>
      </c>
      <c r="D29" s="10" t="n">
        <v>46264</v>
      </c>
      <c r="E29" t="inlineStr">
        <is>
          <t>Balance owing at 30 Sep 2026 on QBO bill B00271</t>
        </is>
      </c>
      <c r="F29" s="9" t="n">
        <v>1472.15</v>
      </c>
      <c r="G29" t="inlineStr">
        <is>
          <t>Bill</t>
        </is>
      </c>
      <c r="H29" t="inlineStr">
        <is>
          <t>Malvern Machinery Pty Ltd</t>
        </is>
      </c>
      <c r="I29" t="inlineStr">
        <is>
          <t>S104</t>
        </is>
      </c>
      <c r="J29" t="inlineStr">
        <is>
          <t>No</t>
        </is>
      </c>
      <c r="K29" s="9">
        <f>IF(G29="Bill",-F29,F29)</f>
        <v>-1472.15</v>
      </c>
      <c r="L29">
        <f>IF(INDEX('Contacts'!$E$5:$E$484,MATCH(I29,'Contacts'!$A$5:$A$484,0))=A29,1,0)</f>
        <v>1</v>
      </c>
    </row>
    <row r="30">
      <c r="A30" t="inlineStr">
        <is>
          <t>Virgin Australia</t>
        </is>
      </c>
      <c r="B30" t="inlineStr">
        <is>
          <t>SC-001</t>
        </is>
      </c>
      <c r="C30" s="10" t="n">
        <v>46234</v>
      </c>
      <c r="D30" s="10" t="n">
        <v>46234</v>
      </c>
      <c r="E30" t="inlineStr">
        <is>
          <t>Balance owing at 30 Sep 2026 on QBO supplier credit SC-001</t>
        </is>
      </c>
      <c r="F30" s="9" t="n">
        <v>768.71</v>
      </c>
      <c r="G30" t="inlineStr">
        <is>
          <t>Supplier credit note</t>
        </is>
      </c>
      <c r="H30" t="inlineStr">
        <is>
          <t>Virgin Australia</t>
        </is>
      </c>
      <c r="I30" t="inlineStr">
        <is>
          <t>S051</t>
        </is>
      </c>
      <c r="J30" t="inlineStr">
        <is>
          <t>No</t>
        </is>
      </c>
      <c r="K30" s="9">
        <f>IF(G30="Bill",-F30,F30)</f>
        <v>768.71</v>
      </c>
      <c r="L30">
        <f>IF(INDEX('Contacts'!$E$5:$E$484,MATCH(I30,'Contacts'!$A$5:$A$484,0))=A30,1,0)</f>
        <v>1</v>
      </c>
    </row>
    <row r="31">
      <c r="A31" t="inlineStr">
        <is>
          <t>Bob Jane T-Marts Pty Ltd</t>
        </is>
      </c>
      <c r="B31" t="inlineStr">
        <is>
          <t>SC-004</t>
        </is>
      </c>
      <c r="C31" s="10" t="n">
        <v>46235</v>
      </c>
      <c r="D31" s="10" t="n">
        <v>46235</v>
      </c>
      <c r="E31" t="inlineStr">
        <is>
          <t>Balance owing at 30 Sep 2026 on QBO supplier credit SC-004</t>
        </is>
      </c>
      <c r="F31" s="9" t="n">
        <v>880.95</v>
      </c>
      <c r="G31" t="inlineStr">
        <is>
          <t>Supplier credit note</t>
        </is>
      </c>
      <c r="H31" t="inlineStr">
        <is>
          <t>Bob Jane T-Marts Pty Ltd</t>
        </is>
      </c>
      <c r="I31" t="inlineStr">
        <is>
          <t>S021</t>
        </is>
      </c>
      <c r="J31" t="inlineStr">
        <is>
          <t>No</t>
        </is>
      </c>
      <c r="K31" s="9">
        <f>IF(G31="Bill",-F31,F31)</f>
        <v>880.95</v>
      </c>
      <c r="L31">
        <f>IF(INDEX('Contacts'!$E$5:$E$484,MATCH(I31,'Contacts'!$A$5:$A$484,0))=A31,1,0)</f>
        <v>1</v>
      </c>
    </row>
    <row r="32">
      <c r="A32" t="inlineStr">
        <is>
          <t>Collins Signs Pty Ltd</t>
        </is>
      </c>
      <c r="B32" t="inlineStr">
        <is>
          <t>B00275</t>
        </is>
      </c>
      <c r="C32" s="10" t="n">
        <v>46237</v>
      </c>
      <c r="D32" s="10" t="n">
        <v>46267</v>
      </c>
      <c r="E32" t="inlineStr">
        <is>
          <t>Balance owing at 30 Sep 2026 on QBO bill B00275</t>
        </is>
      </c>
      <c r="F32" s="9" t="n">
        <v>1546.36</v>
      </c>
      <c r="G32" t="inlineStr">
        <is>
          <t>Bill</t>
        </is>
      </c>
      <c r="H32" t="inlineStr">
        <is>
          <t>Collins Signs Pty Ltd</t>
        </is>
      </c>
      <c r="I32" t="inlineStr">
        <is>
          <t>S130</t>
        </is>
      </c>
      <c r="J32" t="inlineStr">
        <is>
          <t>No</t>
        </is>
      </c>
      <c r="K32" s="9">
        <f>IF(G32="Bill",-F32,F32)</f>
        <v>-1546.36</v>
      </c>
      <c r="L32">
        <f>IF(INDEX('Contacts'!$E$5:$E$484,MATCH(I32,'Contacts'!$A$5:$A$484,0))=A32,1,0)</f>
        <v>1</v>
      </c>
    </row>
    <row r="33">
      <c r="A33" t="inlineStr">
        <is>
          <t>Albert Lighting Pty Ltd</t>
        </is>
      </c>
      <c r="B33" t="inlineStr">
        <is>
          <t>B00276</t>
        </is>
      </c>
      <c r="C33" s="10" t="n">
        <v>46237</v>
      </c>
      <c r="D33" s="10" t="n">
        <v>46267</v>
      </c>
      <c r="E33" t="inlineStr">
        <is>
          <t>Balance owing at 30 Sep 2026 on QBO bill B00276</t>
        </is>
      </c>
      <c r="F33" s="9" t="n">
        <v>736.58</v>
      </c>
      <c r="G33" t="inlineStr">
        <is>
          <t>Bill</t>
        </is>
      </c>
      <c r="H33" t="inlineStr">
        <is>
          <t>Albert Lighting Pty Ltd</t>
        </is>
      </c>
      <c r="I33" t="inlineStr">
        <is>
          <t>S063</t>
        </is>
      </c>
      <c r="J33" t="inlineStr">
        <is>
          <t>No</t>
        </is>
      </c>
      <c r="K33" s="9">
        <f>IF(G33="Bill",-F33,F33)</f>
        <v>-736.58</v>
      </c>
      <c r="L33">
        <f>IF(INDEX('Contacts'!$E$5:$E$484,MATCH(I33,'Contacts'!$A$5:$A$484,0))=A33,1,0)</f>
        <v>1</v>
      </c>
    </row>
    <row r="34">
      <c r="A34" t="inlineStr">
        <is>
          <t>Northside Adhesives Pty Ltd</t>
        </is>
      </c>
      <c r="B34" t="inlineStr">
        <is>
          <t>B00283</t>
        </is>
      </c>
      <c r="C34" s="10" t="n">
        <v>46238</v>
      </c>
      <c r="D34" s="10" t="n">
        <v>46268</v>
      </c>
      <c r="E34" t="inlineStr">
        <is>
          <t>Balance owing at 30 Sep 2026 on QBO bill B00283</t>
        </is>
      </c>
      <c r="F34" s="9" t="n">
        <v>158.08</v>
      </c>
      <c r="G34" t="inlineStr">
        <is>
          <t>Bill</t>
        </is>
      </c>
      <c r="H34" t="inlineStr">
        <is>
          <t>Northside Adhesives Pty Ltd</t>
        </is>
      </c>
      <c r="I34" t="inlineStr">
        <is>
          <t>S135</t>
        </is>
      </c>
      <c r="J34" t="inlineStr">
        <is>
          <t>No</t>
        </is>
      </c>
      <c r="K34" s="9">
        <f>IF(G34="Bill",-F34,F34)</f>
        <v>-158.08</v>
      </c>
      <c r="L34">
        <f>IF(INDEX('Contacts'!$E$5:$E$484,MATCH(I34,'Contacts'!$A$5:$A$484,0))=A34,1,0)</f>
        <v>1</v>
      </c>
    </row>
    <row r="35">
      <c r="A35" t="inlineStr">
        <is>
          <t>Virgin Australia</t>
        </is>
      </c>
      <c r="B35" t="inlineStr">
        <is>
          <t>B00295</t>
        </is>
      </c>
      <c r="C35" s="10" t="n">
        <v>46240</v>
      </c>
      <c r="D35" s="10" t="n">
        <v>46270</v>
      </c>
      <c r="E35" t="inlineStr">
        <is>
          <t>Balance owing at 30 Sep 2026 on QBO bill B00295</t>
        </is>
      </c>
      <c r="F35" s="9" t="n">
        <v>1453.43</v>
      </c>
      <c r="G35" t="inlineStr">
        <is>
          <t>Bill</t>
        </is>
      </c>
      <c r="H35" t="inlineStr">
        <is>
          <t>Virgin Australia</t>
        </is>
      </c>
      <c r="I35" t="inlineStr">
        <is>
          <t>S051</t>
        </is>
      </c>
      <c r="J35" t="inlineStr">
        <is>
          <t>No</t>
        </is>
      </c>
      <c r="K35" s="9">
        <f>IF(G35="Bill",-F35,F35)</f>
        <v>-1453.43</v>
      </c>
      <c r="L35">
        <f>IF(INDEX('Contacts'!$E$5:$E$484,MATCH(I35,'Contacts'!$A$5:$A$484,0))=A35,1,0)</f>
        <v>1</v>
      </c>
    </row>
    <row r="36">
      <c r="A36" t="inlineStr">
        <is>
          <t>VicRoads Pty Ltd</t>
        </is>
      </c>
      <c r="B36" t="inlineStr">
        <is>
          <t>B00298</t>
        </is>
      </c>
      <c r="C36" s="10" t="n">
        <v>46240</v>
      </c>
      <c r="D36" s="10" t="n">
        <v>46270</v>
      </c>
      <c r="E36" t="inlineStr">
        <is>
          <t>Balance owing at 30 Sep 2026 on QBO bill B00298</t>
        </is>
      </c>
      <c r="F36" s="9" t="n">
        <v>862.77</v>
      </c>
      <c r="G36" t="inlineStr">
        <is>
          <t>Bill</t>
        </is>
      </c>
      <c r="H36" t="inlineStr">
        <is>
          <t>VicRoads Pty Ltd</t>
        </is>
      </c>
      <c r="I36" t="inlineStr">
        <is>
          <t>S020</t>
        </is>
      </c>
      <c r="J36" t="inlineStr">
        <is>
          <t>No</t>
        </is>
      </c>
      <c r="K36" s="9">
        <f>IF(G36="Bill",-F36,F36)</f>
        <v>-862.77</v>
      </c>
      <c r="L36">
        <f>IF(INDEX('Contacts'!$E$5:$E$484,MATCH(I36,'Contacts'!$A$5:$A$484,0))=A36,1,0)</f>
        <v>1</v>
      </c>
    </row>
    <row r="37">
      <c r="A37" t="inlineStr">
        <is>
          <t>Prahran Laminates Pty Ltd</t>
        </is>
      </c>
      <c r="B37" t="inlineStr">
        <is>
          <t>SC-003</t>
        </is>
      </c>
      <c r="C37" s="10" t="n">
        <v>46240</v>
      </c>
      <c r="D37" s="10" t="n">
        <v>46240</v>
      </c>
      <c r="E37" t="inlineStr">
        <is>
          <t>Balance owing at 30 Sep 2026 on QBO supplier credit SC-003</t>
        </is>
      </c>
      <c r="F37" s="9" t="n">
        <v>238.68</v>
      </c>
      <c r="G37" t="inlineStr">
        <is>
          <t>Supplier credit note</t>
        </is>
      </c>
      <c r="H37" t="inlineStr">
        <is>
          <t>Prahran Laminates Pty Ltd</t>
        </is>
      </c>
      <c r="I37" t="inlineStr">
        <is>
          <t>S076</t>
        </is>
      </c>
      <c r="J37" t="inlineStr">
        <is>
          <t>No</t>
        </is>
      </c>
      <c r="K37" s="9">
        <f>IF(G37="Bill",-F37,F37)</f>
        <v>238.68</v>
      </c>
      <c r="L37">
        <f>IF(INDEX('Contacts'!$E$5:$E$484,MATCH(I37,'Contacts'!$A$5:$A$484,0))=A37,1,0)</f>
        <v>1</v>
      </c>
    </row>
    <row r="38">
      <c r="A38" t="inlineStr">
        <is>
          <t>Malvern Abrasives Pty Ltd</t>
        </is>
      </c>
      <c r="B38" t="inlineStr">
        <is>
          <t>B00316</t>
        </is>
      </c>
      <c r="C38" s="10" t="n">
        <v>46245</v>
      </c>
      <c r="D38" s="10" t="n">
        <v>46275</v>
      </c>
      <c r="E38" t="inlineStr">
        <is>
          <t>Balance owing at 30 Sep 2026 on QBO bill B00316</t>
        </is>
      </c>
      <c r="F38" s="9" t="n">
        <v>1456.36</v>
      </c>
      <c r="G38" t="inlineStr">
        <is>
          <t>Bill</t>
        </is>
      </c>
      <c r="H38" t="inlineStr">
        <is>
          <t>Malvern Abrasives Pty Ltd</t>
        </is>
      </c>
      <c r="I38" t="inlineStr">
        <is>
          <t>S103</t>
        </is>
      </c>
      <c r="J38" t="inlineStr">
        <is>
          <t>No</t>
        </is>
      </c>
      <c r="K38" s="9">
        <f>IF(G38="Bill",-F38,F38)</f>
        <v>-1456.36</v>
      </c>
      <c r="L38">
        <f>IF(INDEX('Contacts'!$E$5:$E$484,MATCH(I38,'Contacts'!$A$5:$A$484,0))=A38,1,0)</f>
        <v>1</v>
      </c>
    </row>
    <row r="39">
      <c r="A39" t="inlineStr">
        <is>
          <t>Kennards Hire Pty Ltd</t>
        </is>
      </c>
      <c r="B39" t="inlineStr">
        <is>
          <t>B00329</t>
        </is>
      </c>
      <c r="C39" s="10" t="n">
        <v>46247</v>
      </c>
      <c r="D39" s="10" t="n">
        <v>46277</v>
      </c>
      <c r="E39" t="inlineStr">
        <is>
          <t>Balance owing at 30 Sep 2026 on QBO bill B00329</t>
        </is>
      </c>
      <c r="F39" s="9" t="n">
        <v>1452.21</v>
      </c>
      <c r="G39" t="inlineStr">
        <is>
          <t>Bill</t>
        </is>
      </c>
      <c r="H39" t="inlineStr">
        <is>
          <t>Kennards Hire Pty Ltd</t>
        </is>
      </c>
      <c r="I39" t="inlineStr">
        <is>
          <t>S010</t>
        </is>
      </c>
      <c r="J39" t="inlineStr">
        <is>
          <t>No</t>
        </is>
      </c>
      <c r="K39" s="9">
        <f>IF(G39="Bill",-F39,F39)</f>
        <v>-1452.21</v>
      </c>
      <c r="L39">
        <f>IF(INDEX('Contacts'!$E$5:$E$484,MATCH(I39,'Contacts'!$A$5:$A$484,0))=A39,1,0)</f>
        <v>1</v>
      </c>
    </row>
    <row r="40">
      <c r="A40" t="inlineStr">
        <is>
          <t>Carlton Adhesives Pty Ltd</t>
        </is>
      </c>
      <c r="B40" t="inlineStr">
        <is>
          <t>B00340</t>
        </is>
      </c>
      <c r="C40" s="10" t="n">
        <v>46251</v>
      </c>
      <c r="D40" s="10" t="n">
        <v>46281</v>
      </c>
      <c r="E40" t="inlineStr">
        <is>
          <t>Balance owing at 30 Sep 2026 on QBO bill B00340</t>
        </is>
      </c>
      <c r="F40" s="9" t="n">
        <v>1309</v>
      </c>
      <c r="G40" t="inlineStr">
        <is>
          <t>Bill</t>
        </is>
      </c>
      <c r="H40" t="inlineStr">
        <is>
          <t>Carlton Adhesives Pty Ltd</t>
        </is>
      </c>
      <c r="I40" t="inlineStr">
        <is>
          <t>S107</t>
        </is>
      </c>
      <c r="J40" t="inlineStr">
        <is>
          <t>No</t>
        </is>
      </c>
      <c r="K40" s="9">
        <f>IF(G40="Bill",-F40,F40)</f>
        <v>-1309</v>
      </c>
      <c r="L40">
        <f>IF(INDEX('Contacts'!$E$5:$E$484,MATCH(I40,'Contacts'!$A$5:$A$484,0))=A40,1,0)</f>
        <v>1</v>
      </c>
    </row>
    <row r="41">
      <c r="A41" t="inlineStr">
        <is>
          <t>Glenferrie Glass Pty Ltd</t>
        </is>
      </c>
      <c r="B41" t="inlineStr">
        <is>
          <t>B00344</t>
        </is>
      </c>
      <c r="C41" s="10" t="n">
        <v>46252</v>
      </c>
      <c r="D41" s="10" t="n">
        <v>46282</v>
      </c>
      <c r="E41" t="inlineStr">
        <is>
          <t>Balance owing at 30 Sep 2026 on QBO bill B00344</t>
        </is>
      </c>
      <c r="F41" s="9" t="n">
        <v>808.5599999999999</v>
      </c>
      <c r="G41" t="inlineStr">
        <is>
          <t>Bill</t>
        </is>
      </c>
      <c r="H41" t="inlineStr">
        <is>
          <t>Glenferrie Glass Pty Ltd</t>
        </is>
      </c>
      <c r="I41" t="inlineStr">
        <is>
          <t>S120</t>
        </is>
      </c>
      <c r="J41" t="inlineStr">
        <is>
          <t>No</t>
        </is>
      </c>
      <c r="K41" s="9">
        <f>IF(G41="Bill",-F41,F41)</f>
        <v>-808.56</v>
      </c>
      <c r="L41">
        <f>IF(INDEX('Contacts'!$E$5:$E$484,MATCH(I41,'Contacts'!$A$5:$A$484,0))=A41,1,0)</f>
        <v>1</v>
      </c>
    </row>
    <row r="42">
      <c r="A42" t="inlineStr">
        <is>
          <t>Clifton Abrasives Pty Ltd</t>
        </is>
      </c>
      <c r="B42" t="inlineStr">
        <is>
          <t>B00349</t>
        </is>
      </c>
      <c r="C42" s="10" t="n">
        <v>46253</v>
      </c>
      <c r="D42" s="10" t="n">
        <v>46283</v>
      </c>
      <c r="E42" t="inlineStr">
        <is>
          <t>Balance owing at 30 Sep 2026 on QBO bill B00349</t>
        </is>
      </c>
      <c r="F42" s="9" t="n">
        <v>1116.07</v>
      </c>
      <c r="G42" t="inlineStr">
        <is>
          <t>Bill</t>
        </is>
      </c>
      <c r="H42" t="inlineStr">
        <is>
          <t>Clifton Abrasives Pty Ltd</t>
        </is>
      </c>
      <c r="I42" t="inlineStr">
        <is>
          <t>S128</t>
        </is>
      </c>
      <c r="J42" t="inlineStr">
        <is>
          <t>No</t>
        </is>
      </c>
      <c r="K42" s="9">
        <f>IF(G42="Bill",-F42,F42)</f>
        <v>-1116.07</v>
      </c>
      <c r="L42">
        <f>IF(INDEX('Contacts'!$E$5:$E$484,MATCH(I42,'Contacts'!$A$5:$A$484,0))=A42,1,0)</f>
        <v>1</v>
      </c>
    </row>
    <row r="43">
      <c r="A43" t="inlineStr">
        <is>
          <t>RSEA Safety Pty Ltd</t>
        </is>
      </c>
      <c r="B43" t="inlineStr">
        <is>
          <t>B00360</t>
        </is>
      </c>
      <c r="C43" s="10" t="n">
        <v>46254</v>
      </c>
      <c r="D43" s="10" t="n">
        <v>46284</v>
      </c>
      <c r="E43" t="inlineStr">
        <is>
          <t>Balance owing at 30 Sep 2026 on QBO bill B00360</t>
        </is>
      </c>
      <c r="F43" s="9" t="n">
        <v>372.76</v>
      </c>
      <c r="G43" t="inlineStr">
        <is>
          <t>Bill</t>
        </is>
      </c>
      <c r="H43" t="inlineStr">
        <is>
          <t>RSEA Safety Pty Ltd</t>
        </is>
      </c>
      <c r="I43" t="inlineStr">
        <is>
          <t>S037</t>
        </is>
      </c>
      <c r="J43" t="inlineStr">
        <is>
          <t>No</t>
        </is>
      </c>
      <c r="K43" s="9">
        <f>IF(G43="Bill",-F43,F43)</f>
        <v>-372.76</v>
      </c>
      <c r="L43">
        <f>IF(INDEX('Contacts'!$E$5:$E$484,MATCH(I43,'Contacts'!$A$5:$A$484,0))=A43,1,0)</f>
        <v>1</v>
      </c>
    </row>
    <row r="44">
      <c r="A44" t="inlineStr">
        <is>
          <t>Coffee Club Catering Pty Ltd</t>
        </is>
      </c>
      <c r="B44" t="inlineStr">
        <is>
          <t>B00369</t>
        </is>
      </c>
      <c r="C44" s="10" t="n">
        <v>46258</v>
      </c>
      <c r="D44" s="10" t="n">
        <v>46288</v>
      </c>
      <c r="E44" t="inlineStr">
        <is>
          <t>Balance owing at 30 Sep 2026 on QBO bill B00369</t>
        </is>
      </c>
      <c r="F44" s="9" t="n">
        <v>905.16</v>
      </c>
      <c r="G44" t="inlineStr">
        <is>
          <t>Bill</t>
        </is>
      </c>
      <c r="H44" t="inlineStr">
        <is>
          <t>Coffee Club Catering Pty Ltd</t>
        </is>
      </c>
      <c r="I44" t="inlineStr">
        <is>
          <t>S043</t>
        </is>
      </c>
      <c r="J44" t="inlineStr">
        <is>
          <t>No</t>
        </is>
      </c>
      <c r="K44" s="9">
        <f>IF(G44="Bill",-F44,F44)</f>
        <v>-905.16</v>
      </c>
      <c r="L44">
        <f>IF(INDEX('Contacts'!$E$5:$E$484,MATCH(I44,'Contacts'!$A$5:$A$484,0))=A44,1,0)</f>
        <v>1</v>
      </c>
    </row>
    <row r="45">
      <c r="A45" t="inlineStr">
        <is>
          <t>Ironbark Joinery Supplies Pty Ltd</t>
        </is>
      </c>
      <c r="B45" t="inlineStr">
        <is>
          <t>B00370</t>
        </is>
      </c>
      <c r="C45" s="10" t="n">
        <v>46258</v>
      </c>
      <c r="D45" s="10" t="n">
        <v>46288</v>
      </c>
      <c r="E45" t="inlineStr">
        <is>
          <t>Balance owing at 30 Sep 2026 on QBO bill B00370</t>
        </is>
      </c>
      <c r="F45" s="9" t="n">
        <v>142.62</v>
      </c>
      <c r="G45" t="inlineStr">
        <is>
          <t>Bill</t>
        </is>
      </c>
      <c r="H45" t="inlineStr">
        <is>
          <t>Ironbark Joinery Supplies Pty Ltd</t>
        </is>
      </c>
      <c r="I45" t="inlineStr">
        <is>
          <t>S117</t>
        </is>
      </c>
      <c r="J45" t="inlineStr">
        <is>
          <t>No</t>
        </is>
      </c>
      <c r="K45" s="9">
        <f>IF(G45="Bill",-F45,F45)</f>
        <v>-142.62</v>
      </c>
      <c r="L45">
        <f>IF(INDEX('Contacts'!$E$5:$E$484,MATCH(I45,'Contacts'!$A$5:$A$484,0))=A45,1,0)</f>
        <v>1</v>
      </c>
    </row>
    <row r="46">
      <c r="A46" t="inlineStr">
        <is>
          <t>Couriers Please Pty Ltd</t>
        </is>
      </c>
      <c r="B46" t="inlineStr">
        <is>
          <t>B00373</t>
        </is>
      </c>
      <c r="C46" s="10" t="n">
        <v>46258</v>
      </c>
      <c r="D46" s="10" t="n">
        <v>46288</v>
      </c>
      <c r="E46" t="inlineStr">
        <is>
          <t>Balance owing at 30 Sep 2026 on QBO bill B00373</t>
        </is>
      </c>
      <c r="F46" s="9" t="n">
        <v>579.5700000000001</v>
      </c>
      <c r="G46" t="inlineStr">
        <is>
          <t>Bill</t>
        </is>
      </c>
      <c r="H46" t="inlineStr">
        <is>
          <t>Couriers Please Pty Ltd</t>
        </is>
      </c>
      <c r="I46" t="inlineStr">
        <is>
          <t>S012</t>
        </is>
      </c>
      <c r="J46" t="inlineStr">
        <is>
          <t>No</t>
        </is>
      </c>
      <c r="K46" s="9">
        <f>IF(G46="Bill",-F46,F46)</f>
        <v>-579.57</v>
      </c>
      <c r="L46">
        <f>IF(INDEX('Contacts'!$E$5:$E$484,MATCH(I46,'Contacts'!$A$5:$A$484,0))=A46,1,0)</f>
        <v>1</v>
      </c>
    </row>
    <row r="47">
      <c r="A47" t="inlineStr">
        <is>
          <t>Hawthorn Signs Pty Ltd</t>
        </is>
      </c>
      <c r="B47" t="inlineStr">
        <is>
          <t>B00374</t>
        </is>
      </c>
      <c r="C47" s="10" t="n">
        <v>46258</v>
      </c>
      <c r="D47" s="10" t="n">
        <v>46288</v>
      </c>
      <c r="E47" t="inlineStr">
        <is>
          <t>Balance owing at 30 Sep 2026 on QBO bill B00374</t>
        </is>
      </c>
      <c r="F47" s="9" t="n">
        <v>183.34</v>
      </c>
      <c r="G47" t="inlineStr">
        <is>
          <t>Bill</t>
        </is>
      </c>
      <c r="H47" t="inlineStr">
        <is>
          <t>Hawthorn Signs Pty Ltd</t>
        </is>
      </c>
      <c r="I47" t="inlineStr">
        <is>
          <t>S100</t>
        </is>
      </c>
      <c r="J47" t="inlineStr">
        <is>
          <t>No</t>
        </is>
      </c>
      <c r="K47" s="9">
        <f>IF(G47="Bill",-F47,F47)</f>
        <v>-183.34</v>
      </c>
      <c r="L47">
        <f>IF(INDEX('Contacts'!$E$5:$E$484,MATCH(I47,'Contacts'!$A$5:$A$484,0))=A47,1,0)</f>
        <v>1</v>
      </c>
    </row>
    <row r="48">
      <c r="A48" t="inlineStr">
        <is>
          <t>Westside Glass Pty Ltd</t>
        </is>
      </c>
      <c r="B48" t="inlineStr">
        <is>
          <t>B00375</t>
        </is>
      </c>
      <c r="C48" s="10" t="n">
        <v>46258</v>
      </c>
      <c r="D48" s="10" t="n">
        <v>46288</v>
      </c>
      <c r="E48" t="inlineStr">
        <is>
          <t>Balance owing at 30 Sep 2026 on QBO bill B00375</t>
        </is>
      </c>
      <c r="F48" s="9" t="n">
        <v>1871.49</v>
      </c>
      <c r="G48" t="inlineStr">
        <is>
          <t>Bill</t>
        </is>
      </c>
      <c r="H48" t="inlineStr">
        <is>
          <t>Westside Glass Pty Ltd</t>
        </is>
      </c>
      <c r="I48" t="inlineStr">
        <is>
          <t>S041</t>
        </is>
      </c>
      <c r="J48" t="inlineStr">
        <is>
          <t>No</t>
        </is>
      </c>
      <c r="K48" s="9">
        <f>IF(G48="Bill",-F48,F48)</f>
        <v>-1871.49</v>
      </c>
      <c r="L48">
        <f>IF(INDEX('Contacts'!$E$5:$E$484,MATCH(I48,'Contacts'!$A$5:$A$484,0))=A48,1,0)</f>
        <v>1</v>
      </c>
    </row>
    <row r="49">
      <c r="A49" t="inlineStr">
        <is>
          <t>Malvern Abrasives Pty Ltd</t>
        </is>
      </c>
      <c r="B49" t="inlineStr">
        <is>
          <t>B00377</t>
        </is>
      </c>
      <c r="C49" s="10" t="n">
        <v>46259</v>
      </c>
      <c r="D49" s="10" t="n">
        <v>46289</v>
      </c>
      <c r="E49" t="inlineStr">
        <is>
          <t>Balance owing at 30 Sep 2026 on QBO bill B00377</t>
        </is>
      </c>
      <c r="F49" s="9" t="n">
        <v>630.62</v>
      </c>
      <c r="G49" t="inlineStr">
        <is>
          <t>Bill</t>
        </is>
      </c>
      <c r="H49" t="inlineStr">
        <is>
          <t>Malvern Abrasives Pty Ltd</t>
        </is>
      </c>
      <c r="I49" t="inlineStr">
        <is>
          <t>S103</t>
        </is>
      </c>
      <c r="J49" t="inlineStr">
        <is>
          <t>No</t>
        </is>
      </c>
      <c r="K49" s="9">
        <f>IF(G49="Bill",-F49,F49)</f>
        <v>-630.62</v>
      </c>
      <c r="L49">
        <f>IF(INDEX('Contacts'!$E$5:$E$484,MATCH(I49,'Contacts'!$A$5:$A$484,0))=A49,1,0)</f>
        <v>1</v>
      </c>
    </row>
    <row r="50">
      <c r="A50" t="inlineStr">
        <is>
          <t>Redgum Fasteners Pty Ltd</t>
        </is>
      </c>
      <c r="B50" t="inlineStr">
        <is>
          <t>B00384</t>
        </is>
      </c>
      <c r="C50" s="10" t="n">
        <v>46260</v>
      </c>
      <c r="D50" s="10" t="n">
        <v>46290</v>
      </c>
      <c r="E50" t="inlineStr">
        <is>
          <t>Balance owing at 30 Sep 2026 on QBO bill B00384</t>
        </is>
      </c>
      <c r="F50" s="9" t="n">
        <v>231.92</v>
      </c>
      <c r="G50" t="inlineStr">
        <is>
          <t>Bill</t>
        </is>
      </c>
      <c r="H50" t="inlineStr">
        <is>
          <t>Redgum Fasteners Pty Ltd</t>
        </is>
      </c>
      <c r="I50" t="inlineStr">
        <is>
          <t>S101</t>
        </is>
      </c>
      <c r="J50" t="inlineStr">
        <is>
          <t>No</t>
        </is>
      </c>
      <c r="K50" s="9">
        <f>IF(G50="Bill",-F50,F50)</f>
        <v>-231.92</v>
      </c>
      <c r="L50">
        <f>IF(INDEX('Contacts'!$E$5:$E$484,MATCH(I50,'Contacts'!$A$5:$A$484,0))=A50,1,0)</f>
        <v>1</v>
      </c>
    </row>
    <row r="51">
      <c r="A51" t="inlineStr">
        <is>
          <t>Prahran Fixings Pty Ltd</t>
        </is>
      </c>
      <c r="B51" t="inlineStr">
        <is>
          <t>B00389</t>
        </is>
      </c>
      <c r="C51" s="10" t="n">
        <v>46260</v>
      </c>
      <c r="D51" s="10" t="n">
        <v>46290</v>
      </c>
      <c r="E51" t="inlineStr">
        <is>
          <t>Balance owing at 30 Sep 2026 on QBO bill B00389</t>
        </is>
      </c>
      <c r="F51" s="9" t="n">
        <v>1607.84</v>
      </c>
      <c r="G51" t="inlineStr">
        <is>
          <t>Bill</t>
        </is>
      </c>
      <c r="H51" t="inlineStr">
        <is>
          <t>Prahran Fixings Pty Ltd</t>
        </is>
      </c>
      <c r="I51" t="inlineStr">
        <is>
          <t>S115</t>
        </is>
      </c>
      <c r="J51" t="inlineStr">
        <is>
          <t>No</t>
        </is>
      </c>
      <c r="K51" s="9">
        <f>IF(G51="Bill",-F51,F51)</f>
        <v>-1607.84</v>
      </c>
      <c r="L51">
        <f>IF(INDEX('Contacts'!$E$5:$E$484,MATCH(I51,'Contacts'!$A$5:$A$484,0))=A51,1,0)</f>
        <v>1</v>
      </c>
    </row>
    <row r="52">
      <c r="A52" t="inlineStr">
        <is>
          <t>Origin Energy Pty Ltd</t>
        </is>
      </c>
      <c r="B52" t="inlineStr">
        <is>
          <t>B00391</t>
        </is>
      </c>
      <c r="C52" s="10" t="n">
        <v>46261</v>
      </c>
      <c r="D52" s="10" t="n">
        <v>46291</v>
      </c>
      <c r="E52" t="inlineStr">
        <is>
          <t>Balance owing at 30 Sep 2026 on QBO bill B00391</t>
        </is>
      </c>
      <c r="F52" s="9" t="n">
        <v>391.05</v>
      </c>
      <c r="G52" t="inlineStr">
        <is>
          <t>Bill</t>
        </is>
      </c>
      <c r="H52" t="inlineStr">
        <is>
          <t>Origin Energy Pty Ltd</t>
        </is>
      </c>
      <c r="I52" t="inlineStr">
        <is>
          <t>S014</t>
        </is>
      </c>
      <c r="J52" t="inlineStr">
        <is>
          <t>No</t>
        </is>
      </c>
      <c r="K52" s="9">
        <f>IF(G52="Bill",-F52,F52)</f>
        <v>-391.05</v>
      </c>
      <c r="L52">
        <f>IF(INDEX('Contacts'!$E$5:$E$484,MATCH(I52,'Contacts'!$A$5:$A$484,0))=A52,1,0)</f>
        <v>1</v>
      </c>
    </row>
    <row r="53">
      <c r="A53" t="inlineStr">
        <is>
          <t>Felder Machinery Pty Ltd</t>
        </is>
      </c>
      <c r="B53" t="inlineStr">
        <is>
          <t>B00393</t>
        </is>
      </c>
      <c r="C53" s="10" t="n">
        <v>46261</v>
      </c>
      <c r="D53" s="10" t="n">
        <v>46291</v>
      </c>
      <c r="E53" t="inlineStr">
        <is>
          <t>Balance owing at 30 Sep 2026 on QBO bill B00393</t>
        </is>
      </c>
      <c r="F53" s="9" t="n">
        <v>1473.82</v>
      </c>
      <c r="G53" t="inlineStr">
        <is>
          <t>Bill</t>
        </is>
      </c>
      <c r="H53" t="inlineStr">
        <is>
          <t>Felder Machinery Pty Ltd</t>
        </is>
      </c>
      <c r="I53" t="inlineStr">
        <is>
          <t>S053</t>
        </is>
      </c>
      <c r="J53" t="inlineStr">
        <is>
          <t>No</t>
        </is>
      </c>
      <c r="K53" s="9">
        <f>IF(G53="Bill",-F53,F53)</f>
        <v>-1473.82</v>
      </c>
      <c r="L53">
        <f>IF(INDEX('Contacts'!$E$5:$E$484,MATCH(I53,'Contacts'!$A$5:$A$484,0))=A53,1,0)</f>
        <v>1</v>
      </c>
    </row>
    <row r="54">
      <c r="A54" t="inlineStr">
        <is>
          <t>Sydney Road Steel Pty Ltd</t>
        </is>
      </c>
      <c r="B54" t="inlineStr">
        <is>
          <t>B00394</t>
        </is>
      </c>
      <c r="C54" s="10" t="n">
        <v>46261</v>
      </c>
      <c r="D54" s="10" t="n">
        <v>46291</v>
      </c>
      <c r="E54" t="inlineStr">
        <is>
          <t>Balance owing at 30 Sep 2026 on QBO bill B00394</t>
        </is>
      </c>
      <c r="F54" s="9" t="n">
        <v>3235.6</v>
      </c>
      <c r="G54" t="inlineStr">
        <is>
          <t>Bill</t>
        </is>
      </c>
      <c r="H54" t="inlineStr">
        <is>
          <t>Sydney Road Steel Pty Ltd</t>
        </is>
      </c>
      <c r="I54" t="inlineStr">
        <is>
          <t>S099</t>
        </is>
      </c>
      <c r="J54" t="inlineStr">
        <is>
          <t>No</t>
        </is>
      </c>
      <c r="K54" s="9">
        <f>IF(G54="Bill",-F54,F54)</f>
        <v>-3235.6</v>
      </c>
      <c r="L54">
        <f>IF(INDEX('Contacts'!$E$5:$E$484,MATCH(I54,'Contacts'!$A$5:$A$484,0))=A54,1,0)</f>
        <v>1</v>
      </c>
    </row>
    <row r="55">
      <c r="A55" t="inlineStr">
        <is>
          <t>Redgum Signs Pty Ltd</t>
        </is>
      </c>
      <c r="B55" t="inlineStr">
        <is>
          <t>B00396</t>
        </is>
      </c>
      <c r="C55" s="10" t="n">
        <v>46261</v>
      </c>
      <c r="D55" s="10" t="n">
        <v>46291</v>
      </c>
      <c r="E55" t="inlineStr">
        <is>
          <t>Balance owing at 30 Sep 2026 on QBO bill B00396</t>
        </is>
      </c>
      <c r="F55" s="9" t="n">
        <v>2750.72</v>
      </c>
      <c r="G55" t="inlineStr">
        <is>
          <t>Bill</t>
        </is>
      </c>
      <c r="H55" t="inlineStr">
        <is>
          <t>Redgum Signs Pty Ltd</t>
        </is>
      </c>
      <c r="I55" t="inlineStr">
        <is>
          <t>S109</t>
        </is>
      </c>
      <c r="J55" t="inlineStr">
        <is>
          <t>No</t>
        </is>
      </c>
      <c r="K55" s="9">
        <f>IF(G55="Bill",-F55,F55)</f>
        <v>-2750.72</v>
      </c>
      <c r="L55">
        <f>IF(INDEX('Contacts'!$E$5:$E$484,MATCH(I55,'Contacts'!$A$5:$A$484,0))=A55,1,0)</f>
        <v>1</v>
      </c>
    </row>
    <row r="56">
      <c r="A56" t="inlineStr">
        <is>
          <t>Hafele Australia</t>
        </is>
      </c>
      <c r="B56" t="inlineStr">
        <is>
          <t>B00397</t>
        </is>
      </c>
      <c r="C56" s="10" t="n">
        <v>46262</v>
      </c>
      <c r="D56" s="10" t="n">
        <v>46292</v>
      </c>
      <c r="E56" t="inlineStr">
        <is>
          <t>Balance owing at 30 Sep 2026 on QBO bill B00397</t>
        </is>
      </c>
      <c r="F56" s="9" t="n">
        <v>601.85</v>
      </c>
      <c r="G56" t="inlineStr">
        <is>
          <t>Bill</t>
        </is>
      </c>
      <c r="H56" t="inlineStr">
        <is>
          <t>Hafele Australia</t>
        </is>
      </c>
      <c r="I56" t="inlineStr">
        <is>
          <t>S005</t>
        </is>
      </c>
      <c r="J56" t="inlineStr">
        <is>
          <t>No</t>
        </is>
      </c>
      <c r="K56" s="9">
        <f>IF(G56="Bill",-F56,F56)</f>
        <v>-601.85</v>
      </c>
      <c r="L56">
        <f>IF(INDEX('Contacts'!$E$5:$E$484,MATCH(I56,'Contacts'!$A$5:$A$484,0))=A56,1,0)</f>
        <v>1</v>
      </c>
    </row>
    <row r="57">
      <c r="A57" t="inlineStr">
        <is>
          <t>Virgin Australia</t>
        </is>
      </c>
      <c r="B57" t="inlineStr">
        <is>
          <t>B00398</t>
        </is>
      </c>
      <c r="C57" s="10" t="n">
        <v>46262</v>
      </c>
      <c r="D57" s="10" t="n">
        <v>46292</v>
      </c>
      <c r="E57" t="inlineStr">
        <is>
          <t>Balance owing at 30 Sep 2026 on QBO bill B00398</t>
        </is>
      </c>
      <c r="F57" s="9" t="n">
        <v>818.17</v>
      </c>
      <c r="G57" t="inlineStr">
        <is>
          <t>Bill</t>
        </is>
      </c>
      <c r="H57" t="inlineStr">
        <is>
          <t>Virgin Australia</t>
        </is>
      </c>
      <c r="I57" t="inlineStr">
        <is>
          <t>S051</t>
        </is>
      </c>
      <c r="J57" t="inlineStr">
        <is>
          <t>No</t>
        </is>
      </c>
      <c r="K57" s="9">
        <f>IF(G57="Bill",-F57,F57)</f>
        <v>-818.17</v>
      </c>
      <c r="L57">
        <f>IF(INDEX('Contacts'!$E$5:$E$484,MATCH(I57,'Contacts'!$A$5:$A$484,0))=A57,1,0)</f>
        <v>1</v>
      </c>
    </row>
    <row r="58">
      <c r="A58" t="inlineStr">
        <is>
          <t>Southern Machinery Pty Ltd</t>
        </is>
      </c>
      <c r="B58" t="inlineStr">
        <is>
          <t>B00400</t>
        </is>
      </c>
      <c r="C58" s="10" t="n">
        <v>46262</v>
      </c>
      <c r="D58" s="10" t="n">
        <v>46292</v>
      </c>
      <c r="E58" t="inlineStr">
        <is>
          <t>Balance owing at 30 Sep 2026 on QBO bill B00400</t>
        </is>
      </c>
      <c r="F58" s="9" t="n">
        <v>1379.86</v>
      </c>
      <c r="G58" t="inlineStr">
        <is>
          <t>Bill</t>
        </is>
      </c>
      <c r="H58" t="inlineStr">
        <is>
          <t>Southern Machinery Pty Ltd</t>
        </is>
      </c>
      <c r="I58" t="inlineStr">
        <is>
          <t>S075</t>
        </is>
      </c>
      <c r="J58" t="inlineStr">
        <is>
          <t>No</t>
        </is>
      </c>
      <c r="K58" s="9">
        <f>IF(G58="Bill",-F58,F58)</f>
        <v>-1379.86</v>
      </c>
      <c r="L58">
        <f>IF(INDEX('Contacts'!$E$5:$E$484,MATCH(I58,'Contacts'!$A$5:$A$484,0))=A58,1,0)</f>
        <v>1</v>
      </c>
    </row>
    <row r="59">
      <c r="A59" t="inlineStr">
        <is>
          <t>Lygon Fasteners Pty Ltd</t>
        </is>
      </c>
      <c r="B59" t="inlineStr">
        <is>
          <t>B00402</t>
        </is>
      </c>
      <c r="C59" s="10" t="n">
        <v>46262</v>
      </c>
      <c r="D59" s="10" t="n">
        <v>46292</v>
      </c>
      <c r="E59" t="inlineStr">
        <is>
          <t>Balance owing at 30 Sep 2026 on QBO bill B00402</t>
        </is>
      </c>
      <c r="F59" s="9" t="n">
        <v>1494.31</v>
      </c>
      <c r="G59" t="inlineStr">
        <is>
          <t>Bill</t>
        </is>
      </c>
      <c r="H59" t="inlineStr">
        <is>
          <t>Lygon Fasteners Pty Ltd</t>
        </is>
      </c>
      <c r="I59" t="inlineStr">
        <is>
          <t>S069</t>
        </is>
      </c>
      <c r="J59" t="inlineStr">
        <is>
          <t>No</t>
        </is>
      </c>
      <c r="K59" s="9">
        <f>IF(G59="Bill",-F59,F59)</f>
        <v>-1494.31</v>
      </c>
      <c r="L59">
        <f>IF(INDEX('Contacts'!$E$5:$E$484,MATCH(I59,'Contacts'!$A$5:$A$484,0))=A59,1,0)</f>
        <v>1</v>
      </c>
    </row>
    <row r="60">
      <c r="A60" t="inlineStr">
        <is>
          <t>Clarke Legal</t>
        </is>
      </c>
      <c r="B60" t="inlineStr">
        <is>
          <t>B00406</t>
        </is>
      </c>
      <c r="C60" s="10" t="n">
        <v>46265</v>
      </c>
      <c r="D60" s="10" t="n">
        <v>46295</v>
      </c>
      <c r="E60" t="inlineStr">
        <is>
          <t>Balance owing at 30 Sep 2026 on QBO bill B00406</t>
        </is>
      </c>
      <c r="F60" s="9" t="n">
        <v>796.77</v>
      </c>
      <c r="G60" t="inlineStr">
        <is>
          <t>Bill</t>
        </is>
      </c>
      <c r="H60" t="inlineStr">
        <is>
          <t>Clarke Legal</t>
        </is>
      </c>
      <c r="I60" t="inlineStr">
        <is>
          <t>S030</t>
        </is>
      </c>
      <c r="J60" t="inlineStr">
        <is>
          <t>No</t>
        </is>
      </c>
      <c r="K60" s="9">
        <f>IF(G60="Bill",-F60,F60)</f>
        <v>-796.77</v>
      </c>
      <c r="L60">
        <f>IF(INDEX('Contacts'!$E$5:$E$484,MATCH(I60,'Contacts'!$A$5:$A$484,0))=A60,1,0)</f>
        <v>1</v>
      </c>
    </row>
    <row r="61">
      <c r="A61" t="inlineStr">
        <is>
          <t>Camberwell Machinery Pty Ltd</t>
        </is>
      </c>
      <c r="B61" t="inlineStr">
        <is>
          <t>B00408</t>
        </is>
      </c>
      <c r="C61" s="10" t="n">
        <v>46265</v>
      </c>
      <c r="D61" s="10" t="n">
        <v>46295</v>
      </c>
      <c r="E61" t="inlineStr">
        <is>
          <t>Balance owing at 30 Sep 2026 on QBO bill B00408</t>
        </is>
      </c>
      <c r="F61" s="9" t="n">
        <v>1640.42</v>
      </c>
      <c r="G61" t="inlineStr">
        <is>
          <t>Bill</t>
        </is>
      </c>
      <c r="H61" t="inlineStr">
        <is>
          <t>Camberwell Machinery Pty Ltd</t>
        </is>
      </c>
      <c r="I61" t="inlineStr">
        <is>
          <t>S141</t>
        </is>
      </c>
      <c r="J61" t="inlineStr">
        <is>
          <t>No</t>
        </is>
      </c>
      <c r="K61" s="9">
        <f>IF(G61="Bill",-F61,F61)</f>
        <v>-1640.42</v>
      </c>
      <c r="L61">
        <f>IF(INDEX('Contacts'!$E$5:$E$484,MATCH(I61,'Contacts'!$A$5:$A$484,0))=A61,1,0)</f>
        <v>1</v>
      </c>
    </row>
    <row r="62">
      <c r="A62" t="inlineStr">
        <is>
          <t>Adobe Systems</t>
        </is>
      </c>
      <c r="B62" t="inlineStr">
        <is>
          <t>B00412</t>
        </is>
      </c>
      <c r="C62" s="10" t="n">
        <v>46266</v>
      </c>
      <c r="D62" s="10" t="n">
        <v>46296</v>
      </c>
      <c r="E62" t="inlineStr">
        <is>
          <t>Balance owing at 30 Sep 2026 on QBO bill B00412</t>
        </is>
      </c>
      <c r="F62" s="9" t="n">
        <v>764.08</v>
      </c>
      <c r="G62" t="inlineStr">
        <is>
          <t>Bill</t>
        </is>
      </c>
      <c r="H62" t="inlineStr">
        <is>
          <t>Adobe Systems</t>
        </is>
      </c>
      <c r="I62" t="inlineStr">
        <is>
          <t>S033</t>
        </is>
      </c>
      <c r="J62" t="inlineStr">
        <is>
          <t>No</t>
        </is>
      </c>
      <c r="K62" s="9">
        <f>IF(G62="Bill",-F62,F62)</f>
        <v>-764.08</v>
      </c>
      <c r="L62">
        <f>IF(INDEX('Contacts'!$E$5:$E$484,MATCH(I62,'Contacts'!$A$5:$A$484,0))=A62,1,0)</f>
        <v>1</v>
      </c>
    </row>
    <row r="63">
      <c r="A63" t="inlineStr">
        <is>
          <t>Albert Hardware Pty Ltd</t>
        </is>
      </c>
      <c r="B63" t="inlineStr">
        <is>
          <t>B00413</t>
        </is>
      </c>
      <c r="C63" s="10" t="n">
        <v>46266</v>
      </c>
      <c r="D63" s="10" t="n">
        <v>46296</v>
      </c>
      <c r="E63" t="inlineStr">
        <is>
          <t>Balance owing at 30 Sep 2026 on QBO bill B00413</t>
        </is>
      </c>
      <c r="F63" s="9" t="n">
        <v>845.38</v>
      </c>
      <c r="G63" t="inlineStr">
        <is>
          <t>Bill</t>
        </is>
      </c>
      <c r="H63" t="inlineStr">
        <is>
          <t>Albert Hardware Pty Ltd</t>
        </is>
      </c>
      <c r="I63" t="inlineStr">
        <is>
          <t>S098</t>
        </is>
      </c>
      <c r="J63" t="inlineStr">
        <is>
          <t>No</t>
        </is>
      </c>
      <c r="K63" s="9">
        <f>IF(G63="Bill",-F63,F63)</f>
        <v>-845.38</v>
      </c>
      <c r="L63">
        <f>IF(INDEX('Contacts'!$E$5:$E$484,MATCH(I63,'Contacts'!$A$5:$A$484,0))=A63,1,0)</f>
        <v>1</v>
      </c>
    </row>
    <row r="64">
      <c r="A64" t="inlineStr">
        <is>
          <t>Hawthorn Fixings Pty Ltd</t>
        </is>
      </c>
      <c r="B64" t="inlineStr">
        <is>
          <t>B00414</t>
        </is>
      </c>
      <c r="C64" s="10" t="n">
        <v>46266</v>
      </c>
      <c r="D64" s="10" t="n">
        <v>46296</v>
      </c>
      <c r="E64" t="inlineStr">
        <is>
          <t>Balance owing at 30 Sep 2026 on QBO bill B00414</t>
        </is>
      </c>
      <c r="F64" s="9" t="n">
        <v>3574.58</v>
      </c>
      <c r="G64" t="inlineStr">
        <is>
          <t>Bill</t>
        </is>
      </c>
      <c r="H64" t="inlineStr">
        <is>
          <t>Hawthorn Fixings Pty Ltd</t>
        </is>
      </c>
      <c r="I64" t="inlineStr">
        <is>
          <t>S081</t>
        </is>
      </c>
      <c r="J64" t="inlineStr">
        <is>
          <t>No</t>
        </is>
      </c>
      <c r="K64" s="9">
        <f>IF(G64="Bill",-F64,F64)</f>
        <v>-3574.58</v>
      </c>
      <c r="L64">
        <f>IF(INDEX('Contacts'!$E$5:$E$484,MATCH(I64,'Contacts'!$A$5:$A$484,0))=A64,1,0)</f>
        <v>1</v>
      </c>
    </row>
    <row r="65">
      <c r="A65" t="inlineStr">
        <is>
          <t>AGL Energy Pty Ltd</t>
        </is>
      </c>
      <c r="B65" t="inlineStr">
        <is>
          <t>B00417</t>
        </is>
      </c>
      <c r="C65" s="10" t="n">
        <v>46267</v>
      </c>
      <c r="D65" s="10" t="n">
        <v>46297</v>
      </c>
      <c r="E65" t="inlineStr">
        <is>
          <t>Balance owing at 30 Sep 2026 on QBO bill B00417</t>
        </is>
      </c>
      <c r="F65" s="9" t="n">
        <v>1455.82</v>
      </c>
      <c r="G65" t="inlineStr">
        <is>
          <t>Bill</t>
        </is>
      </c>
      <c r="H65" t="inlineStr">
        <is>
          <t>AGL Energy Pty Ltd</t>
        </is>
      </c>
      <c r="I65" t="inlineStr">
        <is>
          <t>S013</t>
        </is>
      </c>
      <c r="J65" t="inlineStr">
        <is>
          <t>No</t>
        </is>
      </c>
      <c r="K65" s="9">
        <f>IF(G65="Bill",-F65,F65)</f>
        <v>-1455.82</v>
      </c>
      <c r="L65">
        <f>IF(INDEX('Contacts'!$E$5:$E$484,MATCH(I65,'Contacts'!$A$5:$A$484,0))=A65,1,0)</f>
        <v>1</v>
      </c>
    </row>
    <row r="66">
      <c r="A66" t="inlineStr">
        <is>
          <t>Redgum Signs Pty Ltd</t>
        </is>
      </c>
      <c r="B66" t="inlineStr">
        <is>
          <t>B00418</t>
        </is>
      </c>
      <c r="C66" s="10" t="n">
        <v>46267</v>
      </c>
      <c r="D66" s="10" t="n">
        <v>46297</v>
      </c>
      <c r="E66" t="inlineStr">
        <is>
          <t>Balance owing at 30 Sep 2026 on QBO bill B00418</t>
        </is>
      </c>
      <c r="F66" s="9" t="n">
        <v>1013.38</v>
      </c>
      <c r="G66" t="inlineStr">
        <is>
          <t>Bill</t>
        </is>
      </c>
      <c r="H66" t="inlineStr">
        <is>
          <t>Redgum Signs Pty Ltd</t>
        </is>
      </c>
      <c r="I66" t="inlineStr">
        <is>
          <t>S109</t>
        </is>
      </c>
      <c r="J66" t="inlineStr">
        <is>
          <t>No</t>
        </is>
      </c>
      <c r="K66" s="9">
        <f>IF(G66="Bill",-F66,F66)</f>
        <v>-1013.38</v>
      </c>
      <c r="L66">
        <f>IF(INDEX('Contacts'!$E$5:$E$484,MATCH(I66,'Contacts'!$A$5:$A$484,0))=A66,1,0)</f>
        <v>1</v>
      </c>
    </row>
    <row r="67">
      <c r="A67" t="inlineStr">
        <is>
          <t>Caesarstone Fabricators</t>
        </is>
      </c>
      <c r="B67" t="inlineStr">
        <is>
          <t>B00421</t>
        </is>
      </c>
      <c r="C67" s="10" t="n">
        <v>46267</v>
      </c>
      <c r="D67" s="10" t="n">
        <v>46297</v>
      </c>
      <c r="E67" t="inlineStr">
        <is>
          <t>Balance owing at 30 Sep 2026 on QBO bill B00421</t>
        </is>
      </c>
      <c r="F67" s="9" t="n">
        <v>2050.48</v>
      </c>
      <c r="G67" t="inlineStr">
        <is>
          <t>Bill</t>
        </is>
      </c>
      <c r="H67" t="inlineStr">
        <is>
          <t>Caesarstone Fabricators</t>
        </is>
      </c>
      <c r="I67" t="inlineStr">
        <is>
          <t>S008</t>
        </is>
      </c>
      <c r="J67" t="inlineStr">
        <is>
          <t>No</t>
        </is>
      </c>
      <c r="K67" s="9">
        <f>IF(G67="Bill",-F67,F67)</f>
        <v>-2050.48</v>
      </c>
      <c r="L67">
        <f>IF(INDEX('Contacts'!$E$5:$E$484,MATCH(I67,'Contacts'!$A$5:$A$484,0))=A67,1,0)</f>
        <v>1</v>
      </c>
    </row>
    <row r="68">
      <c r="A68" t="inlineStr">
        <is>
          <t>Couriers Please Pty Ltd</t>
        </is>
      </c>
      <c r="B68" t="inlineStr">
        <is>
          <t>B00422</t>
        </is>
      </c>
      <c r="C68" s="10" t="n">
        <v>46267</v>
      </c>
      <c r="D68" s="10" t="n">
        <v>46297</v>
      </c>
      <c r="E68" t="inlineStr">
        <is>
          <t>Balance owing at 30 Sep 2026 on QBO bill B00422</t>
        </is>
      </c>
      <c r="F68" s="9" t="n">
        <v>1509.3</v>
      </c>
      <c r="G68" t="inlineStr">
        <is>
          <t>Bill</t>
        </is>
      </c>
      <c r="H68" t="inlineStr">
        <is>
          <t>Couriers Please Pty Ltd</t>
        </is>
      </c>
      <c r="I68" t="inlineStr">
        <is>
          <t>S012</t>
        </is>
      </c>
      <c r="J68" t="inlineStr">
        <is>
          <t>No</t>
        </is>
      </c>
      <c r="K68" s="9">
        <f>IF(G68="Bill",-F68,F68)</f>
        <v>-1509.3</v>
      </c>
      <c r="L68">
        <f>IF(INDEX('Contacts'!$E$5:$E$484,MATCH(I68,'Contacts'!$A$5:$A$484,0))=A68,1,0)</f>
        <v>1</v>
      </c>
    </row>
    <row r="69">
      <c r="A69" t="inlineStr">
        <is>
          <t>Redgum Signs Pty Ltd</t>
        </is>
      </c>
      <c r="B69" t="inlineStr">
        <is>
          <t>B00423</t>
        </is>
      </c>
      <c r="C69" s="10" t="n">
        <v>46267</v>
      </c>
      <c r="D69" s="10" t="n">
        <v>46297</v>
      </c>
      <c r="E69" t="inlineStr">
        <is>
          <t>Balance owing at 30 Sep 2026 on QBO bill B00423</t>
        </is>
      </c>
      <c r="F69" s="9" t="n">
        <v>3377.14</v>
      </c>
      <c r="G69" t="inlineStr">
        <is>
          <t>Bill</t>
        </is>
      </c>
      <c r="H69" t="inlineStr">
        <is>
          <t>Redgum Signs Pty Ltd</t>
        </is>
      </c>
      <c r="I69" t="inlineStr">
        <is>
          <t>S109</t>
        </is>
      </c>
      <c r="J69" t="inlineStr">
        <is>
          <t>No</t>
        </is>
      </c>
      <c r="K69" s="9">
        <f>IF(G69="Bill",-F69,F69)</f>
        <v>-3377.14</v>
      </c>
      <c r="L69">
        <f>IF(INDEX('Contacts'!$E$5:$E$484,MATCH(I69,'Contacts'!$A$5:$A$484,0))=A69,1,0)</f>
        <v>1</v>
      </c>
    </row>
    <row r="70">
      <c r="A70" t="inlineStr">
        <is>
          <t>Harbour Panel Pty Ltd</t>
        </is>
      </c>
      <c r="B70" t="inlineStr">
        <is>
          <t>B00424</t>
        </is>
      </c>
      <c r="C70" s="10" t="n">
        <v>46267</v>
      </c>
      <c r="D70" s="10" t="n">
        <v>46297</v>
      </c>
      <c r="E70" t="inlineStr">
        <is>
          <t>Balance owing at 30 Sep 2026 on QBO bill B00424</t>
        </is>
      </c>
      <c r="F70" s="9" t="n">
        <v>970.23</v>
      </c>
      <c r="G70" t="inlineStr">
        <is>
          <t>Bill</t>
        </is>
      </c>
      <c r="H70" t="inlineStr">
        <is>
          <t>Harbour Panel Pty Ltd</t>
        </is>
      </c>
      <c r="I70" t="inlineStr">
        <is>
          <t>S140</t>
        </is>
      </c>
      <c r="J70" t="inlineStr">
        <is>
          <t>No</t>
        </is>
      </c>
      <c r="K70" s="9">
        <f>IF(G70="Bill",-F70,F70)</f>
        <v>-970.23</v>
      </c>
      <c r="L70">
        <f>IF(INDEX('Contacts'!$E$5:$E$484,MATCH(I70,'Contacts'!$A$5:$A$484,0))=A70,1,0)</f>
        <v>1</v>
      </c>
    </row>
    <row r="71">
      <c r="A71" t="inlineStr">
        <is>
          <t>Glenferrie Lighting Pty Ltd</t>
        </is>
      </c>
      <c r="B71" t="inlineStr">
        <is>
          <t>B00425</t>
        </is>
      </c>
      <c r="C71" s="10" t="n">
        <v>46267</v>
      </c>
      <c r="D71" s="10" t="n">
        <v>46297</v>
      </c>
      <c r="E71" t="inlineStr">
        <is>
          <t>Balance owing at 30 Sep 2026 on QBO bill B00425</t>
        </is>
      </c>
      <c r="F71" s="9" t="n">
        <v>1429.58</v>
      </c>
      <c r="G71" t="inlineStr">
        <is>
          <t>Bill</t>
        </is>
      </c>
      <c r="H71" t="inlineStr">
        <is>
          <t>Glenferrie Lighting Pty Ltd</t>
        </is>
      </c>
      <c r="I71" t="inlineStr">
        <is>
          <t>S055</t>
        </is>
      </c>
      <c r="J71" t="inlineStr">
        <is>
          <t>No</t>
        </is>
      </c>
      <c r="K71" s="9">
        <f>IF(G71="Bill",-F71,F71)</f>
        <v>-1429.58</v>
      </c>
      <c r="L71">
        <f>IF(INDEX('Contacts'!$E$5:$E$484,MATCH(I71,'Contacts'!$A$5:$A$484,0))=A71,1,0)</f>
        <v>1</v>
      </c>
    </row>
    <row r="72">
      <c r="A72" t="inlineStr">
        <is>
          <t>Docklands Fasteners Pty Ltd</t>
        </is>
      </c>
      <c r="B72" t="inlineStr">
        <is>
          <t>B00430</t>
        </is>
      </c>
      <c r="C72" s="10" t="n">
        <v>46268</v>
      </c>
      <c r="D72" s="10" t="n">
        <v>46298</v>
      </c>
      <c r="E72" t="inlineStr">
        <is>
          <t>Balance owing at 30 Sep 2026 on QBO bill B00430</t>
        </is>
      </c>
      <c r="F72" s="9" t="n">
        <v>194.14</v>
      </c>
      <c r="G72" t="inlineStr">
        <is>
          <t>Bill</t>
        </is>
      </c>
      <c r="H72" t="inlineStr">
        <is>
          <t>Docklands Fasteners Pty Ltd</t>
        </is>
      </c>
      <c r="I72" t="inlineStr">
        <is>
          <t>S137</t>
        </is>
      </c>
      <c r="J72" t="inlineStr">
        <is>
          <t>No</t>
        </is>
      </c>
      <c r="K72" s="9">
        <f>IF(G72="Bill",-F72,F72)</f>
        <v>-194.14</v>
      </c>
      <c r="L72">
        <f>IF(INDEX('Contacts'!$E$5:$E$484,MATCH(I72,'Contacts'!$A$5:$A$484,0))=A72,1,0)</f>
        <v>1</v>
      </c>
    </row>
    <row r="73">
      <c r="A73" t="inlineStr">
        <is>
          <t>Cleanaway Pty Ltd</t>
        </is>
      </c>
      <c r="B73" t="inlineStr">
        <is>
          <t>B00431</t>
        </is>
      </c>
      <c r="C73" s="10" t="n">
        <v>46268</v>
      </c>
      <c r="D73" s="10" t="n">
        <v>46298</v>
      </c>
      <c r="E73" t="inlineStr">
        <is>
          <t>Balance owing at 30 Sep 2026 on QBO bill B00431</t>
        </is>
      </c>
      <c r="F73" s="9" t="n">
        <v>1394.79</v>
      </c>
      <c r="G73" t="inlineStr">
        <is>
          <t>Bill</t>
        </is>
      </c>
      <c r="H73" t="inlineStr">
        <is>
          <t>Cleanaway Pty Ltd</t>
        </is>
      </c>
      <c r="I73" t="inlineStr">
        <is>
          <t>S026</t>
        </is>
      </c>
      <c r="J73" t="inlineStr">
        <is>
          <t>No</t>
        </is>
      </c>
      <c r="K73" s="9">
        <f>IF(G73="Bill",-F73,F73)</f>
        <v>-1394.79</v>
      </c>
      <c r="L73">
        <f>IF(INDEX('Contacts'!$E$5:$E$484,MATCH(I73,'Contacts'!$A$5:$A$484,0))=A73,1,0)</f>
        <v>1</v>
      </c>
    </row>
    <row r="74">
      <c r="A74" t="inlineStr">
        <is>
          <t>Albert Signs Pty Ltd</t>
        </is>
      </c>
      <c r="B74" t="inlineStr">
        <is>
          <t>B00432</t>
        </is>
      </c>
      <c r="C74" s="10" t="n">
        <v>46268</v>
      </c>
      <c r="D74" s="10" t="n">
        <v>46298</v>
      </c>
      <c r="E74" t="inlineStr">
        <is>
          <t>Balance owing at 30 Sep 2026 on QBO bill B00432</t>
        </is>
      </c>
      <c r="F74" s="9" t="n">
        <v>857.21</v>
      </c>
      <c r="G74" t="inlineStr">
        <is>
          <t>Bill</t>
        </is>
      </c>
      <c r="H74" t="inlineStr">
        <is>
          <t>Albert Signs Pty Ltd</t>
        </is>
      </c>
      <c r="I74" t="inlineStr">
        <is>
          <t>S139</t>
        </is>
      </c>
      <c r="J74" t="inlineStr">
        <is>
          <t>No</t>
        </is>
      </c>
      <c r="K74" s="9">
        <f>IF(G74="Bill",-F74,F74)</f>
        <v>-857.21</v>
      </c>
      <c r="L74">
        <f>IF(INDEX('Contacts'!$E$5:$E$484,MATCH(I74,'Contacts'!$A$5:$A$484,0))=A74,1,0)</f>
        <v>1</v>
      </c>
    </row>
    <row r="75">
      <c r="A75" t="inlineStr">
        <is>
          <t>Chapel Paint Pty Ltd</t>
        </is>
      </c>
      <c r="B75" t="inlineStr">
        <is>
          <t>B00437</t>
        </is>
      </c>
      <c r="C75" s="10" t="n">
        <v>46269</v>
      </c>
      <c r="D75" s="10" t="n">
        <v>46299</v>
      </c>
      <c r="E75" t="inlineStr">
        <is>
          <t>Balance owing at 30 Sep 2026 on QBO bill B00437</t>
        </is>
      </c>
      <c r="F75" s="9" t="n">
        <v>3824.04</v>
      </c>
      <c r="G75" t="inlineStr">
        <is>
          <t>Bill</t>
        </is>
      </c>
      <c r="H75" t="inlineStr">
        <is>
          <t>Chapel Paint Pty Ltd</t>
        </is>
      </c>
      <c r="I75" t="inlineStr">
        <is>
          <t>S077</t>
        </is>
      </c>
      <c r="J75" t="inlineStr">
        <is>
          <t>No</t>
        </is>
      </c>
      <c r="K75" s="9">
        <f>IF(G75="Bill",-F75,F75)</f>
        <v>-3824.04</v>
      </c>
      <c r="L75">
        <f>IF(INDEX('Contacts'!$E$5:$E$484,MATCH(I75,'Contacts'!$A$5:$A$484,0))=A75,1,0)</f>
        <v>1</v>
      </c>
    </row>
    <row r="76">
      <c r="A76" t="inlineStr">
        <is>
          <t>Aussie Broadband</t>
        </is>
      </c>
      <c r="B76" t="inlineStr">
        <is>
          <t>B00438</t>
        </is>
      </c>
      <c r="C76" s="10" t="n">
        <v>46269</v>
      </c>
      <c r="D76" s="10" t="n">
        <v>46299</v>
      </c>
      <c r="E76" t="inlineStr">
        <is>
          <t>Balance owing at 30 Sep 2026 on QBO bill B00438</t>
        </is>
      </c>
      <c r="F76" s="9" t="n">
        <v>634.3</v>
      </c>
      <c r="G76" t="inlineStr">
        <is>
          <t>Bill</t>
        </is>
      </c>
      <c r="H76" t="inlineStr">
        <is>
          <t>Aussie Broadband</t>
        </is>
      </c>
      <c r="I76" t="inlineStr">
        <is>
          <t>S017</t>
        </is>
      </c>
      <c r="J76" t="inlineStr">
        <is>
          <t>No</t>
        </is>
      </c>
      <c r="K76" s="9">
        <f>IF(G76="Bill",-F76,F76)</f>
        <v>-634.3</v>
      </c>
      <c r="L76">
        <f>IF(INDEX('Contacts'!$E$5:$E$484,MATCH(I76,'Contacts'!$A$5:$A$484,0))=A76,1,0)</f>
        <v>1</v>
      </c>
    </row>
    <row r="77">
      <c r="A77" t="inlineStr">
        <is>
          <t>Hawthorn Signs Pty Ltd</t>
        </is>
      </c>
      <c r="B77" t="inlineStr">
        <is>
          <t>B00439</t>
        </is>
      </c>
      <c r="C77" s="10" t="n">
        <v>46269</v>
      </c>
      <c r="D77" s="10" t="n">
        <v>46299</v>
      </c>
      <c r="E77" t="inlineStr">
        <is>
          <t>Balance owing at 30 Sep 2026 on QBO bill B00439</t>
        </is>
      </c>
      <c r="F77" s="9" t="n">
        <v>241.65</v>
      </c>
      <c r="G77" t="inlineStr">
        <is>
          <t>Bill</t>
        </is>
      </c>
      <c r="H77" t="inlineStr">
        <is>
          <t>Hawthorn Signs Pty Ltd</t>
        </is>
      </c>
      <c r="I77" t="inlineStr">
        <is>
          <t>S100</t>
        </is>
      </c>
      <c r="J77" t="inlineStr">
        <is>
          <t>No</t>
        </is>
      </c>
      <c r="K77" s="9">
        <f>IF(G77="Bill",-F77,F77)</f>
        <v>-241.65</v>
      </c>
      <c r="L77">
        <f>IF(INDEX('Contacts'!$E$5:$E$484,MATCH(I77,'Contacts'!$A$5:$A$484,0))=A77,1,0)</f>
        <v>1</v>
      </c>
    </row>
    <row r="78">
      <c r="A78" t="inlineStr">
        <is>
          <t>WorkSafe Victoria</t>
        </is>
      </c>
      <c r="B78" t="inlineStr">
        <is>
          <t>B00440</t>
        </is>
      </c>
      <c r="C78" s="10" t="n">
        <v>46272</v>
      </c>
      <c r="D78" s="10" t="n">
        <v>46302</v>
      </c>
      <c r="E78" t="inlineStr">
        <is>
          <t>Balance owing at 30 Sep 2026 on QBO bill B00440</t>
        </is>
      </c>
      <c r="F78" s="9" t="n">
        <v>221.31</v>
      </c>
      <c r="G78" t="inlineStr">
        <is>
          <t>Bill</t>
        </is>
      </c>
      <c r="H78" t="inlineStr">
        <is>
          <t>WorkSafe Victoria</t>
        </is>
      </c>
      <c r="I78" t="inlineStr">
        <is>
          <t>S023</t>
        </is>
      </c>
      <c r="J78" t="inlineStr">
        <is>
          <t>No</t>
        </is>
      </c>
      <c r="K78" s="9">
        <f>IF(G78="Bill",-F78,F78)</f>
        <v>-221.31</v>
      </c>
      <c r="L78">
        <f>IF(INDEX('Contacts'!$E$5:$E$484,MATCH(I78,'Contacts'!$A$5:$A$484,0))=A78,1,0)</f>
        <v>1</v>
      </c>
    </row>
    <row r="79">
      <c r="A79" t="inlineStr">
        <is>
          <t>Brunswick Steel Pty Ltd</t>
        </is>
      </c>
      <c r="B79" t="inlineStr">
        <is>
          <t>B00441</t>
        </is>
      </c>
      <c r="C79" s="10" t="n">
        <v>46272</v>
      </c>
      <c r="D79" s="10" t="n">
        <v>46302</v>
      </c>
      <c r="E79" t="inlineStr">
        <is>
          <t>Balance owing at 30 Sep 2026 on QBO bill B00441</t>
        </is>
      </c>
      <c r="F79" s="9" t="n">
        <v>3025.25</v>
      </c>
      <c r="G79" t="inlineStr">
        <is>
          <t>Bill</t>
        </is>
      </c>
      <c r="H79" t="inlineStr">
        <is>
          <t>Brunswick Steel Pty Ltd</t>
        </is>
      </c>
      <c r="I79" t="inlineStr">
        <is>
          <t>S142</t>
        </is>
      </c>
      <c r="J79" t="inlineStr">
        <is>
          <t>No</t>
        </is>
      </c>
      <c r="K79" s="9">
        <f>IF(G79="Bill",-F79,F79)</f>
        <v>-3025.25</v>
      </c>
      <c r="L79">
        <f>IF(INDEX('Contacts'!$E$5:$E$484,MATCH(I79,'Contacts'!$A$5:$A$484,0))=A79,1,0)</f>
        <v>1</v>
      </c>
    </row>
    <row r="80">
      <c r="A80" t="inlineStr">
        <is>
          <t>Clifton Panel Pty Ltd</t>
        </is>
      </c>
      <c r="B80" t="inlineStr">
        <is>
          <t>B00442</t>
        </is>
      </c>
      <c r="C80" s="10" t="n">
        <v>46272</v>
      </c>
      <c r="D80" s="10" t="n">
        <v>46302</v>
      </c>
      <c r="E80" t="inlineStr">
        <is>
          <t>Balance owing at 30 Sep 2026 on QBO bill B00442</t>
        </is>
      </c>
      <c r="F80" s="9" t="n">
        <v>1570.26</v>
      </c>
      <c r="G80" t="inlineStr">
        <is>
          <t>Bill</t>
        </is>
      </c>
      <c r="H80" t="inlineStr">
        <is>
          <t>Clifton Panel Pty Ltd</t>
        </is>
      </c>
      <c r="I80" t="inlineStr">
        <is>
          <t>S086</t>
        </is>
      </c>
      <c r="J80" t="inlineStr">
        <is>
          <t>No</t>
        </is>
      </c>
      <c r="K80" s="9">
        <f>IF(G80="Bill",-F80,F80)</f>
        <v>-1570.26</v>
      </c>
      <c r="L80">
        <f>IF(INDEX('Contacts'!$E$5:$E$484,MATCH(I80,'Contacts'!$A$5:$A$484,0))=A80,1,0)</f>
        <v>1</v>
      </c>
    </row>
    <row r="81">
      <c r="A81" t="inlineStr">
        <is>
          <t>City of Yarra Pty Ltd</t>
        </is>
      </c>
      <c r="B81" t="inlineStr">
        <is>
          <t>B00443</t>
        </is>
      </c>
      <c r="C81" s="10" t="n">
        <v>46272</v>
      </c>
      <c r="D81" s="10" t="n">
        <v>46302</v>
      </c>
      <c r="E81" t="inlineStr">
        <is>
          <t>Balance owing at 30 Sep 2026 on QBO bill B00443</t>
        </is>
      </c>
      <c r="F81" s="9" t="n">
        <v>1052.72</v>
      </c>
      <c r="G81" t="inlineStr">
        <is>
          <t>Bill</t>
        </is>
      </c>
      <c r="H81" t="inlineStr">
        <is>
          <t>City of Yarra Pty Ltd</t>
        </is>
      </c>
      <c r="I81" t="inlineStr">
        <is>
          <t>S045</t>
        </is>
      </c>
      <c r="J81" t="inlineStr">
        <is>
          <t>No</t>
        </is>
      </c>
      <c r="K81" s="9">
        <f>IF(G81="Bill",-F81,F81)</f>
        <v>-1052.72</v>
      </c>
      <c r="L81">
        <f>IF(INDEX('Contacts'!$E$5:$E$484,MATCH(I81,'Contacts'!$A$5:$A$484,0))=A81,1,0)</f>
        <v>1</v>
      </c>
    </row>
    <row r="82">
      <c r="A82" t="inlineStr">
        <is>
          <t>Carlton Timber Pty Ltd</t>
        </is>
      </c>
      <c r="B82" t="inlineStr">
        <is>
          <t>B00446</t>
        </is>
      </c>
      <c r="C82" s="10" t="n">
        <v>46272</v>
      </c>
      <c r="D82" s="10" t="n">
        <v>46302</v>
      </c>
      <c r="E82" t="inlineStr">
        <is>
          <t>Balance owing at 30 Sep 2026 on QBO bill B00446</t>
        </is>
      </c>
      <c r="F82" s="9" t="n">
        <v>2875.74</v>
      </c>
      <c r="G82" t="inlineStr">
        <is>
          <t>Bill</t>
        </is>
      </c>
      <c r="H82" t="inlineStr">
        <is>
          <t>Carlton Timber Pty Ltd</t>
        </is>
      </c>
      <c r="I82" t="inlineStr">
        <is>
          <t>S114</t>
        </is>
      </c>
      <c r="J82" t="inlineStr">
        <is>
          <t>No</t>
        </is>
      </c>
      <c r="K82" s="9">
        <f>IF(G82="Bill",-F82,F82)</f>
        <v>-2875.74</v>
      </c>
      <c r="L82">
        <f>IF(INDEX('Contacts'!$E$5:$E$484,MATCH(I82,'Contacts'!$A$5:$A$484,0))=A82,1,0)</f>
        <v>1</v>
      </c>
    </row>
    <row r="83">
      <c r="A83" t="inlineStr">
        <is>
          <t>Southern Machinery Pty Ltd</t>
        </is>
      </c>
      <c r="B83" t="inlineStr">
        <is>
          <t>B00447</t>
        </is>
      </c>
      <c r="C83" s="10" t="n">
        <v>46273</v>
      </c>
      <c r="D83" s="10" t="n">
        <v>46303</v>
      </c>
      <c r="E83" t="inlineStr">
        <is>
          <t>Balance owing at 30 Sep 2026 on QBO bill B00447</t>
        </is>
      </c>
      <c r="F83" s="9" t="n">
        <v>296.31</v>
      </c>
      <c r="G83" t="inlineStr">
        <is>
          <t>Bill</t>
        </is>
      </c>
      <c r="H83" t="inlineStr">
        <is>
          <t>Southern Machinery Pty Ltd</t>
        </is>
      </c>
      <c r="I83" t="inlineStr">
        <is>
          <t>S075</t>
        </is>
      </c>
      <c r="J83" t="inlineStr">
        <is>
          <t>No</t>
        </is>
      </c>
      <c r="K83" s="9">
        <f>IF(G83="Bill",-F83,F83)</f>
        <v>-296.31</v>
      </c>
      <c r="L83">
        <f>IF(INDEX('Contacts'!$E$5:$E$484,MATCH(I83,'Contacts'!$A$5:$A$484,0))=A83,1,0)</f>
        <v>1</v>
      </c>
    </row>
    <row r="84">
      <c r="A84" t="inlineStr">
        <is>
          <t>Brunswick Tiles Pty Ltd</t>
        </is>
      </c>
      <c r="B84" t="inlineStr">
        <is>
          <t>B00448</t>
        </is>
      </c>
      <c r="C84" s="10" t="n">
        <v>46273</v>
      </c>
      <c r="D84" s="10" t="n">
        <v>46303</v>
      </c>
      <c r="E84" t="inlineStr">
        <is>
          <t>Balance owing at 30 Sep 2026 on QBO bill B00448</t>
        </is>
      </c>
      <c r="F84" s="9" t="n">
        <v>3747.08</v>
      </c>
      <c r="G84" t="inlineStr">
        <is>
          <t>Bill</t>
        </is>
      </c>
      <c r="H84" t="inlineStr">
        <is>
          <t>Brunswick Tiles Pty Ltd</t>
        </is>
      </c>
      <c r="I84" t="inlineStr">
        <is>
          <t>S093</t>
        </is>
      </c>
      <c r="J84" t="inlineStr">
        <is>
          <t>No</t>
        </is>
      </c>
      <c r="K84" s="9">
        <f>IF(G84="Bill",-F84,F84)</f>
        <v>-3747.08</v>
      </c>
      <c r="L84">
        <f>IF(INDEX('Contacts'!$E$5:$E$484,MATCH(I84,'Contacts'!$A$5:$A$484,0))=A84,1,0)</f>
        <v>1</v>
      </c>
    </row>
    <row r="85">
      <c r="A85" t="inlineStr">
        <is>
          <t>Brunswick Paint Pty Ltd</t>
        </is>
      </c>
      <c r="B85" t="inlineStr">
        <is>
          <t>B00449</t>
        </is>
      </c>
      <c r="C85" s="10" t="n">
        <v>46273</v>
      </c>
      <c r="D85" s="10" t="n">
        <v>46303</v>
      </c>
      <c r="E85" t="inlineStr">
        <is>
          <t>Balance owing at 30 Sep 2026 on QBO bill B00449</t>
        </is>
      </c>
      <c r="F85" s="9" t="n">
        <v>3250.67</v>
      </c>
      <c r="G85" t="inlineStr">
        <is>
          <t>Bill</t>
        </is>
      </c>
      <c r="H85" t="inlineStr">
        <is>
          <t>Brunswick Paint Pty Ltd</t>
        </is>
      </c>
      <c r="I85" t="inlineStr">
        <is>
          <t>S080</t>
        </is>
      </c>
      <c r="J85" t="inlineStr">
        <is>
          <t>No</t>
        </is>
      </c>
      <c r="K85" s="9">
        <f>IF(G85="Bill",-F85,F85)</f>
        <v>-3250.67</v>
      </c>
      <c r="L85">
        <f>IF(INDEX('Contacts'!$E$5:$E$484,MATCH(I85,'Contacts'!$A$5:$A$484,0))=A85,1,0)</f>
        <v>1</v>
      </c>
    </row>
    <row r="86">
      <c r="A86" t="inlineStr">
        <is>
          <t>Hilton Factory Holdings Pty Ltd</t>
        </is>
      </c>
      <c r="B86" t="inlineStr">
        <is>
          <t>B00450</t>
        </is>
      </c>
      <c r="C86" s="10" t="n">
        <v>46273</v>
      </c>
      <c r="D86" s="10" t="n">
        <v>46303</v>
      </c>
      <c r="E86" t="inlineStr">
        <is>
          <t>Balance owing at 30 Sep 2026 on QBO bill B00450</t>
        </is>
      </c>
      <c r="F86" s="9" t="n">
        <v>1499.44</v>
      </c>
      <c r="G86" t="inlineStr">
        <is>
          <t>Bill</t>
        </is>
      </c>
      <c r="H86" t="inlineStr">
        <is>
          <t>Hilton Factory Holdings Pty Ltd</t>
        </is>
      </c>
      <c r="I86" t="inlineStr">
        <is>
          <t>S028</t>
        </is>
      </c>
      <c r="J86" t="inlineStr">
        <is>
          <t>No</t>
        </is>
      </c>
      <c r="K86" s="9">
        <f>IF(G86="Bill",-F86,F86)</f>
        <v>-1499.44</v>
      </c>
      <c r="L86">
        <f>IF(INDEX('Contacts'!$E$5:$E$484,MATCH(I86,'Contacts'!$A$5:$A$484,0))=A86,1,0)</f>
        <v>1</v>
      </c>
    </row>
    <row r="87">
      <c r="A87" t="inlineStr">
        <is>
          <t>Meta Ads Pty Ltd</t>
        </is>
      </c>
      <c r="B87" t="inlineStr">
        <is>
          <t>B00452</t>
        </is>
      </c>
      <c r="C87" s="10" t="n">
        <v>46273</v>
      </c>
      <c r="D87" s="10" t="n">
        <v>46303</v>
      </c>
      <c r="E87" t="inlineStr">
        <is>
          <t>Balance owing at 30 Sep 2026 on QBO bill B00452</t>
        </is>
      </c>
      <c r="F87" s="9" t="n">
        <v>242.66</v>
      </c>
      <c r="G87" t="inlineStr">
        <is>
          <t>Bill</t>
        </is>
      </c>
      <c r="H87" t="inlineStr">
        <is>
          <t>Meta Ads Pty Ltd</t>
        </is>
      </c>
      <c r="I87" t="inlineStr">
        <is>
          <t>S032</t>
        </is>
      </c>
      <c r="J87" t="inlineStr">
        <is>
          <t>No</t>
        </is>
      </c>
      <c r="K87" s="9">
        <f>IF(G87="Bill",-F87,F87)</f>
        <v>-242.66</v>
      </c>
      <c r="L87">
        <f>IF(INDEX('Contacts'!$E$5:$E$484,MATCH(I87,'Contacts'!$A$5:$A$484,0))=A87,1,0)</f>
        <v>1</v>
      </c>
    </row>
    <row r="88">
      <c r="A88" t="inlineStr">
        <is>
          <t>Chapel Laminates Pty Ltd</t>
        </is>
      </c>
      <c r="B88" t="inlineStr">
        <is>
          <t>B00453</t>
        </is>
      </c>
      <c r="C88" s="10" t="n">
        <v>46274</v>
      </c>
      <c r="D88" s="10" t="n">
        <v>46304</v>
      </c>
      <c r="E88" t="inlineStr">
        <is>
          <t>Balance owing at 30 Sep 2026 on QBO bill B00453</t>
        </is>
      </c>
      <c r="F88" s="9" t="n">
        <v>332.23</v>
      </c>
      <c r="G88" t="inlineStr">
        <is>
          <t>Bill</t>
        </is>
      </c>
      <c r="H88" t="inlineStr">
        <is>
          <t>Chapel Laminates Pty Ltd</t>
        </is>
      </c>
      <c r="I88" t="inlineStr">
        <is>
          <t>S118</t>
        </is>
      </c>
      <c r="J88" t="inlineStr">
        <is>
          <t>No</t>
        </is>
      </c>
      <c r="K88" s="9">
        <f>IF(G88="Bill",-F88,F88)</f>
        <v>-332.23</v>
      </c>
      <c r="L88">
        <f>IF(INDEX('Contacts'!$E$5:$E$484,MATCH(I88,'Contacts'!$A$5:$A$484,0))=A88,1,0)</f>
        <v>1</v>
      </c>
    </row>
    <row r="89">
      <c r="A89" t="inlineStr">
        <is>
          <t>Australia Post Pty Ltd</t>
        </is>
      </c>
      <c r="B89" t="inlineStr">
        <is>
          <t>B00454</t>
        </is>
      </c>
      <c r="C89" s="10" t="n">
        <v>46274</v>
      </c>
      <c r="D89" s="10" t="n">
        <v>46304</v>
      </c>
      <c r="E89" t="inlineStr">
        <is>
          <t>Balance owing at 30 Sep 2026 on QBO bill B00454</t>
        </is>
      </c>
      <c r="F89" s="9" t="n">
        <v>1084.15</v>
      </c>
      <c r="G89" t="inlineStr">
        <is>
          <t>Bill</t>
        </is>
      </c>
      <c r="H89" t="inlineStr">
        <is>
          <t>Australia Post Pty Ltd</t>
        </is>
      </c>
      <c r="I89" t="inlineStr">
        <is>
          <t>S025</t>
        </is>
      </c>
      <c r="J89" t="inlineStr">
        <is>
          <t>No</t>
        </is>
      </c>
      <c r="K89" s="9">
        <f>IF(G89="Bill",-F89,F89)</f>
        <v>-1084.15</v>
      </c>
      <c r="L89">
        <f>IF(INDEX('Contacts'!$E$5:$E$484,MATCH(I89,'Contacts'!$A$5:$A$484,0))=A89,1,0)</f>
        <v>1</v>
      </c>
    </row>
    <row r="90">
      <c r="A90" t="inlineStr">
        <is>
          <t>Hawthorn Fixings Pty Ltd</t>
        </is>
      </c>
      <c r="B90" t="inlineStr">
        <is>
          <t>B00455</t>
        </is>
      </c>
      <c r="C90" s="10" t="n">
        <v>46274</v>
      </c>
      <c r="D90" s="10" t="n">
        <v>46304</v>
      </c>
      <c r="E90" t="inlineStr">
        <is>
          <t>Balance owing at 30 Sep 2026 on QBO bill B00455</t>
        </is>
      </c>
      <c r="F90" s="9" t="n">
        <v>3420.58</v>
      </c>
      <c r="G90" t="inlineStr">
        <is>
          <t>Bill</t>
        </is>
      </c>
      <c r="H90" t="inlineStr">
        <is>
          <t>Hawthorn Fixings Pty Ltd</t>
        </is>
      </c>
      <c r="I90" t="inlineStr">
        <is>
          <t>S081</t>
        </is>
      </c>
      <c r="J90" t="inlineStr">
        <is>
          <t>No</t>
        </is>
      </c>
      <c r="K90" s="9">
        <f>IF(G90="Bill",-F90,F90)</f>
        <v>-3420.58</v>
      </c>
      <c r="L90">
        <f>IF(INDEX('Contacts'!$E$5:$E$484,MATCH(I90,'Contacts'!$A$5:$A$484,0))=A90,1,0)</f>
        <v>1</v>
      </c>
    </row>
    <row r="91">
      <c r="A91" t="inlineStr">
        <is>
          <t>Origin Energy Pty Ltd</t>
        </is>
      </c>
      <c r="B91" t="inlineStr">
        <is>
          <t>B00457</t>
        </is>
      </c>
      <c r="C91" s="10" t="n">
        <v>46274</v>
      </c>
      <c r="D91" s="10" t="n">
        <v>46304</v>
      </c>
      <c r="E91" t="inlineStr">
        <is>
          <t>Balance owing at 30 Sep 2026 on QBO bill B00457</t>
        </is>
      </c>
      <c r="F91" s="9" t="n">
        <v>171.37</v>
      </c>
      <c r="G91" t="inlineStr">
        <is>
          <t>Bill</t>
        </is>
      </c>
      <c r="H91" t="inlineStr">
        <is>
          <t>Origin Energy Pty Ltd</t>
        </is>
      </c>
      <c r="I91" t="inlineStr">
        <is>
          <t>S014</t>
        </is>
      </c>
      <c r="J91" t="inlineStr">
        <is>
          <t>No</t>
        </is>
      </c>
      <c r="K91" s="9">
        <f>IF(G91="Bill",-F91,F91)</f>
        <v>-171.37</v>
      </c>
      <c r="L91">
        <f>IF(INDEX('Contacts'!$E$5:$E$484,MATCH(I91,'Contacts'!$A$5:$A$484,0))=A91,1,0)</f>
        <v>1</v>
      </c>
    </row>
    <row r="92">
      <c r="A92" t="inlineStr">
        <is>
          <t>Albert Adhesives Pty Ltd</t>
        </is>
      </c>
      <c r="B92" t="inlineStr">
        <is>
          <t>B00458</t>
        </is>
      </c>
      <c r="C92" s="10" t="n">
        <v>46274</v>
      </c>
      <c r="D92" s="10" t="n">
        <v>46304</v>
      </c>
      <c r="E92" t="inlineStr">
        <is>
          <t>Balance owing at 30 Sep 2026 on QBO bill B00458</t>
        </is>
      </c>
      <c r="F92" s="9" t="n">
        <v>417.59</v>
      </c>
      <c r="G92" t="inlineStr">
        <is>
          <t>Bill</t>
        </is>
      </c>
      <c r="H92" t="inlineStr">
        <is>
          <t>Albert Adhesives Pty Ltd</t>
        </is>
      </c>
      <c r="I92" t="inlineStr">
        <is>
          <t>S124</t>
        </is>
      </c>
      <c r="J92" t="inlineStr">
        <is>
          <t>No</t>
        </is>
      </c>
      <c r="K92" s="9">
        <f>IF(G92="Bill",-F92,F92)</f>
        <v>-417.59</v>
      </c>
      <c r="L92">
        <f>IF(INDEX('Contacts'!$E$5:$E$484,MATCH(I92,'Contacts'!$A$5:$A$484,0))=A92,1,0)</f>
        <v>1</v>
      </c>
    </row>
    <row r="93">
      <c r="A93" t="inlineStr">
        <is>
          <t>Clarke Legal</t>
        </is>
      </c>
      <c r="B93" t="inlineStr">
        <is>
          <t>B00459</t>
        </is>
      </c>
      <c r="C93" s="10" t="n">
        <v>46274</v>
      </c>
      <c r="D93" s="10" t="n">
        <v>46304</v>
      </c>
      <c r="E93" t="inlineStr">
        <is>
          <t>Balance owing at 30 Sep 2026 on QBO bill B00459</t>
        </is>
      </c>
      <c r="F93" s="9" t="n">
        <v>1414.24</v>
      </c>
      <c r="G93" t="inlineStr">
        <is>
          <t>Bill</t>
        </is>
      </c>
      <c r="H93" t="inlineStr">
        <is>
          <t>Clarke Legal</t>
        </is>
      </c>
      <c r="I93" t="inlineStr">
        <is>
          <t>S030</t>
        </is>
      </c>
      <c r="J93" t="inlineStr">
        <is>
          <t>No</t>
        </is>
      </c>
      <c r="K93" s="9">
        <f>IF(G93="Bill",-F93,F93)</f>
        <v>-1414.24</v>
      </c>
      <c r="L93">
        <f>IF(INDEX('Contacts'!$E$5:$E$484,MATCH(I93,'Contacts'!$A$5:$A$484,0))=A93,1,0)</f>
        <v>1</v>
      </c>
    </row>
    <row r="94">
      <c r="A94" t="inlineStr">
        <is>
          <t>Prahran Fixings Pty Ltd</t>
        </is>
      </c>
      <c r="B94" t="inlineStr">
        <is>
          <t>B00460</t>
        </is>
      </c>
      <c r="C94" s="10" t="n">
        <v>46274</v>
      </c>
      <c r="D94" s="10" t="n">
        <v>46304</v>
      </c>
      <c r="E94" t="inlineStr">
        <is>
          <t>Balance owing at 30 Sep 2026 on QBO bill B00460</t>
        </is>
      </c>
      <c r="F94" s="9" t="n">
        <v>1537.66</v>
      </c>
      <c r="G94" t="inlineStr">
        <is>
          <t>Bill</t>
        </is>
      </c>
      <c r="H94" t="inlineStr">
        <is>
          <t>Prahran Fixings Pty Ltd</t>
        </is>
      </c>
      <c r="I94" t="inlineStr">
        <is>
          <t>S115</t>
        </is>
      </c>
      <c r="J94" t="inlineStr">
        <is>
          <t>No</t>
        </is>
      </c>
      <c r="K94" s="9">
        <f>IF(G94="Bill",-F94,F94)</f>
        <v>-1537.66</v>
      </c>
      <c r="L94">
        <f>IF(INDEX('Contacts'!$E$5:$E$484,MATCH(I94,'Contacts'!$A$5:$A$484,0))=A94,1,0)</f>
        <v>1</v>
      </c>
    </row>
    <row r="95">
      <c r="A95" t="inlineStr">
        <is>
          <t>Camberwell Machinery Pty Ltd</t>
        </is>
      </c>
      <c r="B95" t="inlineStr">
        <is>
          <t>B00461</t>
        </is>
      </c>
      <c r="C95" s="10" t="n">
        <v>46274</v>
      </c>
      <c r="D95" s="10" t="n">
        <v>46304</v>
      </c>
      <c r="E95" t="inlineStr">
        <is>
          <t>Balance owing at 30 Sep 2026 on QBO bill B00461</t>
        </is>
      </c>
      <c r="F95" s="9" t="n">
        <v>281.08</v>
      </c>
      <c r="G95" t="inlineStr">
        <is>
          <t>Bill</t>
        </is>
      </c>
      <c r="H95" t="inlineStr">
        <is>
          <t>Camberwell Machinery Pty Ltd</t>
        </is>
      </c>
      <c r="I95" t="inlineStr">
        <is>
          <t>S141</t>
        </is>
      </c>
      <c r="J95" t="inlineStr">
        <is>
          <t>No</t>
        </is>
      </c>
      <c r="K95" s="9">
        <f>IF(G95="Bill",-F95,F95)</f>
        <v>-281.08</v>
      </c>
      <c r="L95">
        <f>IF(INDEX('Contacts'!$E$5:$E$484,MATCH(I95,'Contacts'!$A$5:$A$484,0))=A95,1,0)</f>
        <v>1</v>
      </c>
    </row>
    <row r="96">
      <c r="A96" t="inlineStr">
        <is>
          <t>Brunswick Paint Pty Ltd</t>
        </is>
      </c>
      <c r="B96" t="inlineStr">
        <is>
          <t>B00462</t>
        </is>
      </c>
      <c r="C96" s="10" t="n">
        <v>46275</v>
      </c>
      <c r="D96" s="10" t="n">
        <v>46305</v>
      </c>
      <c r="E96" t="inlineStr">
        <is>
          <t>Balance owing at 30 Sep 2026 on QBO bill B00462</t>
        </is>
      </c>
      <c r="F96" s="9" t="n">
        <v>3011.05</v>
      </c>
      <c r="G96" t="inlineStr">
        <is>
          <t>Bill</t>
        </is>
      </c>
      <c r="H96" t="inlineStr">
        <is>
          <t>Brunswick Paint Pty Ltd</t>
        </is>
      </c>
      <c r="I96" t="inlineStr">
        <is>
          <t>S080</t>
        </is>
      </c>
      <c r="J96" t="inlineStr">
        <is>
          <t>No</t>
        </is>
      </c>
      <c r="K96" s="9">
        <f>IF(G96="Bill",-F96,F96)</f>
        <v>-3011.05</v>
      </c>
      <c r="L96">
        <f>IF(INDEX('Contacts'!$E$5:$E$484,MATCH(I96,'Contacts'!$A$5:$A$484,0))=A96,1,0)</f>
        <v>1</v>
      </c>
    </row>
    <row r="97">
      <c r="A97" t="inlineStr">
        <is>
          <t>Collins Signs Pty Ltd</t>
        </is>
      </c>
      <c r="B97" t="inlineStr">
        <is>
          <t>B00463</t>
        </is>
      </c>
      <c r="C97" s="10" t="n">
        <v>46275</v>
      </c>
      <c r="D97" s="10" t="n">
        <v>46305</v>
      </c>
      <c r="E97" t="inlineStr">
        <is>
          <t>Balance owing at 30 Sep 2026 on QBO bill B00463</t>
        </is>
      </c>
      <c r="F97" s="9" t="n">
        <v>672.51</v>
      </c>
      <c r="G97" t="inlineStr">
        <is>
          <t>Bill</t>
        </is>
      </c>
      <c r="H97" t="inlineStr">
        <is>
          <t>Collins Signs Pty Ltd</t>
        </is>
      </c>
      <c r="I97" t="inlineStr">
        <is>
          <t>S130</t>
        </is>
      </c>
      <c r="J97" t="inlineStr">
        <is>
          <t>No</t>
        </is>
      </c>
      <c r="K97" s="9">
        <f>IF(G97="Bill",-F97,F97)</f>
        <v>-672.51</v>
      </c>
      <c r="L97">
        <f>IF(INDEX('Contacts'!$E$5:$E$484,MATCH(I97,'Contacts'!$A$5:$A$484,0))=A97,1,0)</f>
        <v>1</v>
      </c>
    </row>
    <row r="98">
      <c r="A98" t="inlineStr">
        <is>
          <t>Hawthorn Fixings Pty Ltd</t>
        </is>
      </c>
      <c r="B98" t="inlineStr">
        <is>
          <t>B00464</t>
        </is>
      </c>
      <c r="C98" s="10" t="n">
        <v>46275</v>
      </c>
      <c r="D98" s="10" t="n">
        <v>46305</v>
      </c>
      <c r="E98" t="inlineStr">
        <is>
          <t>Balance owing at 30 Sep 2026 on QBO bill B00464</t>
        </is>
      </c>
      <c r="F98" s="9" t="n">
        <v>1474.35</v>
      </c>
      <c r="G98" t="inlineStr">
        <is>
          <t>Bill</t>
        </is>
      </c>
      <c r="H98" t="inlineStr">
        <is>
          <t>Hawthorn Fixings Pty Ltd</t>
        </is>
      </c>
      <c r="I98" t="inlineStr">
        <is>
          <t>S081</t>
        </is>
      </c>
      <c r="J98" t="inlineStr">
        <is>
          <t>No</t>
        </is>
      </c>
      <c r="K98" s="9">
        <f>IF(G98="Bill",-F98,F98)</f>
        <v>-1474.35</v>
      </c>
      <c r="L98">
        <f>IF(INDEX('Contacts'!$E$5:$E$484,MATCH(I98,'Contacts'!$A$5:$A$484,0))=A98,1,0)</f>
        <v>1</v>
      </c>
    </row>
    <row r="99">
      <c r="A99" t="inlineStr">
        <is>
          <t>Autodesk</t>
        </is>
      </c>
      <c r="B99" t="inlineStr">
        <is>
          <t>B00465</t>
        </is>
      </c>
      <c r="C99" s="10" t="n">
        <v>46275</v>
      </c>
      <c r="D99" s="10" t="n">
        <v>46305</v>
      </c>
      <c r="E99" t="inlineStr">
        <is>
          <t>Balance owing at 30 Sep 2026 on QBO bill B00465</t>
        </is>
      </c>
      <c r="F99" s="9" t="n">
        <v>539.11</v>
      </c>
      <c r="G99" t="inlineStr">
        <is>
          <t>Bill</t>
        </is>
      </c>
      <c r="H99" t="inlineStr">
        <is>
          <t>Autodesk</t>
        </is>
      </c>
      <c r="I99" t="inlineStr">
        <is>
          <t>S034</t>
        </is>
      </c>
      <c r="J99" t="inlineStr">
        <is>
          <t>No</t>
        </is>
      </c>
      <c r="K99" s="9">
        <f>IF(G99="Bill",-F99,F99)</f>
        <v>-539.11</v>
      </c>
      <c r="L99">
        <f>IF(INDEX('Contacts'!$E$5:$E$484,MATCH(I99,'Contacts'!$A$5:$A$484,0))=A99,1,0)</f>
        <v>1</v>
      </c>
    </row>
    <row r="100">
      <c r="A100" t="inlineStr">
        <is>
          <t>Virgin Australia</t>
        </is>
      </c>
      <c r="B100" t="inlineStr">
        <is>
          <t>B00466</t>
        </is>
      </c>
      <c r="C100" s="10" t="n">
        <v>46275</v>
      </c>
      <c r="D100" s="10" t="n">
        <v>46305</v>
      </c>
      <c r="E100" t="inlineStr">
        <is>
          <t>Balance owing at 30 Sep 2026 on QBO bill B00466</t>
        </is>
      </c>
      <c r="F100" s="9" t="n">
        <v>480.15</v>
      </c>
      <c r="G100" t="inlineStr">
        <is>
          <t>Bill</t>
        </is>
      </c>
      <c r="H100" t="inlineStr">
        <is>
          <t>Virgin Australia</t>
        </is>
      </c>
      <c r="I100" t="inlineStr">
        <is>
          <t>S051</t>
        </is>
      </c>
      <c r="J100" t="inlineStr">
        <is>
          <t>No</t>
        </is>
      </c>
      <c r="K100" s="9">
        <f>IF(G100="Bill",-F100,F100)</f>
        <v>-480.15</v>
      </c>
      <c r="L100">
        <f>IF(INDEX('Contacts'!$E$5:$E$484,MATCH(I100,'Contacts'!$A$5:$A$484,0))=A100,1,0)</f>
        <v>1</v>
      </c>
    </row>
    <row r="101">
      <c r="A101" t="inlineStr">
        <is>
          <t>Clifton Machinery Pty Ltd</t>
        </is>
      </c>
      <c r="B101" t="inlineStr">
        <is>
          <t>B00467</t>
        </is>
      </c>
      <c r="C101" s="10" t="n">
        <v>46275</v>
      </c>
      <c r="D101" s="10" t="n">
        <v>46305</v>
      </c>
      <c r="E101" t="inlineStr">
        <is>
          <t>Balance owing at 30 Sep 2026 on QBO bill B00467</t>
        </is>
      </c>
      <c r="F101" s="9" t="n">
        <v>123.38</v>
      </c>
      <c r="G101" t="inlineStr">
        <is>
          <t>Bill</t>
        </is>
      </c>
      <c r="H101" t="inlineStr">
        <is>
          <t>Clifton Machinery Pty Ltd</t>
        </is>
      </c>
      <c r="I101" t="inlineStr">
        <is>
          <t>S121</t>
        </is>
      </c>
      <c r="J101" t="inlineStr">
        <is>
          <t>No</t>
        </is>
      </c>
      <c r="K101" s="9">
        <f>IF(G101="Bill",-F101,F101)</f>
        <v>-123.38</v>
      </c>
      <c r="L101">
        <f>IF(INDEX('Contacts'!$E$5:$E$484,MATCH(I101,'Contacts'!$A$5:$A$484,0))=A101,1,0)</f>
        <v>1</v>
      </c>
    </row>
    <row r="102">
      <c r="A102" t="inlineStr">
        <is>
          <t>Redgum Fasteners Pty Ltd</t>
        </is>
      </c>
      <c r="B102" t="inlineStr">
        <is>
          <t>B00468</t>
        </is>
      </c>
      <c r="C102" s="10" t="n">
        <v>46275</v>
      </c>
      <c r="D102" s="10" t="n">
        <v>46305</v>
      </c>
      <c r="E102" t="inlineStr">
        <is>
          <t>Balance owing at 30 Sep 2026 on QBO bill B00468</t>
        </is>
      </c>
      <c r="F102" s="9" t="n">
        <v>855.51</v>
      </c>
      <c r="G102" t="inlineStr">
        <is>
          <t>Bill</t>
        </is>
      </c>
      <c r="H102" t="inlineStr">
        <is>
          <t>Redgum Fasteners Pty Ltd</t>
        </is>
      </c>
      <c r="I102" t="inlineStr">
        <is>
          <t>S101</t>
        </is>
      </c>
      <c r="J102" t="inlineStr">
        <is>
          <t>No</t>
        </is>
      </c>
      <c r="K102" s="9">
        <f>IF(G102="Bill",-F102,F102)</f>
        <v>-855.51</v>
      </c>
      <c r="L102">
        <f>IF(INDEX('Contacts'!$E$5:$E$484,MATCH(I102,'Contacts'!$A$5:$A$484,0))=A102,1,0)</f>
        <v>1</v>
      </c>
    </row>
    <row r="103">
      <c r="A103" t="inlineStr">
        <is>
          <t>Redgum Signs Pty Ltd</t>
        </is>
      </c>
      <c r="B103" t="inlineStr">
        <is>
          <t>B00469</t>
        </is>
      </c>
      <c r="C103" s="10" t="n">
        <v>46276</v>
      </c>
      <c r="D103" s="10" t="n">
        <v>46306</v>
      </c>
      <c r="E103" t="inlineStr">
        <is>
          <t>Balance owing at 30 Sep 2026 on QBO bill B00469</t>
        </is>
      </c>
      <c r="F103" s="9" t="n">
        <v>1145.46</v>
      </c>
      <c r="G103" t="inlineStr">
        <is>
          <t>Bill</t>
        </is>
      </c>
      <c r="H103" t="inlineStr">
        <is>
          <t>Redgum Signs Pty Ltd</t>
        </is>
      </c>
      <c r="I103" t="inlineStr">
        <is>
          <t>S109</t>
        </is>
      </c>
      <c r="J103" t="inlineStr">
        <is>
          <t>No</t>
        </is>
      </c>
      <c r="K103" s="9">
        <f>IF(G103="Bill",-F103,F103)</f>
        <v>-1145.46</v>
      </c>
      <c r="L103">
        <f>IF(INDEX('Contacts'!$E$5:$E$484,MATCH(I103,'Contacts'!$A$5:$A$484,0))=A103,1,0)</f>
        <v>1</v>
      </c>
    </row>
    <row r="104">
      <c r="A104" t="inlineStr">
        <is>
          <t>Lane Electrical Pty Ltd</t>
        </is>
      </c>
      <c r="B104" t="inlineStr">
        <is>
          <t>B00470</t>
        </is>
      </c>
      <c r="C104" s="10" t="n">
        <v>46276</v>
      </c>
      <c r="D104" s="10" t="n">
        <v>46306</v>
      </c>
      <c r="E104" t="inlineStr">
        <is>
          <t>Balance owing at 30 Sep 2026 on QBO bill B00470</t>
        </is>
      </c>
      <c r="F104" s="9" t="n">
        <v>1905.98</v>
      </c>
      <c r="G104" t="inlineStr">
        <is>
          <t>Bill</t>
        </is>
      </c>
      <c r="H104" t="inlineStr">
        <is>
          <t>Lane Electrical Pty Ltd</t>
        </is>
      </c>
      <c r="I104" t="inlineStr">
        <is>
          <t>S038</t>
        </is>
      </c>
      <c r="J104" t="inlineStr">
        <is>
          <t>No</t>
        </is>
      </c>
      <c r="K104" s="9">
        <f>IF(G104="Bill",-F104,F104)</f>
        <v>-1905.98</v>
      </c>
      <c r="L104">
        <f>IF(INDEX('Contacts'!$E$5:$E$484,MATCH(I104,'Contacts'!$A$5:$A$484,0))=A104,1,0)</f>
        <v>1</v>
      </c>
    </row>
    <row r="105">
      <c r="A105" t="inlineStr">
        <is>
          <t>Australia Post Pty Ltd</t>
        </is>
      </c>
      <c r="B105" t="inlineStr">
        <is>
          <t>B00471</t>
        </is>
      </c>
      <c r="C105" s="10" t="n">
        <v>46276</v>
      </c>
      <c r="D105" s="10" t="n">
        <v>46306</v>
      </c>
      <c r="E105" t="inlineStr">
        <is>
          <t>Balance owing at 30 Sep 2026 on QBO bill B00471</t>
        </is>
      </c>
      <c r="F105" s="9" t="n">
        <v>875.85</v>
      </c>
      <c r="G105" t="inlineStr">
        <is>
          <t>Bill</t>
        </is>
      </c>
      <c r="H105" t="inlineStr">
        <is>
          <t>Australia Post Pty Ltd</t>
        </is>
      </c>
      <c r="I105" t="inlineStr">
        <is>
          <t>S025</t>
        </is>
      </c>
      <c r="J105" t="inlineStr">
        <is>
          <t>No</t>
        </is>
      </c>
      <c r="K105" s="9">
        <f>IF(G105="Bill",-F105,F105)</f>
        <v>-875.85</v>
      </c>
      <c r="L105">
        <f>IF(INDEX('Contacts'!$E$5:$E$484,MATCH(I105,'Contacts'!$A$5:$A$484,0))=A105,1,0)</f>
        <v>1</v>
      </c>
    </row>
    <row r="106">
      <c r="A106" t="inlineStr">
        <is>
          <t>Yarra Paint Pty Ltd</t>
        </is>
      </c>
      <c r="B106" t="inlineStr">
        <is>
          <t>B00472</t>
        </is>
      </c>
      <c r="C106" s="10" t="n">
        <v>46276</v>
      </c>
      <c r="D106" s="10" t="n">
        <v>46306</v>
      </c>
      <c r="E106" t="inlineStr">
        <is>
          <t>Balance owing at 30 Sep 2026 on QBO bill B00472</t>
        </is>
      </c>
      <c r="F106" s="9" t="n">
        <v>1439.86</v>
      </c>
      <c r="G106" t="inlineStr">
        <is>
          <t>Bill</t>
        </is>
      </c>
      <c r="H106" t="inlineStr">
        <is>
          <t>Yarra Paint Pty Ltd</t>
        </is>
      </c>
      <c r="I106" t="inlineStr">
        <is>
          <t>S148</t>
        </is>
      </c>
      <c r="J106" t="inlineStr">
        <is>
          <t>No</t>
        </is>
      </c>
      <c r="K106" s="9">
        <f>IF(G106="Bill",-F106,F106)</f>
        <v>-1439.86</v>
      </c>
      <c r="L106">
        <f>IF(INDEX('Contacts'!$E$5:$E$484,MATCH(I106,'Contacts'!$A$5:$A$484,0))=A106,1,0)</f>
        <v>1</v>
      </c>
    </row>
    <row r="107">
      <c r="A107" t="inlineStr">
        <is>
          <t>Ironbark Lighting Pty Ltd</t>
        </is>
      </c>
      <c r="B107" t="inlineStr">
        <is>
          <t>B00473</t>
        </is>
      </c>
      <c r="C107" s="10" t="n">
        <v>46276</v>
      </c>
      <c r="D107" s="10" t="n">
        <v>46306</v>
      </c>
      <c r="E107" t="inlineStr">
        <is>
          <t>Balance owing at 30 Sep 2026 on QBO bill B00473</t>
        </is>
      </c>
      <c r="F107" s="9" t="n">
        <v>197.42</v>
      </c>
      <c r="G107" t="inlineStr">
        <is>
          <t>Bill</t>
        </is>
      </c>
      <c r="H107" t="inlineStr">
        <is>
          <t>Ironbark Lighting Pty Ltd</t>
        </is>
      </c>
      <c r="I107" t="inlineStr">
        <is>
          <t>S078</t>
        </is>
      </c>
      <c r="J107" t="inlineStr">
        <is>
          <t>No</t>
        </is>
      </c>
      <c r="K107" s="9">
        <f>IF(G107="Bill",-F107,F107)</f>
        <v>-197.42</v>
      </c>
      <c r="L107">
        <f>IF(INDEX('Contacts'!$E$5:$E$484,MATCH(I107,'Contacts'!$A$5:$A$484,0))=A107,1,0)</f>
        <v>1</v>
      </c>
    </row>
    <row r="108">
      <c r="A108" t="inlineStr">
        <is>
          <t>Bridge Rd Joinery Supplies Pty Ltd</t>
        </is>
      </c>
      <c r="B108" t="inlineStr">
        <is>
          <t>SC-005</t>
        </is>
      </c>
      <c r="C108" s="10" t="n">
        <v>46277</v>
      </c>
      <c r="D108" s="10" t="n">
        <v>46277</v>
      </c>
      <c r="E108" t="inlineStr">
        <is>
          <t>Balance owing at 30 Sep 2026 on QBO supplier credit SC-005</t>
        </is>
      </c>
      <c r="F108" s="9" t="n">
        <v>208.47</v>
      </c>
      <c r="G108" t="inlineStr">
        <is>
          <t>Supplier credit note</t>
        </is>
      </c>
      <c r="H108" t="inlineStr">
        <is>
          <t>Bridge Rd Joinery Supplies Pty Ltd</t>
        </is>
      </c>
      <c r="I108" t="inlineStr">
        <is>
          <t>S067</t>
        </is>
      </c>
      <c r="J108" t="inlineStr">
        <is>
          <t>No</t>
        </is>
      </c>
      <c r="K108" s="9">
        <f>IF(G108="Bill",-F108,F108)</f>
        <v>208.47</v>
      </c>
      <c r="L108">
        <f>IF(INDEX('Contacts'!$E$5:$E$484,MATCH(I108,'Contacts'!$A$5:$A$484,0))=A108,1,0)</f>
        <v>1</v>
      </c>
    </row>
    <row r="109">
      <c r="A109" t="inlineStr">
        <is>
          <t>Stone Benchtops Co</t>
        </is>
      </c>
      <c r="B109" t="inlineStr">
        <is>
          <t>B00475</t>
        </is>
      </c>
      <c r="C109" s="10" t="n">
        <v>46279</v>
      </c>
      <c r="D109" s="10" t="n">
        <v>46309</v>
      </c>
      <c r="E109" t="inlineStr">
        <is>
          <t>Balance owing at 30 Sep 2026 on QBO bill B00475</t>
        </is>
      </c>
      <c r="F109" s="9" t="n">
        <v>2588.54</v>
      </c>
      <c r="G109" t="inlineStr">
        <is>
          <t>Bill</t>
        </is>
      </c>
      <c r="H109" t="inlineStr">
        <is>
          <t>Stone Benchtops Co</t>
        </is>
      </c>
      <c r="I109" t="inlineStr">
        <is>
          <t>S007</t>
        </is>
      </c>
      <c r="J109" t="inlineStr">
        <is>
          <t>No</t>
        </is>
      </c>
      <c r="K109" s="9">
        <f>IF(G109="Bill",-F109,F109)</f>
        <v>-2588.54</v>
      </c>
      <c r="L109">
        <f>IF(INDEX('Contacts'!$E$5:$E$484,MATCH(I109,'Contacts'!$A$5:$A$484,0))=A109,1,0)</f>
        <v>1</v>
      </c>
    </row>
    <row r="110">
      <c r="A110" t="inlineStr">
        <is>
          <t>Prahran Fasteners Pty Ltd</t>
        </is>
      </c>
      <c r="B110" t="inlineStr">
        <is>
          <t>B00476</t>
        </is>
      </c>
      <c r="C110" s="10" t="n">
        <v>46279</v>
      </c>
      <c r="D110" s="10" t="n">
        <v>46309</v>
      </c>
      <c r="E110" t="inlineStr">
        <is>
          <t>Balance owing at 30 Sep 2026 on QBO bill B00476</t>
        </is>
      </c>
      <c r="F110" s="9" t="n">
        <v>369.77</v>
      </c>
      <c r="G110" t="inlineStr">
        <is>
          <t>Bill</t>
        </is>
      </c>
      <c r="H110" t="inlineStr">
        <is>
          <t>Prahran Fasteners Pty Ltd</t>
        </is>
      </c>
      <c r="I110" t="inlineStr">
        <is>
          <t>S105</t>
        </is>
      </c>
      <c r="J110" t="inlineStr">
        <is>
          <t>No</t>
        </is>
      </c>
      <c r="K110" s="9">
        <f>IF(G110="Bill",-F110,F110)</f>
        <v>-369.77</v>
      </c>
      <c r="L110">
        <f>IF(INDEX('Contacts'!$E$5:$E$484,MATCH(I110,'Contacts'!$A$5:$A$484,0))=A110,1,0)</f>
        <v>1</v>
      </c>
    </row>
    <row r="111">
      <c r="A111" t="inlineStr">
        <is>
          <t>RSEA Safety Pty Ltd</t>
        </is>
      </c>
      <c r="B111" t="inlineStr">
        <is>
          <t>B00477</t>
        </is>
      </c>
      <c r="C111" s="10" t="n">
        <v>46279</v>
      </c>
      <c r="D111" s="10" t="n">
        <v>46309</v>
      </c>
      <c r="E111" t="inlineStr">
        <is>
          <t>Balance owing at 30 Sep 2026 on QBO bill B00477</t>
        </is>
      </c>
      <c r="F111" s="9" t="n">
        <v>1646.3</v>
      </c>
      <c r="G111" t="inlineStr">
        <is>
          <t>Bill</t>
        </is>
      </c>
      <c r="H111" t="inlineStr">
        <is>
          <t>RSEA Safety Pty Ltd</t>
        </is>
      </c>
      <c r="I111" t="inlineStr">
        <is>
          <t>S037</t>
        </is>
      </c>
      <c r="J111" t="inlineStr">
        <is>
          <t>No</t>
        </is>
      </c>
      <c r="K111" s="9">
        <f>IF(G111="Bill",-F111,F111)</f>
        <v>-1646.3</v>
      </c>
      <c r="L111">
        <f>IF(INDEX('Contacts'!$E$5:$E$484,MATCH(I111,'Contacts'!$A$5:$A$484,0))=A111,1,0)</f>
        <v>1</v>
      </c>
    </row>
    <row r="112">
      <c r="A112" t="inlineStr">
        <is>
          <t>Ironbark Lighting Pty Ltd</t>
        </is>
      </c>
      <c r="B112" t="inlineStr">
        <is>
          <t>B00478</t>
        </is>
      </c>
      <c r="C112" s="10" t="n">
        <v>46279</v>
      </c>
      <c r="D112" s="10" t="n">
        <v>46309</v>
      </c>
      <c r="E112" t="inlineStr">
        <is>
          <t>Balance owing at 30 Sep 2026 on QBO bill B00478</t>
        </is>
      </c>
      <c r="F112" s="9" t="n">
        <v>1380.43</v>
      </c>
      <c r="G112" t="inlineStr">
        <is>
          <t>Bill</t>
        </is>
      </c>
      <c r="H112" t="inlineStr">
        <is>
          <t>Ironbark Lighting Pty Ltd</t>
        </is>
      </c>
      <c r="I112" t="inlineStr">
        <is>
          <t>S078</t>
        </is>
      </c>
      <c r="J112" t="inlineStr">
        <is>
          <t>No</t>
        </is>
      </c>
      <c r="K112" s="9">
        <f>IF(G112="Bill",-F112,F112)</f>
        <v>-1380.43</v>
      </c>
      <c r="L112">
        <f>IF(INDEX('Contacts'!$E$5:$E$484,MATCH(I112,'Contacts'!$A$5:$A$484,0))=A112,1,0)</f>
        <v>1</v>
      </c>
    </row>
    <row r="113">
      <c r="A113" t="inlineStr">
        <is>
          <t>Hilton Factory Holdings Pty Ltd</t>
        </is>
      </c>
      <c r="B113" t="inlineStr">
        <is>
          <t>B00479</t>
        </is>
      </c>
      <c r="C113" s="10" t="n">
        <v>46279</v>
      </c>
      <c r="D113" s="10" t="n">
        <v>46309</v>
      </c>
      <c r="E113" t="inlineStr">
        <is>
          <t>Balance owing at 30 Sep 2026 on QBO bill B00479</t>
        </is>
      </c>
      <c r="F113" s="9" t="n">
        <v>750.23</v>
      </c>
      <c r="G113" t="inlineStr">
        <is>
          <t>Bill</t>
        </is>
      </c>
      <c r="H113" t="inlineStr">
        <is>
          <t>Hilton Factory Holdings Pty Ltd</t>
        </is>
      </c>
      <c r="I113" t="inlineStr">
        <is>
          <t>S028</t>
        </is>
      </c>
      <c r="J113" t="inlineStr">
        <is>
          <t>No</t>
        </is>
      </c>
      <c r="K113" s="9">
        <f>IF(G113="Bill",-F113,F113)</f>
        <v>-750.23</v>
      </c>
      <c r="L113">
        <f>IF(INDEX('Contacts'!$E$5:$E$484,MATCH(I113,'Contacts'!$A$5:$A$484,0))=A113,1,0)</f>
        <v>1</v>
      </c>
    </row>
    <row r="114">
      <c r="A114" t="inlineStr">
        <is>
          <t>Bob Jane T-Marts Pty Ltd</t>
        </is>
      </c>
      <c r="B114" t="inlineStr">
        <is>
          <t>B00480</t>
        </is>
      </c>
      <c r="C114" s="10" t="n">
        <v>46279</v>
      </c>
      <c r="D114" s="10" t="n">
        <v>46309</v>
      </c>
      <c r="E114" t="inlineStr">
        <is>
          <t>Balance owing at 30 Sep 2026 on QBO bill B00480</t>
        </is>
      </c>
      <c r="F114" s="9" t="n">
        <v>592.01</v>
      </c>
      <c r="G114" t="inlineStr">
        <is>
          <t>Bill</t>
        </is>
      </c>
      <c r="H114" t="inlineStr">
        <is>
          <t>Bob Jane T-Marts Pty Ltd</t>
        </is>
      </c>
      <c r="I114" t="inlineStr">
        <is>
          <t>S021</t>
        </is>
      </c>
      <c r="J114" t="inlineStr">
        <is>
          <t>No</t>
        </is>
      </c>
      <c r="K114" s="9">
        <f>IF(G114="Bill",-F114,F114)</f>
        <v>-592.01</v>
      </c>
      <c r="L114">
        <f>IF(INDEX('Contacts'!$E$5:$E$484,MATCH(I114,'Contacts'!$A$5:$A$484,0))=A114,1,0)</f>
        <v>1</v>
      </c>
    </row>
    <row r="115">
      <c r="A115" t="inlineStr">
        <is>
          <t>Carlton Adhesives Pty Ltd</t>
        </is>
      </c>
      <c r="B115" t="inlineStr">
        <is>
          <t>B00481</t>
        </is>
      </c>
      <c r="C115" s="10" t="n">
        <v>46279</v>
      </c>
      <c r="D115" s="10" t="n">
        <v>46309</v>
      </c>
      <c r="E115" t="inlineStr">
        <is>
          <t>Balance owing at 30 Sep 2026 on QBO bill B00481</t>
        </is>
      </c>
      <c r="F115" s="9" t="n">
        <v>524.74</v>
      </c>
      <c r="G115" t="inlineStr">
        <is>
          <t>Bill</t>
        </is>
      </c>
      <c r="H115" t="inlineStr">
        <is>
          <t>Carlton Adhesives Pty Ltd</t>
        </is>
      </c>
      <c r="I115" t="inlineStr">
        <is>
          <t>S107</t>
        </is>
      </c>
      <c r="J115" t="inlineStr">
        <is>
          <t>No</t>
        </is>
      </c>
      <c r="K115" s="9">
        <f>IF(G115="Bill",-F115,F115)</f>
        <v>-524.74</v>
      </c>
      <c r="L115">
        <f>IF(INDEX('Contacts'!$E$5:$E$484,MATCH(I115,'Contacts'!$A$5:$A$484,0))=A115,1,0)</f>
        <v>1</v>
      </c>
    </row>
    <row r="116">
      <c r="A116" t="inlineStr">
        <is>
          <t>Clarke Legal</t>
        </is>
      </c>
      <c r="B116" t="inlineStr">
        <is>
          <t>B00482</t>
        </is>
      </c>
      <c r="C116" s="10" t="n">
        <v>46280</v>
      </c>
      <c r="D116" s="10" t="n">
        <v>46310</v>
      </c>
      <c r="E116" t="inlineStr">
        <is>
          <t>Balance owing at 30 Sep 2026 on QBO bill B00482</t>
        </is>
      </c>
      <c r="F116" s="9" t="n">
        <v>1419.72</v>
      </c>
      <c r="G116" t="inlineStr">
        <is>
          <t>Bill</t>
        </is>
      </c>
      <c r="H116" t="inlineStr">
        <is>
          <t>Clarke Legal</t>
        </is>
      </c>
      <c r="I116" t="inlineStr">
        <is>
          <t>S030</t>
        </is>
      </c>
      <c r="J116" t="inlineStr">
        <is>
          <t>No</t>
        </is>
      </c>
      <c r="K116" s="9">
        <f>IF(G116="Bill",-F116,F116)</f>
        <v>-1419.72</v>
      </c>
      <c r="L116">
        <f>IF(INDEX('Contacts'!$E$5:$E$484,MATCH(I116,'Contacts'!$A$5:$A$484,0))=A116,1,0)</f>
        <v>1</v>
      </c>
    </row>
    <row r="117">
      <c r="A117" t="inlineStr">
        <is>
          <t>Chapel Laminates Pty Ltd</t>
        </is>
      </c>
      <c r="B117" t="inlineStr">
        <is>
          <t>B00484</t>
        </is>
      </c>
      <c r="C117" s="10" t="n">
        <v>46280</v>
      </c>
      <c r="D117" s="10" t="n">
        <v>46310</v>
      </c>
      <c r="E117" t="inlineStr">
        <is>
          <t>Balance owing at 30 Sep 2026 on QBO bill B00484</t>
        </is>
      </c>
      <c r="F117" s="9" t="n">
        <v>1257.45</v>
      </c>
      <c r="G117" t="inlineStr">
        <is>
          <t>Bill</t>
        </is>
      </c>
      <c r="H117" t="inlineStr">
        <is>
          <t>Chapel Laminates Pty Ltd</t>
        </is>
      </c>
      <c r="I117" t="inlineStr">
        <is>
          <t>S118</t>
        </is>
      </c>
      <c r="J117" t="inlineStr">
        <is>
          <t>No</t>
        </is>
      </c>
      <c r="K117" s="9">
        <f>IF(G117="Bill",-F117,F117)</f>
        <v>-1257.45</v>
      </c>
      <c r="L117">
        <f>IF(INDEX('Contacts'!$E$5:$E$484,MATCH(I117,'Contacts'!$A$5:$A$484,0))=A117,1,0)</f>
        <v>1</v>
      </c>
    </row>
    <row r="118">
      <c r="A118" t="inlineStr">
        <is>
          <t>City of Yarra Pty Ltd</t>
        </is>
      </c>
      <c r="B118" t="inlineStr">
        <is>
          <t>B00485</t>
        </is>
      </c>
      <c r="C118" s="10" t="n">
        <v>46280</v>
      </c>
      <c r="D118" s="10" t="n">
        <v>46310</v>
      </c>
      <c r="E118" t="inlineStr">
        <is>
          <t>Balance owing at 30 Sep 2026 on QBO bill B00485</t>
        </is>
      </c>
      <c r="F118" s="9" t="n">
        <v>158.13</v>
      </c>
      <c r="G118" t="inlineStr">
        <is>
          <t>Bill</t>
        </is>
      </c>
      <c r="H118" t="inlineStr">
        <is>
          <t>City of Yarra Pty Ltd</t>
        </is>
      </c>
      <c r="I118" t="inlineStr">
        <is>
          <t>S045</t>
        </is>
      </c>
      <c r="J118" t="inlineStr">
        <is>
          <t>No</t>
        </is>
      </c>
      <c r="K118" s="9">
        <f>IF(G118="Bill",-F118,F118)</f>
        <v>-158.13</v>
      </c>
      <c r="L118">
        <f>IF(INDEX('Contacts'!$E$5:$E$484,MATCH(I118,'Contacts'!$A$5:$A$484,0))=A118,1,0)</f>
        <v>1</v>
      </c>
    </row>
    <row r="119">
      <c r="A119" t="inlineStr">
        <is>
          <t>TNT Express Pty Ltd</t>
        </is>
      </c>
      <c r="B119" t="inlineStr">
        <is>
          <t>B00486</t>
        </is>
      </c>
      <c r="C119" s="10" t="n">
        <v>46280</v>
      </c>
      <c r="D119" s="10" t="n">
        <v>46310</v>
      </c>
      <c r="E119" t="inlineStr">
        <is>
          <t>Balance owing at 30 Sep 2026 on QBO bill B00486</t>
        </is>
      </c>
      <c r="F119" s="9" t="n">
        <v>825.48</v>
      </c>
      <c r="G119" t="inlineStr">
        <is>
          <t>Bill</t>
        </is>
      </c>
      <c r="H119" t="inlineStr">
        <is>
          <t>TNT Express Pty Ltd</t>
        </is>
      </c>
      <c r="I119" t="inlineStr">
        <is>
          <t>S011</t>
        </is>
      </c>
      <c r="J119" t="inlineStr">
        <is>
          <t>No</t>
        </is>
      </c>
      <c r="K119" s="9">
        <f>IF(G119="Bill",-F119,F119)</f>
        <v>-825.48</v>
      </c>
      <c r="L119">
        <f>IF(INDEX('Contacts'!$E$5:$E$484,MATCH(I119,'Contacts'!$A$5:$A$484,0))=A119,1,0)</f>
        <v>1</v>
      </c>
    </row>
    <row r="120">
      <c r="A120" t="inlineStr">
        <is>
          <t>Adobe Systems</t>
        </is>
      </c>
      <c r="B120" t="inlineStr">
        <is>
          <t>B00487</t>
        </is>
      </c>
      <c r="C120" s="10" t="n">
        <v>46280</v>
      </c>
      <c r="D120" s="10" t="n">
        <v>46310</v>
      </c>
      <c r="E120" t="inlineStr">
        <is>
          <t>Balance owing at 30 Sep 2026 on QBO bill B00487</t>
        </is>
      </c>
      <c r="F120" s="9" t="n">
        <v>1300.28</v>
      </c>
      <c r="G120" t="inlineStr">
        <is>
          <t>Bill</t>
        </is>
      </c>
      <c r="H120" t="inlineStr">
        <is>
          <t>Adobe Systems</t>
        </is>
      </c>
      <c r="I120" t="inlineStr">
        <is>
          <t>S033</t>
        </is>
      </c>
      <c r="J120" t="inlineStr">
        <is>
          <t>No</t>
        </is>
      </c>
      <c r="K120" s="9">
        <f>IF(G120="Bill",-F120,F120)</f>
        <v>-1300.28</v>
      </c>
      <c r="L120">
        <f>IF(INDEX('Contacts'!$E$5:$E$484,MATCH(I120,'Contacts'!$A$5:$A$484,0))=A120,1,0)</f>
        <v>1</v>
      </c>
    </row>
    <row r="121">
      <c r="A121" t="inlineStr">
        <is>
          <t>Collins Fixings Pty Ltd</t>
        </is>
      </c>
      <c r="B121" t="inlineStr">
        <is>
          <t>B00488</t>
        </is>
      </c>
      <c r="C121" s="10" t="n">
        <v>46281</v>
      </c>
      <c r="D121" s="10" t="n">
        <v>46311</v>
      </c>
      <c r="E121" t="inlineStr">
        <is>
          <t>Balance owing at 30 Sep 2026 on QBO bill B00488</t>
        </is>
      </c>
      <c r="F121" s="9" t="n">
        <v>1085.16</v>
      </c>
      <c r="G121" t="inlineStr">
        <is>
          <t>Bill</t>
        </is>
      </c>
      <c r="H121" t="inlineStr">
        <is>
          <t>Collins Fixings Pty Ltd</t>
        </is>
      </c>
      <c r="I121" t="inlineStr">
        <is>
          <t>S089</t>
        </is>
      </c>
      <c r="J121" t="inlineStr">
        <is>
          <t>No</t>
        </is>
      </c>
      <c r="K121" s="9">
        <f>IF(G121="Bill",-F121,F121)</f>
        <v>-1085.16</v>
      </c>
      <c r="L121">
        <f>IF(INDEX('Contacts'!$E$5:$E$484,MATCH(I121,'Contacts'!$A$5:$A$484,0))=A121,1,0)</f>
        <v>1</v>
      </c>
    </row>
    <row r="122">
      <c r="A122" t="inlineStr">
        <is>
          <t>Camberwell Machinery Pty Ltd</t>
        </is>
      </c>
      <c r="B122" t="inlineStr">
        <is>
          <t>B00489</t>
        </is>
      </c>
      <c r="C122" s="10" t="n">
        <v>46281</v>
      </c>
      <c r="D122" s="10" t="n">
        <v>46311</v>
      </c>
      <c r="E122" t="inlineStr">
        <is>
          <t>Balance owing at 30 Sep 2026 on QBO bill B00489</t>
        </is>
      </c>
      <c r="F122" s="9" t="n">
        <v>769.53</v>
      </c>
      <c r="G122" t="inlineStr">
        <is>
          <t>Bill</t>
        </is>
      </c>
      <c r="H122" t="inlineStr">
        <is>
          <t>Camberwell Machinery Pty Ltd</t>
        </is>
      </c>
      <c r="I122" t="inlineStr">
        <is>
          <t>S141</t>
        </is>
      </c>
      <c r="J122" t="inlineStr">
        <is>
          <t>No</t>
        </is>
      </c>
      <c r="K122" s="9">
        <f>IF(G122="Bill",-F122,F122)</f>
        <v>-769.53</v>
      </c>
      <c r="L122">
        <f>IF(INDEX('Contacts'!$E$5:$E$484,MATCH(I122,'Contacts'!$A$5:$A$484,0))=A122,1,0)</f>
        <v>1</v>
      </c>
    </row>
    <row r="123">
      <c r="A123" t="inlineStr">
        <is>
          <t>High St Machinery Pty Ltd</t>
        </is>
      </c>
      <c r="B123" t="inlineStr">
        <is>
          <t>B00490</t>
        </is>
      </c>
      <c r="C123" s="10" t="n">
        <v>46281</v>
      </c>
      <c r="D123" s="10" t="n">
        <v>46311</v>
      </c>
      <c r="E123" t="inlineStr">
        <is>
          <t>Balance owing at 30 Sep 2026 on QBO bill B00490</t>
        </is>
      </c>
      <c r="F123" s="9" t="n">
        <v>525.0700000000001</v>
      </c>
      <c r="G123" t="inlineStr">
        <is>
          <t>Bill</t>
        </is>
      </c>
      <c r="H123" t="inlineStr">
        <is>
          <t>High St Machinery Pty Ltd</t>
        </is>
      </c>
      <c r="I123" t="inlineStr">
        <is>
          <t>S138</t>
        </is>
      </c>
      <c r="J123" t="inlineStr">
        <is>
          <t>No</t>
        </is>
      </c>
      <c r="K123" s="9">
        <f>IF(G123="Bill",-F123,F123)</f>
        <v>-525.07</v>
      </c>
      <c r="L123">
        <f>IF(INDEX('Contacts'!$E$5:$E$484,MATCH(I123,'Contacts'!$A$5:$A$484,0))=A123,1,0)</f>
        <v>1</v>
      </c>
    </row>
    <row r="124">
      <c r="A124" t="inlineStr">
        <is>
          <t>Bayside Machinery Pty Ltd</t>
        </is>
      </c>
      <c r="B124" t="inlineStr">
        <is>
          <t>B00491</t>
        </is>
      </c>
      <c r="C124" s="10" t="n">
        <v>46281</v>
      </c>
      <c r="D124" s="10" t="n">
        <v>46311</v>
      </c>
      <c r="E124" t="inlineStr">
        <is>
          <t>Balance owing at 30 Sep 2026 on QBO bill B00491</t>
        </is>
      </c>
      <c r="F124" s="9" t="n">
        <v>2714.55</v>
      </c>
      <c r="G124" t="inlineStr">
        <is>
          <t>Bill</t>
        </is>
      </c>
      <c r="H124" t="inlineStr">
        <is>
          <t>Bayside Machinery Pty Ltd</t>
        </is>
      </c>
      <c r="I124" t="inlineStr">
        <is>
          <t>S083</t>
        </is>
      </c>
      <c r="J124" t="inlineStr">
        <is>
          <t>No</t>
        </is>
      </c>
      <c r="K124" s="9">
        <f>IF(G124="Bill",-F124,F124)</f>
        <v>-2714.55</v>
      </c>
      <c r="L124">
        <f>IF(INDEX('Contacts'!$E$5:$E$484,MATCH(I124,'Contacts'!$A$5:$A$484,0))=A124,1,0)</f>
        <v>1</v>
      </c>
    </row>
    <row r="125">
      <c r="A125" t="inlineStr">
        <is>
          <t>Sydney Road Steel Pty Ltd</t>
        </is>
      </c>
      <c r="B125" t="inlineStr">
        <is>
          <t>B00492</t>
        </is>
      </c>
      <c r="C125" s="10" t="n">
        <v>46281</v>
      </c>
      <c r="D125" s="10" t="n">
        <v>46311</v>
      </c>
      <c r="E125" t="inlineStr">
        <is>
          <t>Balance owing at 30 Sep 2026 on QBO bill B00492</t>
        </is>
      </c>
      <c r="F125" s="9" t="n">
        <v>3535.35</v>
      </c>
      <c r="G125" t="inlineStr">
        <is>
          <t>Bill</t>
        </is>
      </c>
      <c r="H125" t="inlineStr">
        <is>
          <t>Sydney Road Steel Pty Ltd</t>
        </is>
      </c>
      <c r="I125" t="inlineStr">
        <is>
          <t>S099</t>
        </is>
      </c>
      <c r="J125" t="inlineStr">
        <is>
          <t>No</t>
        </is>
      </c>
      <c r="K125" s="9">
        <f>IF(G125="Bill",-F125,F125)</f>
        <v>-3535.35</v>
      </c>
      <c r="L125">
        <f>IF(INDEX('Contacts'!$E$5:$E$484,MATCH(I125,'Contacts'!$A$5:$A$484,0))=A125,1,0)</f>
        <v>1</v>
      </c>
    </row>
    <row r="126">
      <c r="A126" t="inlineStr">
        <is>
          <t>High St Machinery Pty Ltd</t>
        </is>
      </c>
      <c r="B126" t="inlineStr">
        <is>
          <t>B00493</t>
        </is>
      </c>
      <c r="C126" s="10" t="n">
        <v>46281</v>
      </c>
      <c r="D126" s="10" t="n">
        <v>46311</v>
      </c>
      <c r="E126" t="inlineStr">
        <is>
          <t>Balance owing at 30 Sep 2026 on QBO bill B00493</t>
        </is>
      </c>
      <c r="F126" s="9" t="n">
        <v>1186.66</v>
      </c>
      <c r="G126" t="inlineStr">
        <is>
          <t>Bill</t>
        </is>
      </c>
      <c r="H126" t="inlineStr">
        <is>
          <t>High St Machinery Pty Ltd</t>
        </is>
      </c>
      <c r="I126" t="inlineStr">
        <is>
          <t>S138</t>
        </is>
      </c>
      <c r="J126" t="inlineStr">
        <is>
          <t>No</t>
        </is>
      </c>
      <c r="K126" s="9">
        <f>IF(G126="Bill",-F126,F126)</f>
        <v>-1186.66</v>
      </c>
      <c r="L126">
        <f>IF(INDEX('Contacts'!$E$5:$E$484,MATCH(I126,'Contacts'!$A$5:$A$484,0))=A126,1,0)</f>
        <v>1</v>
      </c>
    </row>
    <row r="127">
      <c r="A127" t="inlineStr">
        <is>
          <t>Virgin Australia</t>
        </is>
      </c>
      <c r="B127" t="inlineStr">
        <is>
          <t>B00494</t>
        </is>
      </c>
      <c r="C127" s="10" t="n">
        <v>46281</v>
      </c>
      <c r="D127" s="10" t="n">
        <v>46311</v>
      </c>
      <c r="E127" t="inlineStr">
        <is>
          <t>Balance owing at 30 Sep 2026 on QBO bill B00494</t>
        </is>
      </c>
      <c r="F127" s="9" t="n">
        <v>1130.32</v>
      </c>
      <c r="G127" t="inlineStr">
        <is>
          <t>Bill</t>
        </is>
      </c>
      <c r="H127" t="inlineStr">
        <is>
          <t>Virgin Australia</t>
        </is>
      </c>
      <c r="I127" t="inlineStr">
        <is>
          <t>S051</t>
        </is>
      </c>
      <c r="J127" t="inlineStr">
        <is>
          <t>No</t>
        </is>
      </c>
      <c r="K127" s="9">
        <f>IF(G127="Bill",-F127,F127)</f>
        <v>-1130.32</v>
      </c>
      <c r="L127">
        <f>IF(INDEX('Contacts'!$E$5:$E$484,MATCH(I127,'Contacts'!$A$5:$A$484,0))=A127,1,0)</f>
        <v>1</v>
      </c>
    </row>
    <row r="128">
      <c r="A128" t="inlineStr">
        <is>
          <t>Bob Jane T-Marts Pty Ltd</t>
        </is>
      </c>
      <c r="B128" t="inlineStr">
        <is>
          <t>B00495</t>
        </is>
      </c>
      <c r="C128" s="10" t="n">
        <v>46281</v>
      </c>
      <c r="D128" s="10" t="n">
        <v>46311</v>
      </c>
      <c r="E128" t="inlineStr">
        <is>
          <t>Balance owing at 30 Sep 2026 on QBO bill B00495</t>
        </is>
      </c>
      <c r="F128" s="9" t="n">
        <v>637.12</v>
      </c>
      <c r="G128" t="inlineStr">
        <is>
          <t>Bill</t>
        </is>
      </c>
      <c r="H128" t="inlineStr">
        <is>
          <t>Bob Jane T-Marts Pty Ltd</t>
        </is>
      </c>
      <c r="I128" t="inlineStr">
        <is>
          <t>S021</t>
        </is>
      </c>
      <c r="J128" t="inlineStr">
        <is>
          <t>No</t>
        </is>
      </c>
      <c r="K128" s="9">
        <f>IF(G128="Bill",-F128,F128)</f>
        <v>-637.12</v>
      </c>
      <c r="L128">
        <f>IF(INDEX('Contacts'!$E$5:$E$484,MATCH(I128,'Contacts'!$A$5:$A$484,0))=A128,1,0)</f>
        <v>1</v>
      </c>
    </row>
    <row r="129">
      <c r="A129" t="inlineStr">
        <is>
          <t>Aussie Broadband</t>
        </is>
      </c>
      <c r="B129" t="inlineStr">
        <is>
          <t>B00496</t>
        </is>
      </c>
      <c r="C129" s="10" t="n">
        <v>46281</v>
      </c>
      <c r="D129" s="10" t="n">
        <v>46311</v>
      </c>
      <c r="E129" t="inlineStr">
        <is>
          <t>Balance owing at 30 Sep 2026 on QBO bill B00496</t>
        </is>
      </c>
      <c r="F129" s="9" t="n">
        <v>1295.12</v>
      </c>
      <c r="G129" t="inlineStr">
        <is>
          <t>Bill</t>
        </is>
      </c>
      <c r="H129" t="inlineStr">
        <is>
          <t>Aussie Broadband</t>
        </is>
      </c>
      <c r="I129" t="inlineStr">
        <is>
          <t>S017</t>
        </is>
      </c>
      <c r="J129" t="inlineStr">
        <is>
          <t>No</t>
        </is>
      </c>
      <c r="K129" s="9">
        <f>IF(G129="Bill",-F129,F129)</f>
        <v>-1295.12</v>
      </c>
      <c r="L129">
        <f>IF(INDEX('Contacts'!$E$5:$E$484,MATCH(I129,'Contacts'!$A$5:$A$484,0))=A129,1,0)</f>
        <v>1</v>
      </c>
    </row>
    <row r="130">
      <c r="A130" t="inlineStr">
        <is>
          <t>City of Yarra Pty Ltd</t>
        </is>
      </c>
      <c r="B130" t="inlineStr">
        <is>
          <t>B00497</t>
        </is>
      </c>
      <c r="C130" s="10" t="n">
        <v>46282</v>
      </c>
      <c r="D130" s="10" t="n">
        <v>46312</v>
      </c>
      <c r="E130" t="inlineStr">
        <is>
          <t>Balance owing at 30 Sep 2026 on QBO bill B00497</t>
        </is>
      </c>
      <c r="F130" s="9" t="n">
        <v>1416.12</v>
      </c>
      <c r="G130" t="inlineStr">
        <is>
          <t>Bill</t>
        </is>
      </c>
      <c r="H130" t="inlineStr">
        <is>
          <t>City of Yarra Pty Ltd</t>
        </is>
      </c>
      <c r="I130" t="inlineStr">
        <is>
          <t>S045</t>
        </is>
      </c>
      <c r="J130" t="inlineStr">
        <is>
          <t>No</t>
        </is>
      </c>
      <c r="K130" s="9">
        <f>IF(G130="Bill",-F130,F130)</f>
        <v>-1416.12</v>
      </c>
      <c r="L130">
        <f>IF(INDEX('Contacts'!$E$5:$E$484,MATCH(I130,'Contacts'!$A$5:$A$484,0))=A130,1,0)</f>
        <v>1</v>
      </c>
    </row>
    <row r="131">
      <c r="A131" t="inlineStr">
        <is>
          <t>Yarra Paint Pty Ltd</t>
        </is>
      </c>
      <c r="B131" t="inlineStr">
        <is>
          <t>B00498</t>
        </is>
      </c>
      <c r="C131" s="10" t="n">
        <v>46282</v>
      </c>
      <c r="D131" s="10" t="n">
        <v>46312</v>
      </c>
      <c r="E131" t="inlineStr">
        <is>
          <t>Balance owing at 30 Sep 2026 on QBO bill B00498</t>
        </is>
      </c>
      <c r="F131" s="9" t="n">
        <v>1137.02</v>
      </c>
      <c r="G131" t="inlineStr">
        <is>
          <t>Bill</t>
        </is>
      </c>
      <c r="H131" t="inlineStr">
        <is>
          <t>Yarra Paint Pty Ltd</t>
        </is>
      </c>
      <c r="I131" t="inlineStr">
        <is>
          <t>S148</t>
        </is>
      </c>
      <c r="J131" t="inlineStr">
        <is>
          <t>No</t>
        </is>
      </c>
      <c r="K131" s="9">
        <f>IF(G131="Bill",-F131,F131)</f>
        <v>-1137.02</v>
      </c>
      <c r="L131">
        <f>IF(INDEX('Contacts'!$E$5:$E$484,MATCH(I131,'Contacts'!$A$5:$A$484,0))=A131,1,0)</f>
        <v>1</v>
      </c>
    </row>
    <row r="132">
      <c r="A132" t="inlineStr">
        <is>
          <t>Hawthorn Timber Pty Ltd</t>
        </is>
      </c>
      <c r="B132" t="inlineStr">
        <is>
          <t>B00499</t>
        </is>
      </c>
      <c r="C132" s="10" t="n">
        <v>46282</v>
      </c>
      <c r="D132" s="10" t="n">
        <v>46312</v>
      </c>
      <c r="E132" t="inlineStr">
        <is>
          <t>Balance owing at 30 Sep 2026 on QBO bill B00499</t>
        </is>
      </c>
      <c r="F132" s="9" t="n">
        <v>1252.01</v>
      </c>
      <c r="G132" t="inlineStr">
        <is>
          <t>Bill</t>
        </is>
      </c>
      <c r="H132" t="inlineStr">
        <is>
          <t>Hawthorn Timber Pty Ltd</t>
        </is>
      </c>
      <c r="I132" t="inlineStr">
        <is>
          <t>S108</t>
        </is>
      </c>
      <c r="J132" t="inlineStr">
        <is>
          <t>No</t>
        </is>
      </c>
      <c r="K132" s="9">
        <f>IF(G132="Bill",-F132,F132)</f>
        <v>-1252.01</v>
      </c>
      <c r="L132">
        <f>IF(INDEX('Contacts'!$E$5:$E$484,MATCH(I132,'Contacts'!$A$5:$A$484,0))=A132,1,0)</f>
        <v>1</v>
      </c>
    </row>
    <row r="133">
      <c r="A133" t="inlineStr">
        <is>
          <t>Prahran Fixings Pty Ltd</t>
        </is>
      </c>
      <c r="B133" t="inlineStr">
        <is>
          <t>B00500</t>
        </is>
      </c>
      <c r="C133" s="10" t="n">
        <v>46282</v>
      </c>
      <c r="D133" s="10" t="n">
        <v>46312</v>
      </c>
      <c r="E133" t="inlineStr">
        <is>
          <t>Balance owing at 30 Sep 2026 on QBO bill B00500</t>
        </is>
      </c>
      <c r="F133" s="9" t="n">
        <v>136.47</v>
      </c>
      <c r="G133" t="inlineStr">
        <is>
          <t>Bill</t>
        </is>
      </c>
      <c r="H133" t="inlineStr">
        <is>
          <t>Prahran Fixings Pty Ltd</t>
        </is>
      </c>
      <c r="I133" t="inlineStr">
        <is>
          <t>S115</t>
        </is>
      </c>
      <c r="J133" t="inlineStr">
        <is>
          <t>No</t>
        </is>
      </c>
      <c r="K133" s="9">
        <f>IF(G133="Bill",-F133,F133)</f>
        <v>-136.47</v>
      </c>
      <c r="L133">
        <f>IF(INDEX('Contacts'!$E$5:$E$484,MATCH(I133,'Contacts'!$A$5:$A$484,0))=A133,1,0)</f>
        <v>1</v>
      </c>
    </row>
    <row r="134">
      <c r="A134" t="inlineStr">
        <is>
          <t>Kew Steel Pty Ltd</t>
        </is>
      </c>
      <c r="B134" t="inlineStr">
        <is>
          <t>B00501</t>
        </is>
      </c>
      <c r="C134" s="10" t="n">
        <v>46282</v>
      </c>
      <c r="D134" s="10" t="n">
        <v>46312</v>
      </c>
      <c r="E134" t="inlineStr">
        <is>
          <t>Balance owing at 30 Sep 2026 on QBO bill B00501</t>
        </is>
      </c>
      <c r="F134" s="9" t="n">
        <v>1646.78</v>
      </c>
      <c r="G134" t="inlineStr">
        <is>
          <t>Bill</t>
        </is>
      </c>
      <c r="H134" t="inlineStr">
        <is>
          <t>Kew Steel Pty Ltd</t>
        </is>
      </c>
      <c r="I134" t="inlineStr">
        <is>
          <t>S061</t>
        </is>
      </c>
      <c r="J134" t="inlineStr">
        <is>
          <t>No</t>
        </is>
      </c>
      <c r="K134" s="9">
        <f>IF(G134="Bill",-F134,F134)</f>
        <v>-1646.78</v>
      </c>
      <c r="L134">
        <f>IF(INDEX('Contacts'!$E$5:$E$484,MATCH(I134,'Contacts'!$A$5:$A$484,0))=A134,1,0)</f>
        <v>1</v>
      </c>
    </row>
    <row r="135">
      <c r="A135" t="inlineStr">
        <is>
          <t>Cleanaway Pty Ltd</t>
        </is>
      </c>
      <c r="B135" t="inlineStr">
        <is>
          <t>B00502</t>
        </is>
      </c>
      <c r="C135" s="10" t="n">
        <v>46282</v>
      </c>
      <c r="D135" s="10" t="n">
        <v>46312</v>
      </c>
      <c r="E135" t="inlineStr">
        <is>
          <t>Balance owing at 30 Sep 2026 on QBO bill B00502</t>
        </is>
      </c>
      <c r="F135" s="9" t="n">
        <v>581.39</v>
      </c>
      <c r="G135" t="inlineStr">
        <is>
          <t>Bill</t>
        </is>
      </c>
      <c r="H135" t="inlineStr">
        <is>
          <t>Cleanaway Pty Ltd</t>
        </is>
      </c>
      <c r="I135" t="inlineStr">
        <is>
          <t>S026</t>
        </is>
      </c>
      <c r="J135" t="inlineStr">
        <is>
          <t>No</t>
        </is>
      </c>
      <c r="K135" s="9">
        <f>IF(G135="Bill",-F135,F135)</f>
        <v>-581.39</v>
      </c>
      <c r="L135">
        <f>IF(INDEX('Contacts'!$E$5:$E$484,MATCH(I135,'Contacts'!$A$5:$A$484,0))=A135,1,0)</f>
        <v>1</v>
      </c>
    </row>
    <row r="136">
      <c r="A136" t="inlineStr">
        <is>
          <t>Coates Hire Pty Ltd</t>
        </is>
      </c>
      <c r="B136" t="inlineStr">
        <is>
          <t>B00503</t>
        </is>
      </c>
      <c r="C136" s="10" t="n">
        <v>46282</v>
      </c>
      <c r="D136" s="10" t="n">
        <v>46312</v>
      </c>
      <c r="E136" t="inlineStr">
        <is>
          <t>Balance owing at 30 Sep 2026 on QBO bill B00503</t>
        </is>
      </c>
      <c r="F136" s="9" t="n">
        <v>801.9299999999999</v>
      </c>
      <c r="G136" t="inlineStr">
        <is>
          <t>Bill</t>
        </is>
      </c>
      <c r="H136" t="inlineStr">
        <is>
          <t>Coates Hire Pty Ltd</t>
        </is>
      </c>
      <c r="I136" t="inlineStr">
        <is>
          <t>S009</t>
        </is>
      </c>
      <c r="J136" t="inlineStr">
        <is>
          <t>No</t>
        </is>
      </c>
      <c r="K136" s="9">
        <f>IF(G136="Bill",-F136,F136)</f>
        <v>-801.93</v>
      </c>
      <c r="L136">
        <f>IF(INDEX('Contacts'!$E$5:$E$484,MATCH(I136,'Contacts'!$A$5:$A$484,0))=A136,1,0)</f>
        <v>1</v>
      </c>
    </row>
    <row r="137">
      <c r="A137" t="inlineStr">
        <is>
          <t>Timberlink Supplies Pty Ltd</t>
        </is>
      </c>
      <c r="B137" t="inlineStr">
        <is>
          <t>B00504</t>
        </is>
      </c>
      <c r="C137" s="10" t="n">
        <v>46282</v>
      </c>
      <c r="D137" s="10" t="n">
        <v>46312</v>
      </c>
      <c r="E137" t="inlineStr">
        <is>
          <t>Balance owing at 30 Sep 2026 on QBO bill B00504</t>
        </is>
      </c>
      <c r="F137" s="9" t="n">
        <v>3472.27</v>
      </c>
      <c r="G137" t="inlineStr">
        <is>
          <t>Bill</t>
        </is>
      </c>
      <c r="H137" t="inlineStr">
        <is>
          <t>Timberlink Supplies Pty Ltd</t>
        </is>
      </c>
      <c r="I137" t="inlineStr">
        <is>
          <t>S002</t>
        </is>
      </c>
      <c r="J137" t="inlineStr">
        <is>
          <t>No</t>
        </is>
      </c>
      <c r="K137" s="9">
        <f>IF(G137="Bill",-F137,F137)</f>
        <v>-3472.27</v>
      </c>
      <c r="L137">
        <f>IF(INDEX('Contacts'!$E$5:$E$484,MATCH(I137,'Contacts'!$A$5:$A$484,0))=A137,1,0)</f>
        <v>1</v>
      </c>
    </row>
    <row r="138">
      <c r="A138" t="inlineStr">
        <is>
          <t>Sydney Road Machinery Pty Ltd</t>
        </is>
      </c>
      <c r="B138" t="inlineStr">
        <is>
          <t>B00505</t>
        </is>
      </c>
      <c r="C138" s="10" t="n">
        <v>46282</v>
      </c>
      <c r="D138" s="10" t="n">
        <v>46312</v>
      </c>
      <c r="E138" t="inlineStr">
        <is>
          <t>Balance owing at 30 Sep 2026 on QBO bill B00505</t>
        </is>
      </c>
      <c r="F138" s="9" t="n">
        <v>808.73</v>
      </c>
      <c r="G138" t="inlineStr">
        <is>
          <t>Bill</t>
        </is>
      </c>
      <c r="H138" t="inlineStr">
        <is>
          <t>Sydney Road Machinery Pty Ltd</t>
        </is>
      </c>
      <c r="I138" t="inlineStr">
        <is>
          <t>S096</t>
        </is>
      </c>
      <c r="J138" t="inlineStr">
        <is>
          <t>No</t>
        </is>
      </c>
      <c r="K138" s="9">
        <f>IF(G138="Bill",-F138,F138)</f>
        <v>-808.73</v>
      </c>
      <c r="L138">
        <f>IF(INDEX('Contacts'!$E$5:$E$484,MATCH(I138,'Contacts'!$A$5:$A$484,0))=A138,1,0)</f>
        <v>1</v>
      </c>
    </row>
    <row r="139">
      <c r="A139" t="inlineStr">
        <is>
          <t>Glenferrie Glass Pty Ltd</t>
        </is>
      </c>
      <c r="B139" t="inlineStr">
        <is>
          <t>B00506</t>
        </is>
      </c>
      <c r="C139" s="10" t="n">
        <v>46283</v>
      </c>
      <c r="D139" s="10" t="n">
        <v>46313</v>
      </c>
      <c r="E139" t="inlineStr">
        <is>
          <t>Balance owing at 30 Sep 2026 on QBO bill B00506</t>
        </is>
      </c>
      <c r="F139" s="9" t="n">
        <v>385.64</v>
      </c>
      <c r="G139" t="inlineStr">
        <is>
          <t>Bill</t>
        </is>
      </c>
      <c r="H139" t="inlineStr">
        <is>
          <t>Glenferrie Glass Pty Ltd</t>
        </is>
      </c>
      <c r="I139" t="inlineStr">
        <is>
          <t>S120</t>
        </is>
      </c>
      <c r="J139" t="inlineStr">
        <is>
          <t>No</t>
        </is>
      </c>
      <c r="K139" s="9">
        <f>IF(G139="Bill",-F139,F139)</f>
        <v>-385.64</v>
      </c>
      <c r="L139">
        <f>IF(INDEX('Contacts'!$E$5:$E$484,MATCH(I139,'Contacts'!$A$5:$A$484,0))=A139,1,0)</f>
        <v>1</v>
      </c>
    </row>
    <row r="140">
      <c r="A140" t="inlineStr">
        <is>
          <t>Southern Machinery Pty Ltd</t>
        </is>
      </c>
      <c r="B140" t="inlineStr">
        <is>
          <t>B00507</t>
        </is>
      </c>
      <c r="C140" s="10" t="n">
        <v>46283</v>
      </c>
      <c r="D140" s="10" t="n">
        <v>46313</v>
      </c>
      <c r="E140" t="inlineStr">
        <is>
          <t>Balance owing at 30 Sep 2026 on QBO bill B00507</t>
        </is>
      </c>
      <c r="F140" s="9" t="n">
        <v>1510.85</v>
      </c>
      <c r="G140" t="inlineStr">
        <is>
          <t>Bill</t>
        </is>
      </c>
      <c r="H140" t="inlineStr">
        <is>
          <t>Southern Machinery Pty Ltd</t>
        </is>
      </c>
      <c r="I140" t="inlineStr">
        <is>
          <t>S075</t>
        </is>
      </c>
      <c r="J140" t="inlineStr">
        <is>
          <t>No</t>
        </is>
      </c>
      <c r="K140" s="9">
        <f>IF(G140="Bill",-F140,F140)</f>
        <v>-1510.85</v>
      </c>
      <c r="L140">
        <f>IF(INDEX('Contacts'!$E$5:$E$484,MATCH(I140,'Contacts'!$A$5:$A$484,0))=A140,1,0)</f>
        <v>1</v>
      </c>
    </row>
    <row r="141">
      <c r="A141" t="inlineStr">
        <is>
          <t>Kestrel Signs Pty Ltd</t>
        </is>
      </c>
      <c r="B141" t="inlineStr">
        <is>
          <t>B00508</t>
        </is>
      </c>
      <c r="C141" s="10" t="n">
        <v>46283</v>
      </c>
      <c r="D141" s="10" t="n">
        <v>46313</v>
      </c>
      <c r="E141" t="inlineStr">
        <is>
          <t>Balance owing at 30 Sep 2026 on QBO bill B00508</t>
        </is>
      </c>
      <c r="F141" s="9" t="n">
        <v>873.55</v>
      </c>
      <c r="G141" t="inlineStr">
        <is>
          <t>Bill</t>
        </is>
      </c>
      <c r="H141" t="inlineStr">
        <is>
          <t>Kestrel Signs Pty Ltd</t>
        </is>
      </c>
      <c r="I141" t="inlineStr">
        <is>
          <t>S145</t>
        </is>
      </c>
      <c r="J141" t="inlineStr">
        <is>
          <t>No</t>
        </is>
      </c>
      <c r="K141" s="9">
        <f>IF(G141="Bill",-F141,F141)</f>
        <v>-873.55</v>
      </c>
      <c r="L141">
        <f>IF(INDEX('Contacts'!$E$5:$E$484,MATCH(I141,'Contacts'!$A$5:$A$484,0))=A141,1,0)</f>
        <v>1</v>
      </c>
    </row>
    <row r="142">
      <c r="A142" t="inlineStr">
        <is>
          <t>Albert Signs Pty Ltd</t>
        </is>
      </c>
      <c r="B142" t="inlineStr">
        <is>
          <t>B00509</t>
        </is>
      </c>
      <c r="C142" s="10" t="n">
        <v>46283</v>
      </c>
      <c r="D142" s="10" t="n">
        <v>46313</v>
      </c>
      <c r="E142" t="inlineStr">
        <is>
          <t>Balance owing at 30 Sep 2026 on QBO bill B00509</t>
        </is>
      </c>
      <c r="F142" s="9" t="n">
        <v>1288.9</v>
      </c>
      <c r="G142" t="inlineStr">
        <is>
          <t>Bill</t>
        </is>
      </c>
      <c r="H142" t="inlineStr">
        <is>
          <t>Albert Signs Pty Ltd</t>
        </is>
      </c>
      <c r="I142" t="inlineStr">
        <is>
          <t>S139</t>
        </is>
      </c>
      <c r="J142" t="inlineStr">
        <is>
          <t>No</t>
        </is>
      </c>
      <c r="K142" s="9">
        <f>IF(G142="Bill",-F142,F142)</f>
        <v>-1288.9</v>
      </c>
      <c r="L142">
        <f>IF(INDEX('Contacts'!$E$5:$E$484,MATCH(I142,'Contacts'!$A$5:$A$484,0))=A142,1,0)</f>
        <v>1</v>
      </c>
    </row>
    <row r="143">
      <c r="A143" t="inlineStr">
        <is>
          <t>Northside Lighting Pty Ltd</t>
        </is>
      </c>
      <c r="B143" t="inlineStr">
        <is>
          <t>B00510</t>
        </is>
      </c>
      <c r="C143" s="10" t="n">
        <v>46283</v>
      </c>
      <c r="D143" s="10" t="n">
        <v>46313</v>
      </c>
      <c r="E143" t="inlineStr">
        <is>
          <t>Balance owing at 30 Sep 2026 on QBO bill B00510</t>
        </is>
      </c>
      <c r="F143" s="9" t="n">
        <v>1463.67</v>
      </c>
      <c r="G143" t="inlineStr">
        <is>
          <t>Bill</t>
        </is>
      </c>
      <c r="H143" t="inlineStr">
        <is>
          <t>Northside Lighting Pty Ltd</t>
        </is>
      </c>
      <c r="I143" t="inlineStr">
        <is>
          <t>S102</t>
        </is>
      </c>
      <c r="J143" t="inlineStr">
        <is>
          <t>No</t>
        </is>
      </c>
      <c r="K143" s="9">
        <f>IF(G143="Bill",-F143,F143)</f>
        <v>-1463.67</v>
      </c>
      <c r="L143">
        <f>IF(INDEX('Contacts'!$E$5:$E$484,MATCH(I143,'Contacts'!$A$5:$A$484,0))=A143,1,0)</f>
        <v>1</v>
      </c>
    </row>
    <row r="144">
      <c r="A144" t="inlineStr">
        <is>
          <t>Carlton Adhesives Pty Ltd</t>
        </is>
      </c>
      <c r="B144" t="inlineStr">
        <is>
          <t>SC-002</t>
        </is>
      </c>
      <c r="C144" s="10" t="n">
        <v>46283</v>
      </c>
      <c r="D144" s="10" t="n">
        <v>46283</v>
      </c>
      <c r="E144" t="inlineStr">
        <is>
          <t>Balance owing at 30 Sep 2026 on QBO supplier credit SC-002</t>
        </is>
      </c>
      <c r="F144" s="9" t="n">
        <v>980.35</v>
      </c>
      <c r="G144" t="inlineStr">
        <is>
          <t>Supplier credit note</t>
        </is>
      </c>
      <c r="H144" t="inlineStr">
        <is>
          <t>Carlton Adhesives Pty Ltd</t>
        </is>
      </c>
      <c r="I144" t="inlineStr">
        <is>
          <t>S107</t>
        </is>
      </c>
      <c r="J144" t="inlineStr">
        <is>
          <t>No</t>
        </is>
      </c>
      <c r="K144" s="9">
        <f>IF(G144="Bill",-F144,F144)</f>
        <v>980.35</v>
      </c>
      <c r="L144">
        <f>IF(INDEX('Contacts'!$E$5:$E$484,MATCH(I144,'Contacts'!$A$5:$A$484,0))=A144,1,0)</f>
        <v>1</v>
      </c>
    </row>
    <row r="145">
      <c r="A145" t="inlineStr">
        <is>
          <t>Kestrel Panel Pty Ltd</t>
        </is>
      </c>
      <c r="B145" t="inlineStr">
        <is>
          <t>B00511</t>
        </is>
      </c>
      <c r="C145" s="10" t="n">
        <v>46286</v>
      </c>
      <c r="D145" s="10" t="n">
        <v>46316</v>
      </c>
      <c r="E145" t="inlineStr">
        <is>
          <t>Balance owing at 30 Sep 2026 on QBO bill B00511</t>
        </is>
      </c>
      <c r="F145" s="9" t="n">
        <v>522.02</v>
      </c>
      <c r="G145" t="inlineStr">
        <is>
          <t>Bill</t>
        </is>
      </c>
      <c r="H145" t="inlineStr">
        <is>
          <t>Kestrel Panel Pty Ltd</t>
        </is>
      </c>
      <c r="I145" t="inlineStr">
        <is>
          <t>S122</t>
        </is>
      </c>
      <c r="J145" t="inlineStr">
        <is>
          <t>No</t>
        </is>
      </c>
      <c r="K145" s="9">
        <f>IF(G145="Bill",-F145,F145)</f>
        <v>-522.02</v>
      </c>
      <c r="L145">
        <f>IF(INDEX('Contacts'!$E$5:$E$484,MATCH(I145,'Contacts'!$A$5:$A$484,0))=A145,1,0)</f>
        <v>1</v>
      </c>
    </row>
    <row r="146">
      <c r="A146" t="inlineStr">
        <is>
          <t>Kestrel Signs Pty Ltd</t>
        </is>
      </c>
      <c r="B146" t="inlineStr">
        <is>
          <t>B00512</t>
        </is>
      </c>
      <c r="C146" s="10" t="n">
        <v>46286</v>
      </c>
      <c r="D146" s="10" t="n">
        <v>46316</v>
      </c>
      <c r="E146" t="inlineStr">
        <is>
          <t>Balance owing at 30 Sep 2026 on QBO bill B00512</t>
        </is>
      </c>
      <c r="F146" s="9" t="n">
        <v>702.6</v>
      </c>
      <c r="G146" t="inlineStr">
        <is>
          <t>Bill</t>
        </is>
      </c>
      <c r="H146" t="inlineStr">
        <is>
          <t>Kestrel Signs Pty Ltd</t>
        </is>
      </c>
      <c r="I146" t="inlineStr">
        <is>
          <t>S145</t>
        </is>
      </c>
      <c r="J146" t="inlineStr">
        <is>
          <t>No</t>
        </is>
      </c>
      <c r="K146" s="9">
        <f>IF(G146="Bill",-F146,F146)</f>
        <v>-702.6</v>
      </c>
      <c r="L146">
        <f>IF(INDEX('Contacts'!$E$5:$E$484,MATCH(I146,'Contacts'!$A$5:$A$484,0))=A146,1,0)</f>
        <v>1</v>
      </c>
    </row>
    <row r="147">
      <c r="A147" t="inlineStr">
        <is>
          <t>Carlton Timber Pty Ltd</t>
        </is>
      </c>
      <c r="B147" t="inlineStr">
        <is>
          <t>B00513</t>
        </is>
      </c>
      <c r="C147" s="10" t="n">
        <v>46286</v>
      </c>
      <c r="D147" s="10" t="n">
        <v>46316</v>
      </c>
      <c r="E147" t="inlineStr">
        <is>
          <t>Balance owing at 30 Sep 2026 on QBO bill B00513</t>
        </is>
      </c>
      <c r="F147" s="9" t="n">
        <v>3845.8</v>
      </c>
      <c r="G147" t="inlineStr">
        <is>
          <t>Bill</t>
        </is>
      </c>
      <c r="H147" t="inlineStr">
        <is>
          <t>Carlton Timber Pty Ltd</t>
        </is>
      </c>
      <c r="I147" t="inlineStr">
        <is>
          <t>S114</t>
        </is>
      </c>
      <c r="J147" t="inlineStr">
        <is>
          <t>No</t>
        </is>
      </c>
      <c r="K147" s="9">
        <f>IF(G147="Bill",-F147,F147)</f>
        <v>-3845.8</v>
      </c>
      <c r="L147">
        <f>IF(INDEX('Contacts'!$E$5:$E$484,MATCH(I147,'Contacts'!$A$5:$A$484,0))=A147,1,0)</f>
        <v>1</v>
      </c>
    </row>
    <row r="148">
      <c r="A148" t="inlineStr">
        <is>
          <t>Redgum Fasteners Pty Ltd</t>
        </is>
      </c>
      <c r="B148" t="inlineStr">
        <is>
          <t>B00514</t>
        </is>
      </c>
      <c r="C148" s="10" t="n">
        <v>46286</v>
      </c>
      <c r="D148" s="10" t="n">
        <v>46316</v>
      </c>
      <c r="E148" t="inlineStr">
        <is>
          <t>Balance owing at 30 Sep 2026 on QBO bill B00514</t>
        </is>
      </c>
      <c r="F148" s="9" t="n">
        <v>1050.74</v>
      </c>
      <c r="G148" t="inlineStr">
        <is>
          <t>Bill</t>
        </is>
      </c>
      <c r="H148" t="inlineStr">
        <is>
          <t>Redgum Fasteners Pty Ltd</t>
        </is>
      </c>
      <c r="I148" t="inlineStr">
        <is>
          <t>S101</t>
        </is>
      </c>
      <c r="J148" t="inlineStr">
        <is>
          <t>No</t>
        </is>
      </c>
      <c r="K148" s="9">
        <f>IF(G148="Bill",-F148,F148)</f>
        <v>-1050.74</v>
      </c>
      <c r="L148">
        <f>IF(INDEX('Contacts'!$E$5:$E$484,MATCH(I148,'Contacts'!$A$5:$A$484,0))=A148,1,0)</f>
        <v>1</v>
      </c>
    </row>
    <row r="149">
      <c r="A149" t="inlineStr">
        <is>
          <t>Timberlink Supplies Pty Ltd</t>
        </is>
      </c>
      <c r="B149" t="inlineStr">
        <is>
          <t>B00515</t>
        </is>
      </c>
      <c r="C149" s="10" t="n">
        <v>46286</v>
      </c>
      <c r="D149" s="10" t="n">
        <v>46316</v>
      </c>
      <c r="E149" t="inlineStr">
        <is>
          <t>Balance owing at 30 Sep 2026 on QBO bill B00515</t>
        </is>
      </c>
      <c r="F149" s="9" t="n">
        <v>1679.12</v>
      </c>
      <c r="G149" t="inlineStr">
        <is>
          <t>Bill</t>
        </is>
      </c>
      <c r="H149" t="inlineStr">
        <is>
          <t>Timberlink Supplies Pty Ltd</t>
        </is>
      </c>
      <c r="I149" t="inlineStr">
        <is>
          <t>S002</t>
        </is>
      </c>
      <c r="J149" t="inlineStr">
        <is>
          <t>No</t>
        </is>
      </c>
      <c r="K149" s="9">
        <f>IF(G149="Bill",-F149,F149)</f>
        <v>-1679.12</v>
      </c>
      <c r="L149">
        <f>IF(INDEX('Contacts'!$E$5:$E$484,MATCH(I149,'Contacts'!$A$5:$A$484,0))=A149,1,0)</f>
        <v>1</v>
      </c>
    </row>
    <row r="150">
      <c r="A150" t="inlineStr">
        <is>
          <t>Lygon Panel Pty Ltd</t>
        </is>
      </c>
      <c r="B150" t="inlineStr">
        <is>
          <t>B00516</t>
        </is>
      </c>
      <c r="C150" s="10" t="n">
        <v>46287</v>
      </c>
      <c r="D150" s="10" t="n">
        <v>46317</v>
      </c>
      <c r="E150" t="inlineStr">
        <is>
          <t>Balance owing at 30 Sep 2026 on QBO bill B00516</t>
        </is>
      </c>
      <c r="F150" s="9" t="n">
        <v>606.12</v>
      </c>
      <c r="G150" t="inlineStr">
        <is>
          <t>Bill</t>
        </is>
      </c>
      <c r="H150" t="inlineStr">
        <is>
          <t>Lygon Panel Pty Ltd</t>
        </is>
      </c>
      <c r="I150" t="inlineStr">
        <is>
          <t>S132</t>
        </is>
      </c>
      <c r="J150" t="inlineStr">
        <is>
          <t>No</t>
        </is>
      </c>
      <c r="K150" s="9">
        <f>IF(G150="Bill",-F150,F150)</f>
        <v>-606.12</v>
      </c>
      <c r="L150">
        <f>IF(INDEX('Contacts'!$E$5:$E$484,MATCH(I150,'Contacts'!$A$5:$A$484,0))=A150,1,0)</f>
        <v>1</v>
      </c>
    </row>
    <row r="151">
      <c r="A151" t="inlineStr">
        <is>
          <t>Malvern Lighting Pty Ltd</t>
        </is>
      </c>
      <c r="B151" t="inlineStr">
        <is>
          <t>B00517</t>
        </is>
      </c>
      <c r="C151" s="10" t="n">
        <v>46287</v>
      </c>
      <c r="D151" s="10" t="n">
        <v>46317</v>
      </c>
      <c r="E151" t="inlineStr">
        <is>
          <t>Balance owing at 30 Sep 2026 on QBO bill B00517</t>
        </is>
      </c>
      <c r="F151" s="9" t="n">
        <v>299.24</v>
      </c>
      <c r="G151" t="inlineStr">
        <is>
          <t>Bill</t>
        </is>
      </c>
      <c r="H151" t="inlineStr">
        <is>
          <t>Malvern Lighting Pty Ltd</t>
        </is>
      </c>
      <c r="I151" t="inlineStr">
        <is>
          <t>S065</t>
        </is>
      </c>
      <c r="J151" t="inlineStr">
        <is>
          <t>No</t>
        </is>
      </c>
      <c r="K151" s="9">
        <f>IF(G151="Bill",-F151,F151)</f>
        <v>-299.24</v>
      </c>
      <c r="L151">
        <f>IF(INDEX('Contacts'!$E$5:$E$484,MATCH(I151,'Contacts'!$A$5:$A$484,0))=A151,1,0)</f>
        <v>1</v>
      </c>
    </row>
    <row r="152">
      <c r="A152" t="inlineStr">
        <is>
          <t>Carlton Adhesives Pty Ltd</t>
        </is>
      </c>
      <c r="B152" t="inlineStr">
        <is>
          <t>B00518</t>
        </is>
      </c>
      <c r="C152" s="10" t="n">
        <v>46287</v>
      </c>
      <c r="D152" s="10" t="n">
        <v>46317</v>
      </c>
      <c r="E152" t="inlineStr">
        <is>
          <t>Balance owing at 30 Sep 2026 on QBO bill B00518</t>
        </is>
      </c>
      <c r="F152" s="9" t="n">
        <v>467.58</v>
      </c>
      <c r="G152" t="inlineStr">
        <is>
          <t>Bill</t>
        </is>
      </c>
      <c r="H152" t="inlineStr">
        <is>
          <t>Carlton Adhesives Pty Ltd</t>
        </is>
      </c>
      <c r="I152" t="inlineStr">
        <is>
          <t>S107</t>
        </is>
      </c>
      <c r="J152" t="inlineStr">
        <is>
          <t>No</t>
        </is>
      </c>
      <c r="K152" s="9">
        <f>IF(G152="Bill",-F152,F152)</f>
        <v>-467.58</v>
      </c>
      <c r="L152">
        <f>IF(INDEX('Contacts'!$E$5:$E$484,MATCH(I152,'Contacts'!$A$5:$A$484,0))=A152,1,0)</f>
        <v>1</v>
      </c>
    </row>
    <row r="153">
      <c r="A153" t="inlineStr">
        <is>
          <t>Clifton Lighting Pty Ltd</t>
        </is>
      </c>
      <c r="B153" t="inlineStr">
        <is>
          <t>B00519</t>
        </is>
      </c>
      <c r="C153" s="10" t="n">
        <v>46287</v>
      </c>
      <c r="D153" s="10" t="n">
        <v>46317</v>
      </c>
      <c r="E153" t="inlineStr">
        <is>
          <t>Balance owing at 30 Sep 2026 on QBO bill B00519</t>
        </is>
      </c>
      <c r="F153" s="9" t="n">
        <v>2012.36</v>
      </c>
      <c r="G153" t="inlineStr">
        <is>
          <t>Bill</t>
        </is>
      </c>
      <c r="H153" t="inlineStr">
        <is>
          <t>Clifton Lighting Pty Ltd</t>
        </is>
      </c>
      <c r="I153" t="inlineStr">
        <is>
          <t>S106</t>
        </is>
      </c>
      <c r="J153" t="inlineStr">
        <is>
          <t>No</t>
        </is>
      </c>
      <c r="K153" s="9">
        <f>IF(G153="Bill",-F153,F153)</f>
        <v>-2012.36</v>
      </c>
      <c r="L153">
        <f>IF(INDEX('Contacts'!$E$5:$E$484,MATCH(I153,'Contacts'!$A$5:$A$484,0))=A153,1,0)</f>
        <v>1</v>
      </c>
    </row>
    <row r="154">
      <c r="A154" t="inlineStr">
        <is>
          <t>Camberwell Signs Pty Ltd</t>
        </is>
      </c>
      <c r="B154" t="inlineStr">
        <is>
          <t>B00520</t>
        </is>
      </c>
      <c r="C154" s="10" t="n">
        <v>46287</v>
      </c>
      <c r="D154" s="10" t="n">
        <v>46317</v>
      </c>
      <c r="E154" t="inlineStr">
        <is>
          <t>Balance owing at 30 Sep 2026 on QBO bill B00520</t>
        </is>
      </c>
      <c r="F154" s="9" t="n">
        <v>770.8099999999999</v>
      </c>
      <c r="G154" t="inlineStr">
        <is>
          <t>Bill</t>
        </is>
      </c>
      <c r="H154" t="inlineStr">
        <is>
          <t>Camberwell Signs Pty Ltd</t>
        </is>
      </c>
      <c r="I154" t="inlineStr">
        <is>
          <t>S085</t>
        </is>
      </c>
      <c r="J154" t="inlineStr">
        <is>
          <t>No</t>
        </is>
      </c>
      <c r="K154" s="9">
        <f>IF(G154="Bill",-F154,F154)</f>
        <v>-770.81</v>
      </c>
      <c r="L154">
        <f>IF(INDEX('Contacts'!$E$5:$E$484,MATCH(I154,'Contacts'!$A$5:$A$484,0))=A154,1,0)</f>
        <v>1</v>
      </c>
    </row>
    <row r="155">
      <c r="A155" t="inlineStr">
        <is>
          <t>Kennards Hire Pty Ltd</t>
        </is>
      </c>
      <c r="B155" t="inlineStr">
        <is>
          <t>B00521</t>
        </is>
      </c>
      <c r="C155" s="10" t="n">
        <v>46288</v>
      </c>
      <c r="D155" s="10" t="n">
        <v>46318</v>
      </c>
      <c r="E155" t="inlineStr">
        <is>
          <t>Balance owing at 30 Sep 2026 on QBO bill B00521</t>
        </is>
      </c>
      <c r="F155" s="9" t="n">
        <v>833.4</v>
      </c>
      <c r="G155" t="inlineStr">
        <is>
          <t>Bill</t>
        </is>
      </c>
      <c r="H155" t="inlineStr">
        <is>
          <t>Kennards Hire Pty Ltd</t>
        </is>
      </c>
      <c r="I155" t="inlineStr">
        <is>
          <t>S010</t>
        </is>
      </c>
      <c r="J155" t="inlineStr">
        <is>
          <t>No</t>
        </is>
      </c>
      <c r="K155" s="9">
        <f>IF(G155="Bill",-F155,F155)</f>
        <v>-833.4</v>
      </c>
      <c r="L155">
        <f>IF(INDEX('Contacts'!$E$5:$E$484,MATCH(I155,'Contacts'!$A$5:$A$484,0))=A155,1,0)</f>
        <v>1</v>
      </c>
    </row>
    <row r="156">
      <c r="A156" t="inlineStr">
        <is>
          <t>Xpress Cleaning Pty Ltd</t>
        </is>
      </c>
      <c r="B156" t="inlineStr">
        <is>
          <t>B00522</t>
        </is>
      </c>
      <c r="C156" s="10" t="n">
        <v>46288</v>
      </c>
      <c r="D156" s="10" t="n">
        <v>46318</v>
      </c>
      <c r="E156" t="inlineStr">
        <is>
          <t>Balance owing at 30 Sep 2026 on QBO bill B00522</t>
        </is>
      </c>
      <c r="F156" s="9" t="n">
        <v>214.03</v>
      </c>
      <c r="G156" t="inlineStr">
        <is>
          <t>Bill</t>
        </is>
      </c>
      <c r="H156" t="inlineStr">
        <is>
          <t>Xpress Cleaning Pty Ltd</t>
        </is>
      </c>
      <c r="I156" t="inlineStr">
        <is>
          <t>S027</t>
        </is>
      </c>
      <c r="J156" t="inlineStr">
        <is>
          <t>No</t>
        </is>
      </c>
      <c r="K156" s="9">
        <f>IF(G156="Bill",-F156,F156)</f>
        <v>-214.03</v>
      </c>
      <c r="L156">
        <f>IF(INDEX('Contacts'!$E$5:$E$484,MATCH(I156,'Contacts'!$A$5:$A$484,0))=A156,1,0)</f>
        <v>1</v>
      </c>
    </row>
    <row r="157">
      <c r="A157" t="inlineStr">
        <is>
          <t>Origin Energy Pty Ltd</t>
        </is>
      </c>
      <c r="B157" t="inlineStr">
        <is>
          <t>B00523</t>
        </is>
      </c>
      <c r="C157" s="10" t="n">
        <v>46288</v>
      </c>
      <c r="D157" s="10" t="n">
        <v>46318</v>
      </c>
      <c r="E157" t="inlineStr">
        <is>
          <t>Balance owing at 30 Sep 2026 on QBO bill B00523</t>
        </is>
      </c>
      <c r="F157" s="9" t="n">
        <v>1609.81</v>
      </c>
      <c r="G157" t="inlineStr">
        <is>
          <t>Bill</t>
        </is>
      </c>
      <c r="H157" t="inlineStr">
        <is>
          <t>Origin Energy Pty Ltd</t>
        </is>
      </c>
      <c r="I157" t="inlineStr">
        <is>
          <t>S014</t>
        </is>
      </c>
      <c r="J157" t="inlineStr">
        <is>
          <t>No</t>
        </is>
      </c>
      <c r="K157" s="9">
        <f>IF(G157="Bill",-F157,F157)</f>
        <v>-1609.81</v>
      </c>
      <c r="L157">
        <f>IF(INDEX('Contacts'!$E$5:$E$484,MATCH(I157,'Contacts'!$A$5:$A$484,0))=A157,1,0)</f>
        <v>1</v>
      </c>
    </row>
    <row r="158">
      <c r="A158" t="inlineStr">
        <is>
          <t>Northside Hardware Pty Ltd</t>
        </is>
      </c>
      <c r="B158" t="inlineStr">
        <is>
          <t>B00524</t>
        </is>
      </c>
      <c r="C158" s="10" t="n">
        <v>46288</v>
      </c>
      <c r="D158" s="10" t="n">
        <v>46318</v>
      </c>
      <c r="E158" t="inlineStr">
        <is>
          <t>Balance owing at 30 Sep 2026 on QBO bill B00524</t>
        </is>
      </c>
      <c r="F158" s="9" t="n">
        <v>1509.85</v>
      </c>
      <c r="G158" t="inlineStr">
        <is>
          <t>Bill</t>
        </is>
      </c>
      <c r="H158" t="inlineStr">
        <is>
          <t>Northside Hardware Pty Ltd</t>
        </is>
      </c>
      <c r="I158" t="inlineStr">
        <is>
          <t>S056</t>
        </is>
      </c>
      <c r="J158" t="inlineStr">
        <is>
          <t>No</t>
        </is>
      </c>
      <c r="K158" s="9">
        <f>IF(G158="Bill",-F158,F158)</f>
        <v>-1509.85</v>
      </c>
      <c r="L158">
        <f>IF(INDEX('Contacts'!$E$5:$E$484,MATCH(I158,'Contacts'!$A$5:$A$484,0))=A158,1,0)</f>
        <v>1</v>
      </c>
    </row>
    <row r="159">
      <c r="A159" t="inlineStr">
        <is>
          <t>Clifton Machinery Pty Ltd</t>
        </is>
      </c>
      <c r="B159" t="inlineStr">
        <is>
          <t>B00525</t>
        </is>
      </c>
      <c r="C159" s="10" t="n">
        <v>46288</v>
      </c>
      <c r="D159" s="10" t="n">
        <v>46318</v>
      </c>
      <c r="E159" t="inlineStr">
        <is>
          <t>Balance owing at 30 Sep 2026 on QBO bill B00525</t>
        </is>
      </c>
      <c r="F159" s="9" t="n">
        <v>809.27</v>
      </c>
      <c r="G159" t="inlineStr">
        <is>
          <t>Bill</t>
        </is>
      </c>
      <c r="H159" t="inlineStr">
        <is>
          <t>Clifton Machinery Pty Ltd</t>
        </is>
      </c>
      <c r="I159" t="inlineStr">
        <is>
          <t>S121</t>
        </is>
      </c>
      <c r="J159" t="inlineStr">
        <is>
          <t>No</t>
        </is>
      </c>
      <c r="K159" s="9">
        <f>IF(G159="Bill",-F159,F159)</f>
        <v>-809.27</v>
      </c>
      <c r="L159">
        <f>IF(INDEX('Contacts'!$E$5:$E$484,MATCH(I159,'Contacts'!$A$5:$A$484,0))=A159,1,0)</f>
        <v>1</v>
      </c>
    </row>
    <row r="160">
      <c r="A160" t="inlineStr">
        <is>
          <t>Polytec Panels</t>
        </is>
      </c>
      <c r="B160" t="inlineStr">
        <is>
          <t>B00526</t>
        </is>
      </c>
      <c r="C160" s="10" t="n">
        <v>46288</v>
      </c>
      <c r="D160" s="10" t="n">
        <v>46318</v>
      </c>
      <c r="E160" t="inlineStr">
        <is>
          <t>Balance owing at 30 Sep 2026 on QBO bill B00526</t>
        </is>
      </c>
      <c r="F160" s="9" t="n">
        <v>815.9299999999999</v>
      </c>
      <c r="G160" t="inlineStr">
        <is>
          <t>Bill</t>
        </is>
      </c>
      <c r="H160" t="inlineStr">
        <is>
          <t>Polytec Panels</t>
        </is>
      </c>
      <c r="I160" t="inlineStr">
        <is>
          <t>S004</t>
        </is>
      </c>
      <c r="J160" t="inlineStr">
        <is>
          <t>No</t>
        </is>
      </c>
      <c r="K160" s="9">
        <f>IF(G160="Bill",-F160,F160)</f>
        <v>-815.93</v>
      </c>
      <c r="L160">
        <f>IF(INDEX('Contacts'!$E$5:$E$484,MATCH(I160,'Contacts'!$A$5:$A$484,0))=A160,1,0)</f>
        <v>1</v>
      </c>
    </row>
    <row r="161">
      <c r="A161" t="inlineStr">
        <is>
          <t>Caesarstone Fabricators</t>
        </is>
      </c>
      <c r="B161" t="inlineStr">
        <is>
          <t>B00527</t>
        </is>
      </c>
      <c r="C161" s="10" t="n">
        <v>46288</v>
      </c>
      <c r="D161" s="10" t="n">
        <v>46318</v>
      </c>
      <c r="E161" t="inlineStr">
        <is>
          <t>Balance owing at 30 Sep 2026 on QBO bill B00527</t>
        </is>
      </c>
      <c r="F161" s="9" t="n">
        <v>2367.52</v>
      </c>
      <c r="G161" t="inlineStr">
        <is>
          <t>Bill</t>
        </is>
      </c>
      <c r="H161" t="inlineStr">
        <is>
          <t>Caesarstone Fabricators</t>
        </is>
      </c>
      <c r="I161" t="inlineStr">
        <is>
          <t>S008</t>
        </is>
      </c>
      <c r="J161" t="inlineStr">
        <is>
          <t>No</t>
        </is>
      </c>
      <c r="K161" s="9">
        <f>IF(G161="Bill",-F161,F161)</f>
        <v>-2367.52</v>
      </c>
      <c r="L161">
        <f>IF(INDEX('Contacts'!$E$5:$E$484,MATCH(I161,'Contacts'!$A$5:$A$484,0))=A161,1,0)</f>
        <v>1</v>
      </c>
    </row>
    <row r="162">
      <c r="A162" t="inlineStr">
        <is>
          <t>Glenferrie Glass Pty Ltd</t>
        </is>
      </c>
      <c r="B162" t="inlineStr">
        <is>
          <t>B00528</t>
        </is>
      </c>
      <c r="C162" s="10" t="n">
        <v>46288</v>
      </c>
      <c r="D162" s="10" t="n">
        <v>46318</v>
      </c>
      <c r="E162" t="inlineStr">
        <is>
          <t>Balance owing at 30 Sep 2026 on QBO bill B00528</t>
        </is>
      </c>
      <c r="F162" s="9" t="n">
        <v>550.61</v>
      </c>
      <c r="G162" t="inlineStr">
        <is>
          <t>Bill</t>
        </is>
      </c>
      <c r="H162" t="inlineStr">
        <is>
          <t>Glenferrie Glass Pty Ltd</t>
        </is>
      </c>
      <c r="I162" t="inlineStr">
        <is>
          <t>S120</t>
        </is>
      </c>
      <c r="J162" t="inlineStr">
        <is>
          <t>No</t>
        </is>
      </c>
      <c r="K162" s="9">
        <f>IF(G162="Bill",-F162,F162)</f>
        <v>-550.61</v>
      </c>
      <c r="L162">
        <f>IF(INDEX('Contacts'!$E$5:$E$484,MATCH(I162,'Contacts'!$A$5:$A$484,0))=A162,1,0)</f>
        <v>1</v>
      </c>
    </row>
    <row r="163">
      <c r="A163" t="inlineStr">
        <is>
          <t>Bayside Machinery Pty Ltd</t>
        </is>
      </c>
      <c r="B163" t="inlineStr">
        <is>
          <t>B00529</t>
        </is>
      </c>
      <c r="C163" s="10" t="n">
        <v>46289</v>
      </c>
      <c r="D163" s="10" t="n">
        <v>46319</v>
      </c>
      <c r="E163" t="inlineStr">
        <is>
          <t>Balance owing at 30 Sep 2026 on QBO bill B00529</t>
        </is>
      </c>
      <c r="F163" s="9" t="n">
        <v>1781.35</v>
      </c>
      <c r="G163" t="inlineStr">
        <is>
          <t>Bill</t>
        </is>
      </c>
      <c r="H163" t="inlineStr">
        <is>
          <t>Bayside Machinery Pty Ltd</t>
        </is>
      </c>
      <c r="I163" t="inlineStr">
        <is>
          <t>S083</t>
        </is>
      </c>
      <c r="J163" t="inlineStr">
        <is>
          <t>No</t>
        </is>
      </c>
      <c r="K163" s="9">
        <f>IF(G163="Bill",-F163,F163)</f>
        <v>-1781.35</v>
      </c>
      <c r="L163">
        <f>IF(INDEX('Contacts'!$E$5:$E$484,MATCH(I163,'Contacts'!$A$5:$A$484,0))=A163,1,0)</f>
        <v>1</v>
      </c>
    </row>
    <row r="164">
      <c r="A164" t="inlineStr">
        <is>
          <t>Prahran Fixings Pty Ltd</t>
        </is>
      </c>
      <c r="B164" t="inlineStr">
        <is>
          <t>B00530</t>
        </is>
      </c>
      <c r="C164" s="10" t="n">
        <v>46289</v>
      </c>
      <c r="D164" s="10" t="n">
        <v>46319</v>
      </c>
      <c r="E164" t="inlineStr">
        <is>
          <t>Balance owing at 30 Sep 2026 on QBO bill B00530</t>
        </is>
      </c>
      <c r="F164" s="9" t="n">
        <v>1381.78</v>
      </c>
      <c r="G164" t="inlineStr">
        <is>
          <t>Bill</t>
        </is>
      </c>
      <c r="H164" t="inlineStr">
        <is>
          <t>Prahran Fixings Pty Ltd</t>
        </is>
      </c>
      <c r="I164" t="inlineStr">
        <is>
          <t>S115</t>
        </is>
      </c>
      <c r="J164" t="inlineStr">
        <is>
          <t>No</t>
        </is>
      </c>
      <c r="K164" s="9">
        <f>IF(G164="Bill",-F164,F164)</f>
        <v>-1381.78</v>
      </c>
      <c r="L164">
        <f>IF(INDEX('Contacts'!$E$5:$E$484,MATCH(I164,'Contacts'!$A$5:$A$484,0))=A164,1,0)</f>
        <v>1</v>
      </c>
    </row>
    <row r="165">
      <c r="A165" t="inlineStr">
        <is>
          <t>Blum Fittings Pty Ltd</t>
        </is>
      </c>
      <c r="B165" t="inlineStr">
        <is>
          <t>B00531</t>
        </is>
      </c>
      <c r="C165" s="10" t="n">
        <v>46289</v>
      </c>
      <c r="D165" s="10" t="n">
        <v>46319</v>
      </c>
      <c r="E165" t="inlineStr">
        <is>
          <t>Balance owing at 30 Sep 2026 on QBO bill B00531</t>
        </is>
      </c>
      <c r="F165" s="9" t="n">
        <v>1433.76</v>
      </c>
      <c r="G165" t="inlineStr">
        <is>
          <t>Bill</t>
        </is>
      </c>
      <c r="H165" t="inlineStr">
        <is>
          <t>Blum Fittings Pty Ltd</t>
        </is>
      </c>
      <c r="I165" t="inlineStr">
        <is>
          <t>S006</t>
        </is>
      </c>
      <c r="J165" t="inlineStr">
        <is>
          <t>No</t>
        </is>
      </c>
      <c r="K165" s="9">
        <f>IF(G165="Bill",-F165,F165)</f>
        <v>-1433.76</v>
      </c>
      <c r="L165">
        <f>IF(INDEX('Contacts'!$E$5:$E$484,MATCH(I165,'Contacts'!$A$5:$A$484,0))=A165,1,0)</f>
        <v>1</v>
      </c>
    </row>
    <row r="166">
      <c r="A166" t="inlineStr">
        <is>
          <t>Prahran Fasteners Pty Ltd</t>
        </is>
      </c>
      <c r="B166" t="inlineStr">
        <is>
          <t>B00532</t>
        </is>
      </c>
      <c r="C166" s="10" t="n">
        <v>46289</v>
      </c>
      <c r="D166" s="10" t="n">
        <v>46319</v>
      </c>
      <c r="E166" t="inlineStr">
        <is>
          <t>Balance owing at 30 Sep 2026 on QBO bill B00532</t>
        </is>
      </c>
      <c r="F166" s="9" t="n">
        <v>394.49</v>
      </c>
      <c r="G166" t="inlineStr">
        <is>
          <t>Bill</t>
        </is>
      </c>
      <c r="H166" t="inlineStr">
        <is>
          <t>Prahran Fasteners Pty Ltd</t>
        </is>
      </c>
      <c r="I166" t="inlineStr">
        <is>
          <t>S105</t>
        </is>
      </c>
      <c r="J166" t="inlineStr">
        <is>
          <t>No</t>
        </is>
      </c>
      <c r="K166" s="9">
        <f>IF(G166="Bill",-F166,F166)</f>
        <v>-394.49</v>
      </c>
      <c r="L166">
        <f>IF(INDEX('Contacts'!$E$5:$E$484,MATCH(I166,'Contacts'!$A$5:$A$484,0))=A166,1,0)</f>
        <v>1</v>
      </c>
    </row>
    <row r="167">
      <c r="A167" t="inlineStr">
        <is>
          <t>Prahran Fasteners Pty Ltd</t>
        </is>
      </c>
      <c r="B167" t="inlineStr">
        <is>
          <t>B00533</t>
        </is>
      </c>
      <c r="C167" s="10" t="n">
        <v>46289</v>
      </c>
      <c r="D167" s="10" t="n">
        <v>46319</v>
      </c>
      <c r="E167" t="inlineStr">
        <is>
          <t>Balance owing at 30 Sep 2026 on QBO bill B00533</t>
        </is>
      </c>
      <c r="F167" s="9" t="n">
        <v>1749.73</v>
      </c>
      <c r="G167" t="inlineStr">
        <is>
          <t>Bill</t>
        </is>
      </c>
      <c r="H167" t="inlineStr">
        <is>
          <t>Prahran Fasteners Pty Ltd</t>
        </is>
      </c>
      <c r="I167" t="inlineStr">
        <is>
          <t>S105</t>
        </is>
      </c>
      <c r="J167" t="inlineStr">
        <is>
          <t>No</t>
        </is>
      </c>
      <c r="K167" s="9">
        <f>IF(G167="Bill",-F167,F167)</f>
        <v>-1749.73</v>
      </c>
      <c r="L167">
        <f>IF(INDEX('Contacts'!$E$5:$E$484,MATCH(I167,'Contacts'!$A$5:$A$484,0))=A167,1,0)</f>
        <v>1</v>
      </c>
    </row>
    <row r="168">
      <c r="A168" t="inlineStr">
        <is>
          <t>Lygon Panel Pty Ltd</t>
        </is>
      </c>
      <c r="B168" t="inlineStr">
        <is>
          <t>B00534</t>
        </is>
      </c>
      <c r="C168" s="10" t="n">
        <v>46289</v>
      </c>
      <c r="D168" s="10" t="n">
        <v>46319</v>
      </c>
      <c r="E168" t="inlineStr">
        <is>
          <t>Balance owing at 30 Sep 2026 on QBO bill B00534</t>
        </is>
      </c>
      <c r="F168" s="9" t="n">
        <v>1605.6</v>
      </c>
      <c r="G168" t="inlineStr">
        <is>
          <t>Bill</t>
        </is>
      </c>
      <c r="H168" t="inlineStr">
        <is>
          <t>Lygon Panel Pty Ltd</t>
        </is>
      </c>
      <c r="I168" t="inlineStr">
        <is>
          <t>S132</t>
        </is>
      </c>
      <c r="J168" t="inlineStr">
        <is>
          <t>No</t>
        </is>
      </c>
      <c r="K168" s="9">
        <f>IF(G168="Bill",-F168,F168)</f>
        <v>-1605.6</v>
      </c>
      <c r="L168">
        <f>IF(INDEX('Contacts'!$E$5:$E$484,MATCH(I168,'Contacts'!$A$5:$A$484,0))=A168,1,0)</f>
        <v>1</v>
      </c>
    </row>
    <row r="169">
      <c r="A169" t="inlineStr">
        <is>
          <t>Yarra Machinery Pty Ltd</t>
        </is>
      </c>
      <c r="B169" t="inlineStr">
        <is>
          <t>B00535</t>
        </is>
      </c>
      <c r="C169" s="10" t="n">
        <v>46289</v>
      </c>
      <c r="D169" s="10" t="n">
        <v>46319</v>
      </c>
      <c r="E169" t="inlineStr">
        <is>
          <t>Balance owing at 30 Sep 2026 on QBO bill B00535</t>
        </is>
      </c>
      <c r="F169" s="9" t="n">
        <v>2742.81</v>
      </c>
      <c r="G169" t="inlineStr">
        <is>
          <t>Bill</t>
        </is>
      </c>
      <c r="H169" t="inlineStr">
        <is>
          <t>Yarra Machinery Pty Ltd</t>
        </is>
      </c>
      <c r="I169" t="inlineStr">
        <is>
          <t>S123</t>
        </is>
      </c>
      <c r="J169" t="inlineStr">
        <is>
          <t>No</t>
        </is>
      </c>
      <c r="K169" s="9">
        <f>IF(G169="Bill",-F169,F169)</f>
        <v>-2742.81</v>
      </c>
      <c r="L169">
        <f>IF(INDEX('Contacts'!$E$5:$E$484,MATCH(I169,'Contacts'!$A$5:$A$484,0))=A169,1,0)</f>
        <v>1</v>
      </c>
    </row>
    <row r="170">
      <c r="A170" t="inlineStr">
        <is>
          <t>Origin Energy Pty Ltd</t>
        </is>
      </c>
      <c r="B170" t="inlineStr">
        <is>
          <t>B00536</t>
        </is>
      </c>
      <c r="C170" s="10" t="n">
        <v>46289</v>
      </c>
      <c r="D170" s="10" t="n">
        <v>46319</v>
      </c>
      <c r="E170" t="inlineStr">
        <is>
          <t>Balance owing at 30 Sep 2026 on QBO bill B00536</t>
        </is>
      </c>
      <c r="F170" s="9" t="n">
        <v>822.9</v>
      </c>
      <c r="G170" t="inlineStr">
        <is>
          <t>Bill</t>
        </is>
      </c>
      <c r="H170" t="inlineStr">
        <is>
          <t>Origin Energy Pty Ltd</t>
        </is>
      </c>
      <c r="I170" t="inlineStr">
        <is>
          <t>S014</t>
        </is>
      </c>
      <c r="J170" t="inlineStr">
        <is>
          <t>No</t>
        </is>
      </c>
      <c r="K170" s="9">
        <f>IF(G170="Bill",-F170,F170)</f>
        <v>-822.9</v>
      </c>
      <c r="L170">
        <f>IF(INDEX('Contacts'!$E$5:$E$484,MATCH(I170,'Contacts'!$A$5:$A$484,0))=A170,1,0)</f>
        <v>1</v>
      </c>
    </row>
    <row r="171">
      <c r="A171" t="inlineStr">
        <is>
          <t>Optus Business</t>
        </is>
      </c>
      <c r="B171" t="inlineStr">
        <is>
          <t>B00537</t>
        </is>
      </c>
      <c r="C171" s="10" t="n">
        <v>46290</v>
      </c>
      <c r="D171" s="10" t="n">
        <v>46320</v>
      </c>
      <c r="E171" t="inlineStr">
        <is>
          <t>Balance owing at 30 Sep 2026 on QBO bill B00537</t>
        </is>
      </c>
      <c r="F171" s="9" t="n">
        <v>1070.08</v>
      </c>
      <c r="G171" t="inlineStr">
        <is>
          <t>Bill</t>
        </is>
      </c>
      <c r="H171" t="inlineStr">
        <is>
          <t>Optus Business</t>
        </is>
      </c>
      <c r="I171" t="inlineStr">
        <is>
          <t>S016</t>
        </is>
      </c>
      <c r="J171" t="inlineStr">
        <is>
          <t>No</t>
        </is>
      </c>
      <c r="K171" s="9">
        <f>IF(G171="Bill",-F171,F171)</f>
        <v>-1070.08</v>
      </c>
      <c r="L171">
        <f>IF(INDEX('Contacts'!$E$5:$E$484,MATCH(I171,'Contacts'!$A$5:$A$484,0))=A171,1,0)</f>
        <v>1</v>
      </c>
    </row>
    <row r="172">
      <c r="A172" t="inlineStr">
        <is>
          <t>Ironbark Joinery Supplies Pty Ltd</t>
        </is>
      </c>
      <c r="B172" t="inlineStr">
        <is>
          <t>B00538</t>
        </is>
      </c>
      <c r="C172" s="10" t="n">
        <v>46290</v>
      </c>
      <c r="D172" s="10" t="n">
        <v>46320</v>
      </c>
      <c r="E172" t="inlineStr">
        <is>
          <t>Balance owing at 30 Sep 2026 on QBO bill B00538</t>
        </is>
      </c>
      <c r="F172" s="9" t="n">
        <v>614.38</v>
      </c>
      <c r="G172" t="inlineStr">
        <is>
          <t>Bill</t>
        </is>
      </c>
      <c r="H172" t="inlineStr">
        <is>
          <t>Ironbark Joinery Supplies Pty Ltd</t>
        </is>
      </c>
      <c r="I172" t="inlineStr">
        <is>
          <t>S117</t>
        </is>
      </c>
      <c r="J172" t="inlineStr">
        <is>
          <t>No</t>
        </is>
      </c>
      <c r="K172" s="9">
        <f>IF(G172="Bill",-F172,F172)</f>
        <v>-614.38</v>
      </c>
      <c r="L172">
        <f>IF(INDEX('Contacts'!$E$5:$E$484,MATCH(I172,'Contacts'!$A$5:$A$484,0))=A172,1,0)</f>
        <v>1</v>
      </c>
    </row>
    <row r="173">
      <c r="A173" t="inlineStr">
        <is>
          <t>Qantas Pty Ltd</t>
        </is>
      </c>
      <c r="B173" t="inlineStr">
        <is>
          <t>B00539</t>
        </is>
      </c>
      <c r="C173" s="10" t="n">
        <v>46290</v>
      </c>
      <c r="D173" s="10" t="n">
        <v>46320</v>
      </c>
      <c r="E173" t="inlineStr">
        <is>
          <t>Balance owing at 30 Sep 2026 on QBO bill B00539</t>
        </is>
      </c>
      <c r="F173" s="9" t="n">
        <v>82.03</v>
      </c>
      <c r="G173" t="inlineStr">
        <is>
          <t>Bill</t>
        </is>
      </c>
      <c r="H173" t="inlineStr">
        <is>
          <t>Qantas Pty Ltd</t>
        </is>
      </c>
      <c r="I173" t="inlineStr">
        <is>
          <t>S050</t>
        </is>
      </c>
      <c r="J173" t="inlineStr">
        <is>
          <t>No</t>
        </is>
      </c>
      <c r="K173" s="9">
        <f>IF(G173="Bill",-F173,F173)</f>
        <v>-82.03</v>
      </c>
      <c r="L173">
        <f>IF(INDEX('Contacts'!$E$5:$E$484,MATCH(I173,'Contacts'!$A$5:$A$484,0))=A173,1,0)</f>
        <v>1</v>
      </c>
    </row>
    <row r="174">
      <c r="A174" t="inlineStr">
        <is>
          <t>Smith St Fixings Pty Ltd</t>
        </is>
      </c>
      <c r="B174" t="inlineStr">
        <is>
          <t>B00540</t>
        </is>
      </c>
      <c r="C174" s="10" t="n">
        <v>46290</v>
      </c>
      <c r="D174" s="10" t="n">
        <v>46320</v>
      </c>
      <c r="E174" t="inlineStr">
        <is>
          <t>Balance owing at 30 Sep 2026 on QBO bill B00540</t>
        </is>
      </c>
      <c r="F174" s="9" t="n">
        <v>578</v>
      </c>
      <c r="G174" t="inlineStr">
        <is>
          <t>Bill</t>
        </is>
      </c>
      <c r="H174" t="inlineStr">
        <is>
          <t>Smith St Fixings Pty Ltd</t>
        </is>
      </c>
      <c r="I174" t="inlineStr">
        <is>
          <t>S054</t>
        </is>
      </c>
      <c r="J174" t="inlineStr">
        <is>
          <t>No</t>
        </is>
      </c>
      <c r="K174" s="9">
        <f>IF(G174="Bill",-F174,F174)</f>
        <v>-578</v>
      </c>
      <c r="L174">
        <f>IF(INDEX('Contacts'!$E$5:$E$484,MATCH(I174,'Contacts'!$A$5:$A$484,0))=A174,1,0)</f>
        <v>1</v>
      </c>
    </row>
    <row r="175">
      <c r="A175" t="inlineStr">
        <is>
          <t>Carlton Abrasives Pty Ltd</t>
        </is>
      </c>
      <c r="B175" t="inlineStr">
        <is>
          <t>B00541</t>
        </is>
      </c>
      <c r="C175" s="10" t="n">
        <v>46290</v>
      </c>
      <c r="D175" s="10" t="n">
        <v>46320</v>
      </c>
      <c r="E175" t="inlineStr">
        <is>
          <t>Balance owing at 30 Sep 2026 on QBO bill B00541</t>
        </is>
      </c>
      <c r="F175" s="9" t="n">
        <v>56.53</v>
      </c>
      <c r="G175" t="inlineStr">
        <is>
          <t>Bill</t>
        </is>
      </c>
      <c r="H175" t="inlineStr">
        <is>
          <t>Carlton Abrasives Pty Ltd</t>
        </is>
      </c>
      <c r="I175" t="inlineStr">
        <is>
          <t>S062</t>
        </is>
      </c>
      <c r="J175" t="inlineStr">
        <is>
          <t>No</t>
        </is>
      </c>
      <c r="K175" s="9">
        <f>IF(G175="Bill",-F175,F175)</f>
        <v>-56.53</v>
      </c>
      <c r="L175">
        <f>IF(INDEX('Contacts'!$E$5:$E$484,MATCH(I175,'Contacts'!$A$5:$A$484,0))=A175,1,0)</f>
        <v>1</v>
      </c>
    </row>
    <row r="176">
      <c r="A176" t="inlineStr">
        <is>
          <t>Hafele Australia</t>
        </is>
      </c>
      <c r="B176" t="inlineStr">
        <is>
          <t>B00542</t>
        </is>
      </c>
      <c r="C176" s="10" t="n">
        <v>46290</v>
      </c>
      <c r="D176" s="10" t="n">
        <v>46320</v>
      </c>
      <c r="E176" t="inlineStr">
        <is>
          <t>Balance owing at 30 Sep 2026 on QBO bill B00542</t>
        </is>
      </c>
      <c r="F176" s="9" t="n">
        <v>1019.15</v>
      </c>
      <c r="G176" t="inlineStr">
        <is>
          <t>Bill</t>
        </is>
      </c>
      <c r="H176" t="inlineStr">
        <is>
          <t>Hafele Australia</t>
        </is>
      </c>
      <c r="I176" t="inlineStr">
        <is>
          <t>S005</t>
        </is>
      </c>
      <c r="J176" t="inlineStr">
        <is>
          <t>No</t>
        </is>
      </c>
      <c r="K176" s="9">
        <f>IF(G176="Bill",-F176,F176)</f>
        <v>-1019.15</v>
      </c>
      <c r="L176">
        <f>IF(INDEX('Contacts'!$E$5:$E$484,MATCH(I176,'Contacts'!$A$5:$A$484,0))=A176,1,0)</f>
        <v>1</v>
      </c>
    </row>
    <row r="177">
      <c r="A177" t="inlineStr">
        <is>
          <t>Kmart</t>
        </is>
      </c>
      <c r="B177" t="inlineStr">
        <is>
          <t>B00543</t>
        </is>
      </c>
      <c r="C177" s="10" t="n">
        <v>46293</v>
      </c>
      <c r="D177" s="10" t="n">
        <v>46323</v>
      </c>
      <c r="E177" t="inlineStr">
        <is>
          <t>Balance owing at 30 Sep 2026 on QBO bill B00543</t>
        </is>
      </c>
      <c r="F177" s="9" t="n">
        <v>528.66</v>
      </c>
      <c r="G177" t="inlineStr">
        <is>
          <t>Bill</t>
        </is>
      </c>
      <c r="H177" t="inlineStr">
        <is>
          <t>Kmart</t>
        </is>
      </c>
      <c r="I177" t="inlineStr">
        <is>
          <t>S047</t>
        </is>
      </c>
      <c r="J177" t="inlineStr">
        <is>
          <t>No</t>
        </is>
      </c>
      <c r="K177" s="9">
        <f>IF(G177="Bill",-F177,F177)</f>
        <v>-528.66</v>
      </c>
      <c r="L177">
        <f>IF(INDEX('Contacts'!$E$5:$E$484,MATCH(I177,'Contacts'!$A$5:$A$484,0))=A177,1,0)</f>
        <v>1</v>
      </c>
    </row>
    <row r="178">
      <c r="A178" t="inlineStr">
        <is>
          <t>Lygon Panel Pty Ltd</t>
        </is>
      </c>
      <c r="B178" t="inlineStr">
        <is>
          <t>B00544</t>
        </is>
      </c>
      <c r="C178" s="10" t="n">
        <v>46293</v>
      </c>
      <c r="D178" s="10" t="n">
        <v>46323</v>
      </c>
      <c r="E178" t="inlineStr">
        <is>
          <t>Balance owing at 30 Sep 2026 on QBO bill B00544</t>
        </is>
      </c>
      <c r="F178" s="9" t="n">
        <v>839.55</v>
      </c>
      <c r="G178" t="inlineStr">
        <is>
          <t>Bill</t>
        </is>
      </c>
      <c r="H178" t="inlineStr">
        <is>
          <t>Lygon Panel Pty Ltd</t>
        </is>
      </c>
      <c r="I178" t="inlineStr">
        <is>
          <t>S132</t>
        </is>
      </c>
      <c r="J178" t="inlineStr">
        <is>
          <t>No</t>
        </is>
      </c>
      <c r="K178" s="9">
        <f>IF(G178="Bill",-F178,F178)</f>
        <v>-839.55</v>
      </c>
      <c r="L178">
        <f>IF(INDEX('Contacts'!$E$5:$E$484,MATCH(I178,'Contacts'!$A$5:$A$484,0))=A178,1,0)</f>
        <v>1</v>
      </c>
    </row>
    <row r="179">
      <c r="A179" t="inlineStr">
        <is>
          <t>Collins Signs Pty Ltd</t>
        </is>
      </c>
      <c r="B179" t="inlineStr">
        <is>
          <t>B00545</t>
        </is>
      </c>
      <c r="C179" s="10" t="n">
        <v>46293</v>
      </c>
      <c r="D179" s="10" t="n">
        <v>46323</v>
      </c>
      <c r="E179" t="inlineStr">
        <is>
          <t>Balance owing at 30 Sep 2026 on QBO bill B00545</t>
        </is>
      </c>
      <c r="F179" s="9" t="n">
        <v>1141.26</v>
      </c>
      <c r="G179" t="inlineStr">
        <is>
          <t>Bill</t>
        </is>
      </c>
      <c r="H179" t="inlineStr">
        <is>
          <t>Collins Signs Pty Ltd</t>
        </is>
      </c>
      <c r="I179" t="inlineStr">
        <is>
          <t>S130</t>
        </is>
      </c>
      <c r="J179" t="inlineStr">
        <is>
          <t>No</t>
        </is>
      </c>
      <c r="K179" s="9">
        <f>IF(G179="Bill",-F179,F179)</f>
        <v>-1141.26</v>
      </c>
      <c r="L179">
        <f>IF(INDEX('Contacts'!$E$5:$E$484,MATCH(I179,'Contacts'!$A$5:$A$484,0))=A179,1,0)</f>
        <v>1</v>
      </c>
    </row>
    <row r="180">
      <c r="A180" t="inlineStr">
        <is>
          <t>Coates Hire Pty Ltd</t>
        </is>
      </c>
      <c r="B180" t="inlineStr">
        <is>
          <t>B00546</t>
        </is>
      </c>
      <c r="C180" s="10" t="n">
        <v>46293</v>
      </c>
      <c r="D180" s="10" t="n">
        <v>46323</v>
      </c>
      <c r="E180" t="inlineStr">
        <is>
          <t>Balance owing at 30 Sep 2026 on QBO bill B00546</t>
        </is>
      </c>
      <c r="F180" s="9" t="n">
        <v>1021.31</v>
      </c>
      <c r="G180" t="inlineStr">
        <is>
          <t>Bill</t>
        </is>
      </c>
      <c r="H180" t="inlineStr">
        <is>
          <t>Coates Hire Pty Ltd</t>
        </is>
      </c>
      <c r="I180" t="inlineStr">
        <is>
          <t>S009</t>
        </is>
      </c>
      <c r="J180" t="inlineStr">
        <is>
          <t>No</t>
        </is>
      </c>
      <c r="K180" s="9">
        <f>IF(G180="Bill",-F180,F180)</f>
        <v>-1021.31</v>
      </c>
      <c r="L180">
        <f>IF(INDEX('Contacts'!$E$5:$E$484,MATCH(I180,'Contacts'!$A$5:$A$484,0))=A180,1,0)</f>
        <v>1</v>
      </c>
    </row>
    <row r="181">
      <c r="A181" t="inlineStr">
        <is>
          <t>Camberwell Signs Pty Ltd</t>
        </is>
      </c>
      <c r="B181" t="inlineStr">
        <is>
          <t>B00547</t>
        </is>
      </c>
      <c r="C181" s="10" t="n">
        <v>46293</v>
      </c>
      <c r="D181" s="10" t="n">
        <v>46323</v>
      </c>
      <c r="E181" t="inlineStr">
        <is>
          <t>Balance owing at 30 Sep 2026 on QBO bill B00547</t>
        </is>
      </c>
      <c r="F181" s="9" t="n">
        <v>1265.58</v>
      </c>
      <c r="G181" t="inlineStr">
        <is>
          <t>Bill</t>
        </is>
      </c>
      <c r="H181" t="inlineStr">
        <is>
          <t>Camberwell Signs Pty Ltd</t>
        </is>
      </c>
      <c r="I181" t="inlineStr">
        <is>
          <t>S085</t>
        </is>
      </c>
      <c r="J181" t="inlineStr">
        <is>
          <t>No</t>
        </is>
      </c>
      <c r="K181" s="9">
        <f>IF(G181="Bill",-F181,F181)</f>
        <v>-1265.58</v>
      </c>
      <c r="L181">
        <f>IF(INDEX('Contacts'!$E$5:$E$484,MATCH(I181,'Contacts'!$A$5:$A$484,0))=A181,1,0)</f>
        <v>1</v>
      </c>
    </row>
    <row r="182">
      <c r="A182" t="inlineStr">
        <is>
          <t>Carlton Abrasives Pty Ltd</t>
        </is>
      </c>
      <c r="B182" t="inlineStr">
        <is>
          <t>B00548</t>
        </is>
      </c>
      <c r="C182" s="10" t="n">
        <v>46293</v>
      </c>
      <c r="D182" s="10" t="n">
        <v>46323</v>
      </c>
      <c r="E182" t="inlineStr">
        <is>
          <t>Balance owing at 30 Sep 2026 on QBO bill B00548</t>
        </is>
      </c>
      <c r="F182" s="9" t="n">
        <v>1293.68</v>
      </c>
      <c r="G182" t="inlineStr">
        <is>
          <t>Bill</t>
        </is>
      </c>
      <c r="H182" t="inlineStr">
        <is>
          <t>Carlton Abrasives Pty Ltd</t>
        </is>
      </c>
      <c r="I182" t="inlineStr">
        <is>
          <t>S062</t>
        </is>
      </c>
      <c r="J182" t="inlineStr">
        <is>
          <t>No</t>
        </is>
      </c>
      <c r="K182" s="9">
        <f>IF(G182="Bill",-F182,F182)</f>
        <v>-1293.68</v>
      </c>
      <c r="L182">
        <f>IF(INDEX('Contacts'!$E$5:$E$484,MATCH(I182,'Contacts'!$A$5:$A$484,0))=A182,1,0)</f>
        <v>1</v>
      </c>
    </row>
    <row r="183">
      <c r="A183" t="inlineStr">
        <is>
          <t>Carlton Glass Pty Ltd</t>
        </is>
      </c>
      <c r="B183" t="inlineStr">
        <is>
          <t>B00549</t>
        </is>
      </c>
      <c r="C183" s="10" t="n">
        <v>46294</v>
      </c>
      <c r="D183" s="10" t="n">
        <v>46324</v>
      </c>
      <c r="E183" t="inlineStr">
        <is>
          <t>Balance owing at 30 Sep 2026 on QBO bill B00549</t>
        </is>
      </c>
      <c r="F183" s="9" t="n">
        <v>416.76</v>
      </c>
      <c r="G183" t="inlineStr">
        <is>
          <t>Bill</t>
        </is>
      </c>
      <c r="H183" t="inlineStr">
        <is>
          <t>Carlton Glass Pty Ltd</t>
        </is>
      </c>
      <c r="I183" t="inlineStr">
        <is>
          <t>S110</t>
        </is>
      </c>
      <c r="J183" t="inlineStr">
        <is>
          <t>No</t>
        </is>
      </c>
      <c r="K183" s="9">
        <f>IF(G183="Bill",-F183,F183)</f>
        <v>-416.76</v>
      </c>
      <c r="L183">
        <f>IF(INDEX('Contacts'!$E$5:$E$484,MATCH(I183,'Contacts'!$A$5:$A$484,0))=A183,1,0)</f>
        <v>1</v>
      </c>
    </row>
    <row r="184">
      <c r="A184" t="inlineStr">
        <is>
          <t>Redgum Fasteners Pty Ltd</t>
        </is>
      </c>
      <c r="B184" t="inlineStr">
        <is>
          <t>B00550</t>
        </is>
      </c>
      <c r="C184" s="10" t="n">
        <v>46294</v>
      </c>
      <c r="D184" s="10" t="n">
        <v>46324</v>
      </c>
      <c r="E184" t="inlineStr">
        <is>
          <t>Balance owing at 30 Sep 2026 on QBO bill B00550</t>
        </is>
      </c>
      <c r="F184" s="9" t="n">
        <v>854.96</v>
      </c>
      <c r="G184" t="inlineStr">
        <is>
          <t>Bill</t>
        </is>
      </c>
      <c r="H184" t="inlineStr">
        <is>
          <t>Redgum Fasteners Pty Ltd</t>
        </is>
      </c>
      <c r="I184" t="inlineStr">
        <is>
          <t>S101</t>
        </is>
      </c>
      <c r="J184" t="inlineStr">
        <is>
          <t>No</t>
        </is>
      </c>
      <c r="K184" s="9">
        <f>IF(G184="Bill",-F184,F184)</f>
        <v>-854.96</v>
      </c>
      <c r="L184">
        <f>IF(INDEX('Contacts'!$E$5:$E$484,MATCH(I184,'Contacts'!$A$5:$A$484,0))=A184,1,0)</f>
        <v>1</v>
      </c>
    </row>
    <row r="185">
      <c r="A185" t="inlineStr">
        <is>
          <t>Lygon Timber Pty Ltd</t>
        </is>
      </c>
      <c r="B185" t="inlineStr">
        <is>
          <t>B00551</t>
        </is>
      </c>
      <c r="C185" s="10" t="n">
        <v>46294</v>
      </c>
      <c r="D185" s="10" t="n">
        <v>46324</v>
      </c>
      <c r="E185" t="inlineStr">
        <is>
          <t>Balance owing at 30 Sep 2026 on QBO bill B00551</t>
        </is>
      </c>
      <c r="F185" s="9" t="n">
        <v>3633.04</v>
      </c>
      <c r="G185" t="inlineStr">
        <is>
          <t>Bill</t>
        </is>
      </c>
      <c r="H185" t="inlineStr">
        <is>
          <t>Lygon Timber Pty Ltd</t>
        </is>
      </c>
      <c r="I185" t="inlineStr">
        <is>
          <t>S133</t>
        </is>
      </c>
      <c r="J185" t="inlineStr">
        <is>
          <t>No</t>
        </is>
      </c>
      <c r="K185" s="9">
        <f>IF(G185="Bill",-F185,F185)</f>
        <v>-3633.04</v>
      </c>
      <c r="L185">
        <f>IF(INDEX('Contacts'!$E$5:$E$484,MATCH(I185,'Contacts'!$A$5:$A$484,0))=A185,1,0)</f>
        <v>1</v>
      </c>
    </row>
    <row r="186">
      <c r="A186" t="inlineStr">
        <is>
          <t>RSEA Safety Pty Ltd</t>
        </is>
      </c>
      <c r="B186" t="inlineStr">
        <is>
          <t>B00552</t>
        </is>
      </c>
      <c r="C186" s="10" t="n">
        <v>46294</v>
      </c>
      <c r="D186" s="10" t="n">
        <v>46324</v>
      </c>
      <c r="E186" t="inlineStr">
        <is>
          <t>Balance owing at 30 Sep 2026 on QBO bill B00552</t>
        </is>
      </c>
      <c r="F186" s="9" t="n">
        <v>1614.71</v>
      </c>
      <c r="G186" t="inlineStr">
        <is>
          <t>Bill</t>
        </is>
      </c>
      <c r="H186" t="inlineStr">
        <is>
          <t>RSEA Safety Pty Ltd</t>
        </is>
      </c>
      <c r="I186" t="inlineStr">
        <is>
          <t>S037</t>
        </is>
      </c>
      <c r="J186" t="inlineStr">
        <is>
          <t>No</t>
        </is>
      </c>
      <c r="K186" s="9">
        <f>IF(G186="Bill",-F186,F186)</f>
        <v>-1614.71</v>
      </c>
      <c r="L186">
        <f>IF(INDEX('Contacts'!$E$5:$E$484,MATCH(I186,'Contacts'!$A$5:$A$484,0))=A186,1,0)</f>
        <v>1</v>
      </c>
    </row>
    <row r="187">
      <c r="A187" t="inlineStr">
        <is>
          <t>Bridge Rd Joinery Supplies Pty Ltd</t>
        </is>
      </c>
      <c r="B187" t="inlineStr">
        <is>
          <t>B00553</t>
        </is>
      </c>
      <c r="C187" s="10" t="n">
        <v>46294</v>
      </c>
      <c r="D187" s="10" t="n">
        <v>46324</v>
      </c>
      <c r="E187" t="inlineStr">
        <is>
          <t>Balance owing at 30 Sep 2026 on QBO bill B00553</t>
        </is>
      </c>
      <c r="F187" s="9" t="n">
        <v>1519.25</v>
      </c>
      <c r="G187" t="inlineStr">
        <is>
          <t>Bill</t>
        </is>
      </c>
      <c r="H187" t="inlineStr">
        <is>
          <t>Bridge Rd Joinery Supplies Pty Ltd</t>
        </is>
      </c>
      <c r="I187" t="inlineStr">
        <is>
          <t>S067</t>
        </is>
      </c>
      <c r="J187" t="inlineStr">
        <is>
          <t>No</t>
        </is>
      </c>
      <c r="K187" s="9">
        <f>IF(G187="Bill",-F187,F187)</f>
        <v>-1519.25</v>
      </c>
      <c r="L187">
        <f>IF(INDEX('Contacts'!$E$5:$E$484,MATCH(I187,'Contacts'!$A$5:$A$484,0))=A187,1,0)</f>
        <v>1</v>
      </c>
    </row>
    <row r="188">
      <c r="A188" t="inlineStr">
        <is>
          <t>Chapel Laminates Pty Ltd</t>
        </is>
      </c>
      <c r="B188" t="inlineStr">
        <is>
          <t>B00554</t>
        </is>
      </c>
      <c r="C188" s="10" t="n">
        <v>46294</v>
      </c>
      <c r="D188" s="10" t="n">
        <v>46324</v>
      </c>
      <c r="E188" t="inlineStr">
        <is>
          <t>Balance owing at 30 Sep 2026 on QBO bill B00554</t>
        </is>
      </c>
      <c r="F188" s="9" t="n">
        <v>1001.77</v>
      </c>
      <c r="G188" t="inlineStr">
        <is>
          <t>Bill</t>
        </is>
      </c>
      <c r="H188" t="inlineStr">
        <is>
          <t>Chapel Laminates Pty Ltd</t>
        </is>
      </c>
      <c r="I188" t="inlineStr">
        <is>
          <t>S118</t>
        </is>
      </c>
      <c r="J188" t="inlineStr">
        <is>
          <t>No</t>
        </is>
      </c>
      <c r="K188" s="9">
        <f>IF(G188="Bill",-F188,F188)</f>
        <v>-1001.77</v>
      </c>
      <c r="L188">
        <f>IF(INDEX('Contacts'!$E$5:$E$484,MATCH(I188,'Contacts'!$A$5:$A$484,0))=A188,1,0)</f>
        <v>1</v>
      </c>
    </row>
    <row r="189">
      <c r="A189" t="inlineStr">
        <is>
          <t>Timberlink Supplies Pty Ltd</t>
        </is>
      </c>
      <c r="B189" t="inlineStr">
        <is>
          <t>B00555</t>
        </is>
      </c>
      <c r="C189" s="10" t="n">
        <v>46295</v>
      </c>
      <c r="D189" s="10" t="n">
        <v>46325</v>
      </c>
      <c r="E189" t="inlineStr">
        <is>
          <t>Balance owing at 30 Sep 2026 on QBO bill B00555</t>
        </is>
      </c>
      <c r="F189" s="9" t="n">
        <v>1255.72</v>
      </c>
      <c r="G189" t="inlineStr">
        <is>
          <t>Bill</t>
        </is>
      </c>
      <c r="H189" t="inlineStr">
        <is>
          <t>Timberlink Supplies Pty Ltd</t>
        </is>
      </c>
      <c r="I189" t="inlineStr">
        <is>
          <t>S002</t>
        </is>
      </c>
      <c r="J189" t="inlineStr">
        <is>
          <t>No</t>
        </is>
      </c>
      <c r="K189" s="9">
        <f>IF(G189="Bill",-F189,F189)</f>
        <v>-1255.72</v>
      </c>
      <c r="L189">
        <f>IF(INDEX('Contacts'!$E$5:$E$484,MATCH(I189,'Contacts'!$A$5:$A$484,0))=A189,1,0)</f>
        <v>1</v>
      </c>
    </row>
    <row r="190">
      <c r="A190" t="inlineStr">
        <is>
          <t>Camberwell Signs Pty Ltd</t>
        </is>
      </c>
      <c r="B190" t="inlineStr">
        <is>
          <t>B00556</t>
        </is>
      </c>
      <c r="C190" s="10" t="n">
        <v>46295</v>
      </c>
      <c r="D190" s="10" t="n">
        <v>46325</v>
      </c>
      <c r="E190" t="inlineStr">
        <is>
          <t>Balance owing at 30 Sep 2026 on QBO bill B00556</t>
        </is>
      </c>
      <c r="F190" s="9" t="n">
        <v>1089.54</v>
      </c>
      <c r="G190" t="inlineStr">
        <is>
          <t>Bill</t>
        </is>
      </c>
      <c r="H190" t="inlineStr">
        <is>
          <t>Camberwell Signs Pty Ltd</t>
        </is>
      </c>
      <c r="I190" t="inlineStr">
        <is>
          <t>S085</t>
        </is>
      </c>
      <c r="J190" t="inlineStr">
        <is>
          <t>No</t>
        </is>
      </c>
      <c r="K190" s="9">
        <f>IF(G190="Bill",-F190,F190)</f>
        <v>-1089.54</v>
      </c>
      <c r="L190">
        <f>IF(INDEX('Contacts'!$E$5:$E$484,MATCH(I190,'Contacts'!$A$5:$A$484,0))=A190,1,0)</f>
        <v>1</v>
      </c>
    </row>
    <row r="191">
      <c r="A191" t="inlineStr">
        <is>
          <t>Docklands Fasteners Pty Ltd</t>
        </is>
      </c>
      <c r="B191" t="inlineStr">
        <is>
          <t>B00557</t>
        </is>
      </c>
      <c r="C191" s="10" t="n">
        <v>46295</v>
      </c>
      <c r="D191" s="10" t="n">
        <v>46325</v>
      </c>
      <c r="E191" t="inlineStr">
        <is>
          <t>Balance owing at 30 Sep 2026 on QBO bill B00557</t>
        </is>
      </c>
      <c r="F191" s="9" t="n">
        <v>698.23</v>
      </c>
      <c r="G191" t="inlineStr">
        <is>
          <t>Bill</t>
        </is>
      </c>
      <c r="H191" t="inlineStr">
        <is>
          <t>Docklands Fasteners Pty Ltd</t>
        </is>
      </c>
      <c r="I191" t="inlineStr">
        <is>
          <t>S137</t>
        </is>
      </c>
      <c r="J191" t="inlineStr">
        <is>
          <t>No</t>
        </is>
      </c>
      <c r="K191" s="9">
        <f>IF(G191="Bill",-F191,F191)</f>
        <v>-698.23</v>
      </c>
      <c r="L191">
        <f>IF(INDEX('Contacts'!$E$5:$E$484,MATCH(I191,'Contacts'!$A$5:$A$484,0))=A191,1,0)</f>
        <v>1</v>
      </c>
    </row>
    <row r="192">
      <c r="A192" t="inlineStr">
        <is>
          <t>Albert Lighting Pty Ltd</t>
        </is>
      </c>
      <c r="B192" t="inlineStr">
        <is>
          <t>B00558</t>
        </is>
      </c>
      <c r="C192" s="10" t="n">
        <v>46295</v>
      </c>
      <c r="D192" s="10" t="n">
        <v>46325</v>
      </c>
      <c r="E192" t="inlineStr">
        <is>
          <t>Balance owing at 30 Sep 2026 on QBO bill B00558</t>
        </is>
      </c>
      <c r="F192" s="9" t="n">
        <v>447.93</v>
      </c>
      <c r="G192" t="inlineStr">
        <is>
          <t>Bill</t>
        </is>
      </c>
      <c r="H192" t="inlineStr">
        <is>
          <t>Albert Lighting Pty Ltd</t>
        </is>
      </c>
      <c r="I192" t="inlineStr">
        <is>
          <t>S063</t>
        </is>
      </c>
      <c r="J192" t="inlineStr">
        <is>
          <t>No</t>
        </is>
      </c>
      <c r="K192" s="9">
        <f>IF(G192="Bill",-F192,F192)</f>
        <v>-447.93</v>
      </c>
      <c r="L192">
        <f>IF(INDEX('Contacts'!$E$5:$E$484,MATCH(I192,'Contacts'!$A$5:$A$484,0))=A192,1,0)</f>
        <v>1</v>
      </c>
    </row>
    <row r="193">
      <c r="A193" t="inlineStr">
        <is>
          <t>Aussie Broadband</t>
        </is>
      </c>
      <c r="B193" t="inlineStr">
        <is>
          <t>B00559</t>
        </is>
      </c>
      <c r="C193" s="10" t="n">
        <v>46295</v>
      </c>
      <c r="D193" s="10" t="n">
        <v>46325</v>
      </c>
      <c r="E193" t="inlineStr">
        <is>
          <t>Balance owing at 30 Sep 2026 on QBO bill B00559</t>
        </is>
      </c>
      <c r="F193" s="9" t="n">
        <v>1170.14</v>
      </c>
      <c r="G193" t="inlineStr">
        <is>
          <t>Bill</t>
        </is>
      </c>
      <c r="H193" t="inlineStr">
        <is>
          <t>Aussie Broadband</t>
        </is>
      </c>
      <c r="I193" t="inlineStr">
        <is>
          <t>S017</t>
        </is>
      </c>
      <c r="J193" t="inlineStr">
        <is>
          <t>No</t>
        </is>
      </c>
      <c r="K193" s="9">
        <f>IF(G193="Bill",-F193,F193)</f>
        <v>-1170.14</v>
      </c>
      <c r="L193">
        <f>IF(INDEX('Contacts'!$E$5:$E$484,MATCH(I193,'Contacts'!$A$5:$A$484,0))=A193,1,0)</f>
        <v>1</v>
      </c>
    </row>
    <row r="194">
      <c r="A194" t="inlineStr">
        <is>
          <t>Bridge Rd Tiles Pty Ltd</t>
        </is>
      </c>
      <c r="B194" t="inlineStr">
        <is>
          <t>B00560</t>
        </is>
      </c>
      <c r="C194" s="10" t="n">
        <v>46295</v>
      </c>
      <c r="D194" s="10" t="n">
        <v>46325</v>
      </c>
      <c r="E194" t="inlineStr">
        <is>
          <t>Balance owing at 30 Sep 2026 on QBO bill B00560</t>
        </is>
      </c>
      <c r="F194" s="9" t="n">
        <v>3396.04</v>
      </c>
      <c r="G194" t="inlineStr">
        <is>
          <t>Bill</t>
        </is>
      </c>
      <c r="H194" t="inlineStr">
        <is>
          <t>Bridge Rd Tiles Pty Ltd</t>
        </is>
      </c>
      <c r="I194" t="inlineStr">
        <is>
          <t>S064</t>
        </is>
      </c>
      <c r="J194" t="inlineStr">
        <is>
          <t>No</t>
        </is>
      </c>
      <c r="K194" s="9">
        <f>IF(G194="Bill",-F194,F194)</f>
        <v>-3396.04</v>
      </c>
      <c r="L194">
        <f>IF(INDEX('Contacts'!$E$5:$E$484,MATCH(I194,'Contacts'!$A$5:$A$484,0))=A194,1,0)</f>
        <v>1</v>
      </c>
    </row>
  </sheetData>
  <autoFilter ref="A4:L194"/>
  <conditionalFormatting sqref="J5:J194">
    <cfRule type="expression" priority="1" dxfId="0">
      <formula>J5="Yes"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11" customWidth="1" min="3" max="3"/>
    <col width="20" customWidth="1" min="4" max="4"/>
    <col width="30" customWidth="1" min="5" max="5"/>
    <col width="12" customWidth="1" min="6" max="6"/>
    <col width="34" customWidth="1" min="7" max="7"/>
    <col width="8" customWidth="1" min="8" max="8"/>
    <col width="8" customWidth="1" min="9" max="9"/>
  </cols>
  <sheetData>
    <row r="1">
      <c r="A1" s="6" t="inlineStr">
        <is>
          <t>Unreconciled bank items at 30 Sep 2026 (imported into Xero dated before 1 Oct, coded 855)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Bank</t>
        </is>
      </c>
      <c r="B4" s="7" t="inlineStr">
        <is>
          <t>Xero code</t>
        </is>
      </c>
      <c r="C4" s="7" t="inlineStr">
        <is>
          <t>Date</t>
        </is>
      </c>
      <c r="D4" s="7" t="inlineStr">
        <is>
          <t>Type</t>
        </is>
      </c>
      <c r="E4" s="7" t="inlineStr">
        <is>
          <t>Name</t>
        </is>
      </c>
      <c r="F4" s="7" t="inlineStr">
        <is>
          <t>Amount</t>
        </is>
      </c>
      <c r="G4" s="7" t="inlineStr">
        <is>
          <t>Memo</t>
        </is>
      </c>
      <c r="H4" s="7" t="inlineStr">
        <is>
          <t>QBO txn</t>
        </is>
      </c>
      <c r="I4" s="7" t="inlineStr">
        <is>
          <t>Days old</t>
        </is>
      </c>
    </row>
    <row r="5">
      <c r="A5" t="inlineStr">
        <is>
          <t>ANZ Business Cheque</t>
        </is>
      </c>
      <c r="B5" t="inlineStr">
        <is>
          <t>090</t>
        </is>
      </c>
      <c r="C5" s="10" t="n">
        <v>46227</v>
      </c>
      <c r="D5" t="inlineStr">
        <is>
          <t>Bill Payment (Cheque)</t>
        </is>
      </c>
      <c r="E5" t="inlineStr">
        <is>
          <t>Telstra Pty Ltd</t>
        </is>
      </c>
      <c r="F5" s="9" t="n">
        <v>-3323.36</v>
      </c>
      <c r="G5" t="inlineStr">
        <is>
          <t>Payment B00023</t>
        </is>
      </c>
      <c r="H5" t="n">
        <v>126</v>
      </c>
      <c r="I5">
        <f>DATE(2026,9,30)-C5</f>
        <v>68</v>
      </c>
    </row>
    <row r="6">
      <c r="A6" t="inlineStr">
        <is>
          <t>ANZ Business Cheque</t>
        </is>
      </c>
      <c r="B6" t="inlineStr">
        <is>
          <t>090</t>
        </is>
      </c>
      <c r="C6" s="10" t="n">
        <v>46204</v>
      </c>
      <c r="D6" t="inlineStr">
        <is>
          <t>Bill Payment (Cheque)</t>
        </is>
      </c>
      <c r="E6" t="inlineStr">
        <is>
          <t>Southern Machinery Pty Ltd</t>
        </is>
      </c>
      <c r="F6" s="9" t="n">
        <v>-4103.31</v>
      </c>
      <c r="G6" t="inlineStr">
        <is>
          <t>Payment B00025</t>
        </is>
      </c>
      <c r="H6" t="n">
        <v>128</v>
      </c>
      <c r="I6">
        <f>DATE(2026,9,30)-C6</f>
        <v>91</v>
      </c>
    </row>
    <row r="7">
      <c r="A7" t="inlineStr">
        <is>
          <t>ANZ Business Cheque</t>
        </is>
      </c>
      <c r="B7" t="inlineStr">
        <is>
          <t>090</t>
        </is>
      </c>
      <c r="C7" s="10" t="n">
        <v>46291</v>
      </c>
      <c r="D7" t="inlineStr">
        <is>
          <t>Bill Payment (Cheque)</t>
        </is>
      </c>
      <c r="E7" t="inlineStr">
        <is>
          <t>Google Ads</t>
        </is>
      </c>
      <c r="F7" s="9" t="n">
        <v>-1321.45</v>
      </c>
      <c r="G7" t="inlineStr">
        <is>
          <t>Payment B00409</t>
        </is>
      </c>
      <c r="H7" t="n">
        <v>1373</v>
      </c>
      <c r="I7">
        <f>DATE(2026,9,30)-C7</f>
        <v>4</v>
      </c>
    </row>
    <row r="8">
      <c r="A8" t="inlineStr">
        <is>
          <t>ANZ Business Cheque</t>
        </is>
      </c>
      <c r="B8" t="inlineStr">
        <is>
          <t>090</t>
        </is>
      </c>
      <c r="C8" s="10" t="n">
        <v>46291</v>
      </c>
      <c r="D8" t="inlineStr">
        <is>
          <t>Bill Payment (Cheque)</t>
        </is>
      </c>
      <c r="E8" t="inlineStr">
        <is>
          <t>Carlton Machinery Pty Ltd</t>
        </is>
      </c>
      <c r="F8" s="9" t="n">
        <v>-684.33</v>
      </c>
      <c r="G8" t="inlineStr">
        <is>
          <t>Payment B00427</t>
        </is>
      </c>
      <c r="H8" t="n">
        <v>1374</v>
      </c>
      <c r="I8">
        <f>DATE(2026,9,30)-C8</f>
        <v>4</v>
      </c>
    </row>
    <row r="9">
      <c r="A9" t="inlineStr">
        <is>
          <t>ANZ Business Cheque</t>
        </is>
      </c>
      <c r="B9" t="inlineStr">
        <is>
          <t>090</t>
        </is>
      </c>
      <c r="C9" s="10" t="n">
        <v>46292</v>
      </c>
      <c r="D9" t="inlineStr">
        <is>
          <t>Payment</t>
        </is>
      </c>
      <c r="E9" t="inlineStr">
        <is>
          <t>Brunswick Constructions Pty Ltd</t>
        </is>
      </c>
      <c r="F9" s="9" t="n">
        <v>580.8</v>
      </c>
      <c r="G9" t="inlineStr">
        <is>
          <t>Payment INV-4327</t>
        </is>
      </c>
      <c r="H9" t="n">
        <v>1376</v>
      </c>
      <c r="I9">
        <f>DATE(2026,9,30)-C9</f>
        <v>3</v>
      </c>
    </row>
    <row r="10">
      <c r="A10" t="inlineStr">
        <is>
          <t>ANZ Business Cheque</t>
        </is>
      </c>
      <c r="B10" t="inlineStr">
        <is>
          <t>090</t>
        </is>
      </c>
      <c r="C10" s="10" t="n">
        <v>46292</v>
      </c>
      <c r="D10" t="inlineStr">
        <is>
          <t>Bill Payment (Cheque)</t>
        </is>
      </c>
      <c r="E10" t="inlineStr">
        <is>
          <t>RSEA Safety Pty Ltd</t>
        </is>
      </c>
      <c r="F10" s="9" t="n">
        <v>-80.55</v>
      </c>
      <c r="G10" t="inlineStr">
        <is>
          <t>Payment B00354</t>
        </is>
      </c>
      <c r="H10" t="n">
        <v>1378</v>
      </c>
      <c r="I10">
        <f>DATE(2026,9,30)-C10</f>
        <v>3</v>
      </c>
    </row>
    <row r="11">
      <c r="A11" t="inlineStr">
        <is>
          <t>ANZ Business Cheque</t>
        </is>
      </c>
      <c r="B11" t="inlineStr">
        <is>
          <t>090</t>
        </is>
      </c>
      <c r="C11" s="10" t="n">
        <v>46292</v>
      </c>
      <c r="D11" t="inlineStr">
        <is>
          <t>Bill Payment (Cheque)</t>
        </is>
      </c>
      <c r="E11" t="inlineStr">
        <is>
          <t>Northside Adhesives Pty Ltd</t>
        </is>
      </c>
      <c r="F11" s="9" t="n">
        <v>-660.78</v>
      </c>
      <c r="G11" t="inlineStr">
        <is>
          <t>Payment B00371</t>
        </is>
      </c>
      <c r="H11" t="n">
        <v>1379</v>
      </c>
      <c r="I11">
        <f>DATE(2026,9,30)-C11</f>
        <v>3</v>
      </c>
    </row>
    <row r="12">
      <c r="A12" t="inlineStr">
        <is>
          <t>ANZ Business Cheque</t>
        </is>
      </c>
      <c r="B12" t="inlineStr">
        <is>
          <t>090</t>
        </is>
      </c>
      <c r="C12" s="10" t="n">
        <v>46292</v>
      </c>
      <c r="D12" t="inlineStr">
        <is>
          <t>Bill Payment (Cheque)</t>
        </is>
      </c>
      <c r="E12" t="inlineStr">
        <is>
          <t>Camberwell Machinery Pty Ltd</t>
        </is>
      </c>
      <c r="F12" s="9" t="n">
        <v>-683.5599999999999</v>
      </c>
      <c r="G12" t="inlineStr">
        <is>
          <t>Payment B00411</t>
        </is>
      </c>
      <c r="H12" t="n">
        <v>1382</v>
      </c>
      <c r="I12">
        <f>DATE(2026,9,30)-C12</f>
        <v>3</v>
      </c>
    </row>
    <row r="13">
      <c r="A13" t="inlineStr">
        <is>
          <t>ANZ Business Cheque</t>
        </is>
      </c>
      <c r="B13" t="inlineStr">
        <is>
          <t>090</t>
        </is>
      </c>
      <c r="C13" s="10" t="n">
        <v>46292</v>
      </c>
      <c r="D13" t="inlineStr">
        <is>
          <t>Bill Payment (Cheque)</t>
        </is>
      </c>
      <c r="E13" t="inlineStr">
        <is>
          <t>Prahran Fixings Pty Ltd</t>
        </is>
      </c>
      <c r="F13" s="9" t="n">
        <v>-233.59</v>
      </c>
      <c r="G13" t="inlineStr">
        <is>
          <t>Payment B00444</t>
        </is>
      </c>
      <c r="H13" t="n">
        <v>1383</v>
      </c>
      <c r="I13">
        <f>DATE(2026,9,30)-C13</f>
        <v>3</v>
      </c>
    </row>
    <row r="14">
      <c r="A14" t="inlineStr">
        <is>
          <t>ANZ Business Cheque</t>
        </is>
      </c>
      <c r="B14" t="inlineStr">
        <is>
          <t>090</t>
        </is>
      </c>
      <c r="C14" s="10" t="n">
        <v>46293</v>
      </c>
      <c r="D14" t="inlineStr">
        <is>
          <t>Expense</t>
        </is>
      </c>
      <c r="E14" t="inlineStr">
        <is>
          <t>Toyota Finance</t>
        </is>
      </c>
      <c r="F14" s="9" t="n">
        <v>-1630</v>
      </c>
      <c r="G14" t="inlineStr"/>
      <c r="H14" t="n">
        <v>1399</v>
      </c>
      <c r="I14">
        <f>DATE(2026,9,30)-C14</f>
        <v>2</v>
      </c>
    </row>
    <row r="15">
      <c r="A15" t="inlineStr">
        <is>
          <t>ANZ Business Cheque</t>
        </is>
      </c>
      <c r="B15" t="inlineStr">
        <is>
          <t>090</t>
        </is>
      </c>
      <c r="C15" s="10" t="n">
        <v>46293</v>
      </c>
      <c r="D15" t="inlineStr">
        <is>
          <t>Expense</t>
        </is>
      </c>
      <c r="E15" t="inlineStr">
        <is>
          <t>ANZ</t>
        </is>
      </c>
      <c r="F15" s="9" t="n">
        <v>-48</v>
      </c>
      <c r="G15" t="inlineStr"/>
      <c r="H15" t="n">
        <v>1400</v>
      </c>
      <c r="I15">
        <f>DATE(2026,9,30)-C15</f>
        <v>2</v>
      </c>
    </row>
    <row r="16">
      <c r="A16" t="inlineStr">
        <is>
          <t>ANZ Online Saver</t>
        </is>
      </c>
      <c r="B16" t="inlineStr">
        <is>
          <t>091</t>
        </is>
      </c>
      <c r="C16" s="10" t="n">
        <v>46293</v>
      </c>
      <c r="D16" t="inlineStr">
        <is>
          <t>Deposit</t>
        </is>
      </c>
      <c r="E16" t="inlineStr">
        <is>
          <t>ANZ</t>
        </is>
      </c>
      <c r="F16" s="9" t="n">
        <v>540</v>
      </c>
      <c r="G16" t="inlineStr"/>
      <c r="H16" t="n">
        <v>1401</v>
      </c>
      <c r="I16">
        <f>DATE(2026,9,30)-C16</f>
        <v>2</v>
      </c>
    </row>
    <row r="17">
      <c r="A17" t="inlineStr">
        <is>
          <t>ANZ Business Cheque</t>
        </is>
      </c>
      <c r="B17" t="inlineStr">
        <is>
          <t>090</t>
        </is>
      </c>
      <c r="C17" s="10" t="n">
        <v>46293</v>
      </c>
      <c r="D17" t="inlineStr">
        <is>
          <t>Journal Entry</t>
        </is>
      </c>
      <c r="E17" t="inlineStr">
        <is>
          <t>Hilton Factory Holdings</t>
        </is>
      </c>
      <c r="F17" s="9" t="n">
        <v>-10780</v>
      </c>
      <c r="G17" t="inlineStr"/>
      <c r="H17" t="n">
        <v>1404</v>
      </c>
      <c r="I17">
        <f>DATE(2026,9,30)-C17</f>
        <v>2</v>
      </c>
    </row>
    <row r="18">
      <c r="A18" t="inlineStr">
        <is>
          <t>ANZ Business Visa</t>
        </is>
      </c>
      <c r="B18" t="inlineStr">
        <is>
          <t>092</t>
        </is>
      </c>
      <c r="C18" s="10" t="n">
        <v>46294</v>
      </c>
      <c r="D18" t="inlineStr">
        <is>
          <t>Expense</t>
        </is>
      </c>
      <c r="E18" t="inlineStr">
        <is>
          <t>Total Tools</t>
        </is>
      </c>
      <c r="F18" s="9" t="n">
        <v>-483.51</v>
      </c>
      <c r="G18" t="inlineStr"/>
      <c r="H18" t="n">
        <v>1414</v>
      </c>
      <c r="I18">
        <f>DATE(2026,9,30)-C18</f>
        <v>1</v>
      </c>
    </row>
    <row r="19">
      <c r="A19" t="inlineStr">
        <is>
          <t>ANZ Business Cheque</t>
        </is>
      </c>
      <c r="B19" t="inlineStr">
        <is>
          <t>090</t>
        </is>
      </c>
      <c r="C19" s="10" t="n">
        <v>46294</v>
      </c>
      <c r="D19" t="inlineStr">
        <is>
          <t>Bill Payment (Cheque)</t>
        </is>
      </c>
      <c r="E19" t="inlineStr">
        <is>
          <t>TAFE Victoria Pty Ltd</t>
        </is>
      </c>
      <c r="F19" s="9" t="n">
        <v>-577.7</v>
      </c>
      <c r="G19" t="inlineStr">
        <is>
          <t>Payment B00426</t>
        </is>
      </c>
      <c r="H19" t="n">
        <v>1419</v>
      </c>
      <c r="I19">
        <f>DATE(2026,9,30)-C19</f>
        <v>1</v>
      </c>
    </row>
    <row r="20">
      <c r="A20" t="inlineStr">
        <is>
          <t>ANZ Business Cheque</t>
        </is>
      </c>
      <c r="B20" t="inlineStr">
        <is>
          <t>090</t>
        </is>
      </c>
      <c r="C20" s="10" t="n">
        <v>46295</v>
      </c>
      <c r="D20" t="inlineStr">
        <is>
          <t>Payment</t>
        </is>
      </c>
      <c r="E20" t="inlineStr">
        <is>
          <t>Prahran Florist Group</t>
        </is>
      </c>
      <c r="F20" s="9" t="n">
        <v>10748.27</v>
      </c>
      <c r="G20" t="inlineStr">
        <is>
          <t>Payment INV-4293</t>
        </is>
      </c>
      <c r="H20" t="n">
        <v>1433</v>
      </c>
      <c r="I20">
        <f>DATE(2026,9,30)-C20</f>
        <v>0</v>
      </c>
    </row>
    <row r="21">
      <c r="A21" t="inlineStr">
        <is>
          <t>ANZ Business Cheque</t>
        </is>
      </c>
      <c r="B21" t="inlineStr">
        <is>
          <t>090</t>
        </is>
      </c>
      <c r="C21" s="10" t="n">
        <v>46295</v>
      </c>
      <c r="D21" t="inlineStr">
        <is>
          <t>Payment</t>
        </is>
      </c>
      <c r="E21" t="inlineStr">
        <is>
          <t>Docklands Interiors</t>
        </is>
      </c>
      <c r="F21" s="9" t="n">
        <v>7632.54</v>
      </c>
      <c r="G21" t="inlineStr">
        <is>
          <t>Payment INV-4363</t>
        </is>
      </c>
      <c r="H21" t="n">
        <v>1434</v>
      </c>
      <c r="I21">
        <f>DATE(2026,9,30)-C21</f>
        <v>0</v>
      </c>
    </row>
    <row r="22">
      <c r="A22" t="inlineStr">
        <is>
          <t>ANZ Business Cheque</t>
        </is>
      </c>
      <c r="B22" t="inlineStr">
        <is>
          <t>090</t>
        </is>
      </c>
      <c r="C22" s="10" t="n">
        <v>46295</v>
      </c>
      <c r="D22" t="inlineStr">
        <is>
          <t>Bill Payment (Cheque)</t>
        </is>
      </c>
      <c r="E22" t="inlineStr">
        <is>
          <t>Malvern Machinery Pty Ltd</t>
        </is>
      </c>
      <c r="F22" s="9" t="n">
        <v>-3044.27</v>
      </c>
      <c r="G22" t="inlineStr">
        <is>
          <t>Payment B00403</t>
        </is>
      </c>
      <c r="H22" t="n">
        <v>1435</v>
      </c>
      <c r="I22">
        <f>DATE(2026,9,30)-C22</f>
        <v>0</v>
      </c>
    </row>
    <row r="23">
      <c r="A23" t="inlineStr">
        <is>
          <t>ANZ Business Cheque</t>
        </is>
      </c>
      <c r="B23" t="inlineStr">
        <is>
          <t>090</t>
        </is>
      </c>
      <c r="C23" s="10" t="n">
        <v>46295</v>
      </c>
      <c r="D23" t="inlineStr">
        <is>
          <t>Bill Payment (Cheque)</t>
        </is>
      </c>
      <c r="E23" t="inlineStr">
        <is>
          <t>Brunswick Paint Pty Ltd</t>
        </is>
      </c>
      <c r="F23" s="9" t="n">
        <v>-3102.74</v>
      </c>
      <c r="G23" t="inlineStr">
        <is>
          <t>Payment B00436</t>
        </is>
      </c>
      <c r="H23" t="n">
        <v>1436</v>
      </c>
      <c r="I23">
        <f>DATE(2026,9,30)-C23</f>
        <v>0</v>
      </c>
    </row>
    <row r="24">
      <c r="A24" t="inlineStr">
        <is>
          <t>ANZ Business Cheque</t>
        </is>
      </c>
      <c r="B24" t="inlineStr">
        <is>
          <t>090</t>
        </is>
      </c>
      <c r="C24" s="10" t="n">
        <v>46295</v>
      </c>
      <c r="D24" t="inlineStr">
        <is>
          <t>Bill Payment (Cheque)</t>
        </is>
      </c>
      <c r="E24" t="inlineStr">
        <is>
          <t>Northside Hardware Pty Ltd</t>
        </is>
      </c>
      <c r="F24" s="9" t="n">
        <v>-664.8</v>
      </c>
      <c r="G24" t="inlineStr">
        <is>
          <t>Payment B00474</t>
        </is>
      </c>
      <c r="H24" t="n">
        <v>1437</v>
      </c>
      <c r="I24">
        <f>DATE(2026,9,30)-C24</f>
        <v>0</v>
      </c>
    </row>
    <row r="25">
      <c r="A25" t="inlineStr">
        <is>
          <t>ANZ Business Cheque</t>
        </is>
      </c>
      <c r="B25" t="inlineStr">
        <is>
          <t>090</t>
        </is>
      </c>
      <c r="C25" s="10" t="n">
        <v>46295</v>
      </c>
      <c r="D25" t="inlineStr">
        <is>
          <t>Bill Payment (Cheque)</t>
        </is>
      </c>
      <c r="E25" t="inlineStr">
        <is>
          <t>Hawthorn Fixings Pty Ltd</t>
        </is>
      </c>
      <c r="F25" s="9" t="n">
        <v>-2242.21</v>
      </c>
      <c r="G25" t="inlineStr">
        <is>
          <t>Payment B00483</t>
        </is>
      </c>
      <c r="H25" t="n">
        <v>1438</v>
      </c>
      <c r="I25">
        <f>DATE(2026,9,30)-C25</f>
        <v>0</v>
      </c>
    </row>
    <row r="26">
      <c r="A26" t="inlineStr">
        <is>
          <t>ANZ Business Cheque</t>
        </is>
      </c>
      <c r="B26" t="inlineStr">
        <is>
          <t>090</t>
        </is>
      </c>
      <c r="C26" s="10" t="n">
        <v>46293</v>
      </c>
      <c r="D26" t="inlineStr">
        <is>
          <t>Payment</t>
        </is>
      </c>
      <c r="E26" t="inlineStr">
        <is>
          <t>Carlton Real Estate Pty Ltd</t>
        </is>
      </c>
      <c r="F26" s="9" t="n">
        <v>2301.66</v>
      </c>
      <c r="G26" t="inlineStr">
        <is>
          <t>Unapplied payment</t>
        </is>
      </c>
      <c r="H26" t="n">
        <v>1468</v>
      </c>
      <c r="I26">
        <f>DATE(2026,9,30)-C26</f>
        <v>2</v>
      </c>
    </row>
  </sheetData>
  <autoFilter ref="A4:I26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16" customWidth="1" min="3" max="3"/>
    <col width="16" customWidth="1" min="4" max="4"/>
    <col width="16" customWidth="1" min="5" max="5"/>
    <col width="16" customWidth="1" min="6" max="6"/>
    <col width="10" customWidth="1" min="7" max="7"/>
  </cols>
  <sheetData>
    <row r="1">
      <c r="A1" s="6" t="inlineStr">
        <is>
          <t>Bank reconciliation at 30 Sep 2026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Account</t>
        </is>
      </c>
      <c r="B4" s="7" t="inlineStr">
        <is>
          <t>Xero code</t>
        </is>
      </c>
      <c r="C4" s="7" t="inlineStr">
        <is>
          <t>QBO book balance</t>
        </is>
      </c>
      <c r="D4" s="7" t="inlineStr">
        <is>
          <t>Statement balance</t>
        </is>
      </c>
      <c r="E4" s="7" t="inlineStr">
        <is>
          <t>Unreconciled items</t>
        </is>
      </c>
      <c r="F4" s="7" t="inlineStr">
        <is>
          <t>Book - statement - items</t>
        </is>
      </c>
      <c r="G4" s="7" t="inlineStr">
        <is>
          <t>Items over 30 days</t>
        </is>
      </c>
    </row>
    <row r="5">
      <c r="A5" t="inlineStr">
        <is>
          <t>ANZ Business Cheque</t>
        </is>
      </c>
      <c r="B5" t="str">
        <f>INDEX('Account Map'!$E$5:$E$90,MATCH(A5,'Account Map'!$A$5:$A$90,0))</f>
        <v>090</v>
      </c>
      <c r="C5" s="9">
        <f>SUMIFS('QBO GL'!$G$5:$G$3941,'QBO GL'!$F$5:$F$3941,A5)</f>
        <v>504301.08</v>
      </c>
      <c r="D5" s="9" t="n">
        <v>516218.46</v>
      </c>
      <c r="E5" s="9">
        <f>SUMIFS('Bank Items'!$F$5:$F$26,'Bank Items'!$A$5:$A$26,A5)</f>
        <v>-11917.38</v>
      </c>
      <c r="F5" s="9">
        <f>ROUND(C5-D5-E5,2)</f>
        <v>0</v>
      </c>
      <c r="G5">
        <f>COUNTIFS('Bank Items'!$A$5:$A$26,A5,'Bank Items'!$I$5:$I$26,"&gt;30")</f>
        <v>2</v>
      </c>
    </row>
    <row r="6">
      <c r="A6" t="inlineStr">
        <is>
          <t>ANZ Online Saver</t>
        </is>
      </c>
      <c r="B6" t="str">
        <f>INDEX('Account Map'!$E$5:$E$90,MATCH(A6,'Account Map'!$A$5:$A$90,0))</f>
        <v>091</v>
      </c>
      <c r="C6" s="9">
        <f>SUMIFS('QBO GL'!$G$5:$G$3941,'QBO GL'!$F$5:$F$3941,A6)</f>
        <v>61620</v>
      </c>
      <c r="D6" s="9" t="n">
        <v>61080</v>
      </c>
      <c r="E6" s="9">
        <f>SUMIFS('Bank Items'!$F$5:$F$26,'Bank Items'!$A$5:$A$26,A6)</f>
        <v>540</v>
      </c>
      <c r="F6" s="9">
        <f>ROUND(C6-D6-E6,2)</f>
        <v>0</v>
      </c>
      <c r="G6">
        <f>COUNTIFS('Bank Items'!$A$5:$A$26,A6,'Bank Items'!$I$5:$I$26,"&gt;30")</f>
        <v>0</v>
      </c>
    </row>
    <row r="7">
      <c r="A7" t="inlineStr">
        <is>
          <t>ANZ Business Visa</t>
        </is>
      </c>
      <c r="B7" t="str">
        <f>INDEX('Account Map'!$E$5:$E$90,MATCH(A7,'Account Map'!$A$5:$A$90,0))</f>
        <v>092</v>
      </c>
      <c r="C7" s="9">
        <f>SUMIFS('QBO GL'!$G$5:$G$3941,'QBO GL'!$F$5:$F$3941,A7)</f>
        <v>-30589.41</v>
      </c>
      <c r="D7" s="9" t="n">
        <v>-30105.9</v>
      </c>
      <c r="E7" s="9">
        <f>SUMIFS('Bank Items'!$F$5:$F$26,'Bank Items'!$A$5:$A$26,A7)</f>
        <v>-483.51</v>
      </c>
      <c r="F7" s="9">
        <f>ROUND(C7-D7-E7,2)</f>
        <v>0</v>
      </c>
      <c r="G7">
        <f>COUNTIFS('Bank Items'!$A$5:$A$26,A7,'Bank Items'!$I$5:$I$26,"&gt;30")</f>
        <v>0</v>
      </c>
    </row>
  </sheetData>
  <autoFilter ref="A4:G7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32" customWidth="1" min="3" max="3"/>
    <col width="12" customWidth="1" min="4" max="4"/>
    <col width="9" customWidth="1" min="5" max="5"/>
    <col width="48" customWidth="1" min="6" max="6"/>
    <col width="9" customWidth="1" min="7" max="7"/>
    <col width="16" customWidth="1" min="8" max="8"/>
    <col width="13" customWidth="1" min="9" max="9"/>
    <col width="10" customWidth="1" min="10" max="10"/>
  </cols>
  <sheetData>
    <row r="1">
      <c r="A1" s="6" t="inlineStr">
        <is>
          <t>Payments in Undeposited Funds at 30 Sep 2026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Payment txn</t>
        </is>
      </c>
      <c r="B4" s="7" t="inlineStr">
        <is>
          <t>Date</t>
        </is>
      </c>
      <c r="C4" s="7" t="inlineStr">
        <is>
          <t>Customer</t>
        </is>
      </c>
      <c r="D4" s="7" t="inlineStr">
        <is>
          <t>Amount</t>
        </is>
      </c>
      <c r="E4" s="7" t="inlineStr">
        <is>
          <t>Days waiting</t>
        </is>
      </c>
      <c r="F4" s="7" t="inlineStr">
        <is>
          <t>Status</t>
        </is>
      </c>
      <c r="G4" s="7" t="inlineStr">
        <is>
          <t>Bank-feed txn</t>
        </is>
      </c>
      <c r="H4" s="7" t="inlineStr">
        <is>
          <t>Income account</t>
        </is>
      </c>
      <c r="I4" s="7" t="inlineStr">
        <is>
          <t>Income (ex GST)</t>
        </is>
      </c>
      <c r="J4" s="7" t="inlineStr">
        <is>
          <t>GST</t>
        </is>
      </c>
    </row>
    <row r="5">
      <c r="A5" t="n">
        <v>63</v>
      </c>
      <c r="B5" s="10" t="n">
        <v>46224</v>
      </c>
      <c r="C5" t="inlineStr">
        <is>
          <t>Docklands Dental Group</t>
        </is>
      </c>
      <c r="D5" s="9" t="n">
        <v>5769.71</v>
      </c>
      <c r="E5">
        <f>DATE(2026,9,30)-B5</f>
        <v>71</v>
      </c>
      <c r="F5" t="inlineStr">
        <is>
          <t>Banked twice: also added to income by the bank feed</t>
        </is>
      </c>
      <c r="G5" t="inlineStr">
        <is>
          <t>64</t>
        </is>
      </c>
      <c r="H5" t="inlineStr">
        <is>
          <t>Joinery sales</t>
        </is>
      </c>
      <c r="I5" s="9" t="n">
        <v>5245.19</v>
      </c>
      <c r="J5" s="9" t="n">
        <v>524.52</v>
      </c>
    </row>
    <row r="6">
      <c r="A6" t="n">
        <v>89</v>
      </c>
      <c r="B6" s="10" t="n">
        <v>46226</v>
      </c>
      <c r="C6" t="inlineStr">
        <is>
          <t>Southern Bakery</t>
        </is>
      </c>
      <c r="D6" s="9" t="n">
        <v>3934.48</v>
      </c>
      <c r="E6">
        <f>DATE(2026,9,30)-B6</f>
        <v>69</v>
      </c>
      <c r="F6" t="inlineStr">
        <is>
          <t>Banked twice: also added to income by the bank feed</t>
        </is>
      </c>
      <c r="G6" t="inlineStr">
        <is>
          <t>90</t>
        </is>
      </c>
      <c r="H6" t="inlineStr">
        <is>
          <t>Joinery sales</t>
        </is>
      </c>
      <c r="I6" s="9" t="n">
        <v>3576.8</v>
      </c>
      <c r="J6" s="9" t="n">
        <v>357.68</v>
      </c>
    </row>
    <row r="7">
      <c r="A7" t="n">
        <v>514</v>
      </c>
      <c r="B7" s="10" t="n">
        <v>46232</v>
      </c>
      <c r="C7" t="inlineStr">
        <is>
          <t>Camberwell Accountants Pty Ltd</t>
        </is>
      </c>
      <c r="D7" s="9" t="n">
        <v>3718.23</v>
      </c>
      <c r="E7">
        <f>DATE(2026,9,30)-B7</f>
        <v>63</v>
      </c>
      <c r="F7" t="inlineStr">
        <is>
          <t>Banked twice: also added to income by the bank feed</t>
        </is>
      </c>
      <c r="G7" t="inlineStr">
        <is>
          <t>515</t>
        </is>
      </c>
      <c r="H7" t="inlineStr">
        <is>
          <t>Joinery sales</t>
        </is>
      </c>
      <c r="I7" s="9" t="n">
        <v>3380.21</v>
      </c>
      <c r="J7" s="9" t="n">
        <v>338.02</v>
      </c>
    </row>
    <row r="8">
      <c r="A8" t="n">
        <v>848</v>
      </c>
      <c r="B8" s="10" t="n">
        <v>46256</v>
      </c>
      <c r="C8" t="inlineStr">
        <is>
          <t>Redgum Eyewear Pty Ltd</t>
        </is>
      </c>
      <c r="D8" s="9" t="n">
        <v>13196.25</v>
      </c>
      <c r="E8">
        <f>DATE(2026,9,30)-B8</f>
        <v>39</v>
      </c>
      <c r="F8" t="inlineStr">
        <is>
          <t>Banked twice: also added to income by the bank feed</t>
        </is>
      </c>
      <c r="G8" t="inlineStr">
        <is>
          <t>849</t>
        </is>
      </c>
      <c r="H8" t="inlineStr">
        <is>
          <t>Joinery sales</t>
        </is>
      </c>
      <c r="I8" s="9" t="n">
        <v>11996.59</v>
      </c>
      <c r="J8" s="9" t="n">
        <v>1199.66</v>
      </c>
    </row>
  </sheetData>
  <autoFilter ref="A4:J8"/>
  <conditionalFormatting sqref="F5:F8">
    <cfRule type="expression" priority="1" dxfId="1">
      <formula>LEFT(F5,6)="Banked"</formula>
    </cfRule>
  </conditionalFormatting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24" customWidth="1" min="3" max="3"/>
    <col width="11" customWidth="1" min="4" max="4"/>
    <col width="22" customWidth="1" min="5" max="5"/>
    <col width="8" customWidth="1" min="6" max="6"/>
    <col width="11" customWidth="1" min="7" max="7"/>
    <col width="9" customWidth="1" min="8" max="8"/>
    <col width="50" customWidth="1" min="9" max="9"/>
  </cols>
  <sheetData>
    <row r="1">
      <c r="A1" s="6" t="inlineStr">
        <is>
          <t>Uncategorised Expense lines, coded by payee rule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Txn</t>
        </is>
      </c>
      <c r="B4" s="7" t="inlineStr">
        <is>
          <t>Date</t>
        </is>
      </c>
      <c r="C4" s="7" t="inlineStr">
        <is>
          <t>Payee</t>
        </is>
      </c>
      <c r="D4" s="7" t="inlineStr">
        <is>
          <t>Amount</t>
        </is>
      </c>
      <c r="E4" s="7" t="inlineStr">
        <is>
          <t>Proposed account</t>
        </is>
      </c>
      <c r="F4" s="7" t="inlineStr">
        <is>
          <t>Xero code</t>
        </is>
      </c>
      <c r="G4" s="7" t="inlineStr">
        <is>
          <t>Ex GST</t>
        </is>
      </c>
      <c r="H4" s="7" t="inlineStr">
        <is>
          <t>GST</t>
        </is>
      </c>
      <c r="I4" s="7" t="inlineStr">
        <is>
          <t>Status</t>
        </is>
      </c>
    </row>
    <row r="5">
      <c r="A5" t="n">
        <v>1442</v>
      </c>
      <c r="B5" s="10" t="n">
        <v>46252</v>
      </c>
      <c r="C5" t="inlineStr">
        <is>
          <t>AMPOL KEW</t>
        </is>
      </c>
      <c r="D5" s="9" t="n">
        <v>501.73</v>
      </c>
      <c r="E5" t="inlineStr">
        <is>
          <t>Motor Vehicle:Fuel</t>
        </is>
      </c>
      <c r="F5" t="inlineStr">
        <is>
          <t>449</t>
        </is>
      </c>
      <c r="G5" s="9">
        <f>IF(E5="",0,ROUND(D5/1.1,2))</f>
        <v>456.12</v>
      </c>
      <c r="H5" s="9">
        <f>IF(E5="",0,D5-G5)</f>
        <v>45.61</v>
      </c>
      <c r="I5" t="inlineStr">
        <is>
          <t>Recode by payee rule (tax invoice to be on file)</t>
        </is>
      </c>
    </row>
    <row r="6">
      <c r="A6" t="n">
        <v>1443</v>
      </c>
      <c r="B6" s="10" t="n">
        <v>46281</v>
      </c>
      <c r="C6" t="inlineStr">
        <is>
          <t>BUNNINGS 4412</t>
        </is>
      </c>
      <c r="D6" s="9" t="n">
        <v>61.03</v>
      </c>
      <c r="E6" t="inlineStr">
        <is>
          <t>Hardware &amp; fittings</t>
        </is>
      </c>
      <c r="F6" t="inlineStr">
        <is>
          <t>311</t>
        </is>
      </c>
      <c r="G6" s="9">
        <f>IF(E6="",0,ROUND(D6/1.1,2))</f>
        <v>55.48</v>
      </c>
      <c r="H6" s="9">
        <f>IF(E6="",0,D6-G6)</f>
        <v>5.55</v>
      </c>
      <c r="I6" t="inlineStr">
        <is>
          <t>Recode by payee rule (tax invoice to be on file)</t>
        </is>
      </c>
    </row>
    <row r="7">
      <c r="A7" t="n">
        <v>1444</v>
      </c>
      <c r="B7" s="10" t="n">
        <v>46249</v>
      </c>
      <c r="C7" t="inlineStr">
        <is>
          <t>OFFICEWORKS 0231</t>
        </is>
      </c>
      <c r="D7" s="9" t="n">
        <v>359.99</v>
      </c>
      <c r="E7" t="inlineStr">
        <is>
          <t>Office expenses</t>
        </is>
      </c>
      <c r="F7" t="inlineStr">
        <is>
          <t>453</t>
        </is>
      </c>
      <c r="G7" s="9">
        <f>IF(E7="",0,ROUND(D7/1.1,2))</f>
        <v>327.26</v>
      </c>
      <c r="H7" s="9">
        <f>IF(E7="",0,D7-G7)</f>
        <v>32.73</v>
      </c>
      <c r="I7" t="inlineStr">
        <is>
          <t>Recode by payee rule (tax invoice to be on file)</t>
        </is>
      </c>
    </row>
    <row r="8">
      <c r="A8" t="n">
        <v>1445</v>
      </c>
      <c r="B8" s="10" t="n">
        <v>46267</v>
      </c>
      <c r="C8" t="inlineStr">
        <is>
          <t>AMPOL HAWTHORN</t>
        </is>
      </c>
      <c r="D8" s="9" t="n">
        <v>606.77</v>
      </c>
      <c r="E8" t="inlineStr">
        <is>
          <t>Motor Vehicle:Fuel</t>
        </is>
      </c>
      <c r="F8" t="inlineStr">
        <is>
          <t>449</t>
        </is>
      </c>
      <c r="G8" s="9">
        <f>IF(E8="",0,ROUND(D8/1.1,2))</f>
        <v>551.61</v>
      </c>
      <c r="H8" s="9">
        <f>IF(E8="",0,D8-G8)</f>
        <v>55.16</v>
      </c>
      <c r="I8" t="inlineStr">
        <is>
          <t>Recode by payee rule (tax invoice to be on file)</t>
        </is>
      </c>
    </row>
    <row r="9">
      <c r="A9" t="n">
        <v>1446</v>
      </c>
      <c r="B9" s="10" t="n">
        <v>46275</v>
      </c>
      <c r="C9" t="inlineStr">
        <is>
          <t>TELSTRA DD</t>
        </is>
      </c>
      <c r="D9" s="9" t="n">
        <v>559.4299999999999</v>
      </c>
      <c r="E9" t="inlineStr">
        <is>
          <t>Telephone</t>
        </is>
      </c>
      <c r="F9" t="inlineStr">
        <is>
          <t>489</t>
        </is>
      </c>
      <c r="G9" s="9">
        <f>IF(E9="",0,ROUND(D9/1.1,2))</f>
        <v>508.57</v>
      </c>
      <c r="H9" s="9">
        <f>IF(E9="",0,D9-G9)</f>
        <v>50.86</v>
      </c>
      <c r="I9" t="inlineStr">
        <is>
          <t>Recode by payee rule (tax invoice to be on file)</t>
        </is>
      </c>
    </row>
    <row r="10">
      <c r="A10" t="n">
        <v>1447</v>
      </c>
      <c r="B10" s="10" t="n">
        <v>46287</v>
      </c>
      <c r="C10" t="inlineStr">
        <is>
          <t>TOTAL TOOLS RICHMOND</t>
        </is>
      </c>
      <c r="D10" s="9" t="n">
        <v>610.59</v>
      </c>
      <c r="E10" t="inlineStr">
        <is>
          <t>Small tools</t>
        </is>
      </c>
      <c r="F10" t="inlineStr">
        <is>
          <t>474</t>
        </is>
      </c>
      <c r="G10" s="9">
        <f>IF(E10="",0,ROUND(D10/1.1,2))</f>
        <v>555.08</v>
      </c>
      <c r="H10" s="9">
        <f>IF(E10="",0,D10-G10)</f>
        <v>55.51</v>
      </c>
      <c r="I10" t="inlineStr">
        <is>
          <t>Recode by payee rule (tax invoice to be on file)</t>
        </is>
      </c>
    </row>
    <row r="11">
      <c r="A11" t="n">
        <v>1448</v>
      </c>
      <c r="B11" s="10" t="n">
        <v>46266</v>
      </c>
      <c r="C11" t="inlineStr">
        <is>
          <t>BP RICHMOND</t>
        </is>
      </c>
      <c r="D11" s="9" t="n">
        <v>60.31</v>
      </c>
      <c r="E11" t="inlineStr">
        <is>
          <t>Motor Vehicle:Fuel</t>
        </is>
      </c>
      <c r="F11" t="inlineStr">
        <is>
          <t>449</t>
        </is>
      </c>
      <c r="G11" s="9">
        <f>IF(E11="",0,ROUND(D11/1.1,2))</f>
        <v>54.83</v>
      </c>
      <c r="H11" s="9">
        <f>IF(E11="",0,D11-G11)</f>
        <v>5.48</v>
      </c>
      <c r="I11" t="inlineStr">
        <is>
          <t>Recode by payee rule (tax invoice to be on file)</t>
        </is>
      </c>
    </row>
    <row r="12">
      <c r="A12" t="n">
        <v>1449</v>
      </c>
      <c r="B12" s="10" t="n">
        <v>46239</v>
      </c>
      <c r="C12" t="inlineStr">
        <is>
          <t>BUNNINGS 3121</t>
        </is>
      </c>
      <c r="D12" s="9" t="n">
        <v>362.76</v>
      </c>
      <c r="E12" t="inlineStr">
        <is>
          <t>Hardware &amp; fittings</t>
        </is>
      </c>
      <c r="F12" t="inlineStr">
        <is>
          <t>311</t>
        </is>
      </c>
      <c r="G12" s="9">
        <f>IF(E12="",0,ROUND(D12/1.1,2))</f>
        <v>329.78</v>
      </c>
      <c r="H12" s="9">
        <f>IF(E12="",0,D12-G12)</f>
        <v>32.98</v>
      </c>
      <c r="I12" t="inlineStr">
        <is>
          <t>Recode by payee rule (tax invoice to be on file)</t>
        </is>
      </c>
    </row>
    <row r="13">
      <c r="A13" t="n">
        <v>1450</v>
      </c>
      <c r="B13" s="10" t="n">
        <v>46289</v>
      </c>
      <c r="C13" t="inlineStr">
        <is>
          <t>AUST POST 3000</t>
        </is>
      </c>
      <c r="D13" s="9" t="n">
        <v>205.8</v>
      </c>
      <c r="E13" t="inlineStr">
        <is>
          <t>Postage</t>
        </is>
      </c>
      <c r="F13" t="inlineStr">
        <is>
          <t>453</t>
        </is>
      </c>
      <c r="G13" s="9">
        <f>IF(E13="",0,ROUND(D13/1.1,2))</f>
        <v>187.09</v>
      </c>
      <c r="H13" s="9">
        <f>IF(E13="",0,D13-G13)</f>
        <v>18.71</v>
      </c>
      <c r="I13" t="inlineStr">
        <is>
          <t>Recode by payee rule (tax invoice to be on file)</t>
        </is>
      </c>
    </row>
    <row r="14">
      <c r="A14" t="n">
        <v>1451</v>
      </c>
      <c r="B14" s="10" t="n">
        <v>46250</v>
      </c>
      <c r="C14" t="inlineStr">
        <is>
          <t>ADOBE *CREATIVE CLD</t>
        </is>
      </c>
      <c r="D14" s="9" t="n">
        <v>494.46</v>
      </c>
      <c r="E14" t="inlineStr">
        <is>
          <t>Software</t>
        </is>
      </c>
      <c r="F14" t="inlineStr">
        <is>
          <t>485</t>
        </is>
      </c>
      <c r="G14" s="9">
        <f>IF(E14="",0,ROUND(D14/1.1,2))</f>
        <v>449.51</v>
      </c>
      <c r="H14" s="9">
        <f>IF(E14="",0,D14-G14)</f>
        <v>44.95</v>
      </c>
      <c r="I14" t="inlineStr">
        <is>
          <t>Recode by payee rule (tax invoice to be on file)</t>
        </is>
      </c>
    </row>
    <row r="15">
      <c r="A15" t="n">
        <v>1452</v>
      </c>
      <c r="B15" s="10" t="n">
        <v>46280</v>
      </c>
      <c r="C15" t="inlineStr">
        <is>
          <t>GOOGLE*ADS</t>
        </is>
      </c>
      <c r="D15" s="9" t="n">
        <v>475.9</v>
      </c>
      <c r="E15" t="inlineStr">
        <is>
          <t>Advertising</t>
        </is>
      </c>
      <c r="F15" t="inlineStr">
        <is>
          <t>400</t>
        </is>
      </c>
      <c r="G15" s="9">
        <f>IF(E15="",0,ROUND(D15/1.1,2))</f>
        <v>432.64</v>
      </c>
      <c r="H15" s="9">
        <f>IF(E15="",0,D15-G15)</f>
        <v>43.26</v>
      </c>
      <c r="I15" t="inlineStr">
        <is>
          <t>Recode by payee rule (tax invoice to be on file)</t>
        </is>
      </c>
    </row>
    <row r="16">
      <c r="A16" t="n">
        <v>1453</v>
      </c>
      <c r="B16" s="10" t="n">
        <v>46241</v>
      </c>
      <c r="C16" t="inlineStr">
        <is>
          <t>EFTPOS 4471 MELB</t>
        </is>
      </c>
      <c r="D16" s="9" t="n">
        <v>373.96</v>
      </c>
      <c r="E16" t="inlineStr"/>
      <c r="F16" t="inlineStr">
        <is>
          <t>850</t>
        </is>
      </c>
      <c r="G16" s="9">
        <f>IF(E16="",0,ROUND(D16/1.1,2))</f>
        <v>0</v>
      </c>
      <c r="H16" s="9">
        <f>IF(E16="",0,D16-G16)</f>
        <v>0</v>
      </c>
      <c r="I16" t="inlineStr">
        <is>
          <t>Owner to identify: stays in Suspense until coded</t>
        </is>
      </c>
    </row>
    <row r="17">
      <c r="A17" t="n">
        <v>1454</v>
      </c>
      <c r="B17" s="10" t="n">
        <v>46272</v>
      </c>
      <c r="C17" t="inlineStr">
        <is>
          <t>TFR 88231 REF JOB</t>
        </is>
      </c>
      <c r="D17" s="9" t="n">
        <v>159.53</v>
      </c>
      <c r="E17" t="inlineStr"/>
      <c r="F17" t="inlineStr">
        <is>
          <t>850</t>
        </is>
      </c>
      <c r="G17" s="9">
        <f>IF(E17="",0,ROUND(D17/1.1,2))</f>
        <v>0</v>
      </c>
      <c r="H17" s="9">
        <f>IF(E17="",0,D17-G17)</f>
        <v>0</v>
      </c>
      <c r="I17" t="inlineStr">
        <is>
          <t>Owner to identify: stays in Suspense until coded</t>
        </is>
      </c>
    </row>
    <row r="18">
      <c r="A18" t="n">
        <v>1455</v>
      </c>
      <c r="B18" s="10" t="n">
        <v>46274</v>
      </c>
      <c r="C18" t="inlineStr">
        <is>
          <t>SQ *MARKET LANE</t>
        </is>
      </c>
      <c r="D18" s="9" t="n">
        <v>477.8</v>
      </c>
      <c r="E18" t="inlineStr"/>
      <c r="F18" t="inlineStr">
        <is>
          <t>850</t>
        </is>
      </c>
      <c r="G18" s="9">
        <f>IF(E18="",0,ROUND(D18/1.1,2))</f>
        <v>0</v>
      </c>
      <c r="H18" s="9">
        <f>IF(E18="",0,D18-G18)</f>
        <v>0</v>
      </c>
      <c r="I18" t="inlineStr">
        <is>
          <t>Owner to identify: stays in Suspense until coded</t>
        </is>
      </c>
    </row>
  </sheetData>
  <autoFilter ref="A4:I18"/>
  <conditionalFormatting sqref="E5:E18">
    <cfRule type="expression" priority="1" dxfId="0">
      <formula>E5=""</formula>
    </cfRule>
  </conditionalFormatting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44" customWidth="1" min="2" max="2"/>
    <col width="30" customWidth="1" min="3" max="3"/>
    <col width="12" customWidth="1" min="4" max="4"/>
    <col width="70" customWidth="1" min="5" max="5"/>
    <col width="8" customWidth="1" min="6" max="6"/>
    <col width="12" customWidth="1" min="7" max="7"/>
  </cols>
  <sheetData>
    <row r="1">
      <c r="A1" s="6" t="inlineStr">
        <is>
          <t>Journals to post in QBO before the final TB (debit positive)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Journal</t>
        </is>
      </c>
      <c r="B4" s="7" t="inlineStr">
        <is>
          <t>What</t>
        </is>
      </c>
      <c r="C4" s="7" t="inlineStr">
        <is>
          <t>Account</t>
        </is>
      </c>
      <c r="D4" s="7" t="inlineStr">
        <is>
          <t>Amount</t>
        </is>
      </c>
      <c r="E4" s="7" t="inlineStr">
        <is>
          <t>Memo</t>
        </is>
      </c>
      <c r="F4" s="7" t="inlineStr">
        <is>
          <t>Xero code</t>
        </is>
      </c>
      <c r="G4" s="7" t="inlineStr">
        <is>
          <t>Approved by</t>
        </is>
      </c>
    </row>
    <row r="5">
      <c r="A5" t="inlineStr">
        <is>
          <t>J1</t>
        </is>
      </c>
      <c r="B5" t="inlineStr">
        <is>
          <t>Receipts counted twice (Undeposited Funds + bank feed)</t>
        </is>
      </c>
      <c r="C5" t="inlineStr">
        <is>
          <t>Joinery sales</t>
        </is>
      </c>
      <c r="D5" s="9" t="n">
        <v>5245.19</v>
      </c>
      <c r="E5" t="inlineStr">
        <is>
          <t>Reverse bank-feed income: payment txn 63 already in Undeposited Funds</t>
        </is>
      </c>
      <c r="F5" t="str">
        <f>INDEX('Account Map'!$E$5:$E$90,MATCH(C5,'Account Map'!$A$5:$A$90,0))</f>
        <v>200</v>
      </c>
      <c r="G5" t="inlineStr">
        <is>
          <t>Bookkeeper</t>
        </is>
      </c>
    </row>
    <row r="6">
      <c r="A6" t="inlineStr">
        <is>
          <t>J1</t>
        </is>
      </c>
      <c r="B6" t="inlineStr">
        <is>
          <t>Receipts counted twice (Undeposited Funds + bank feed)</t>
        </is>
      </c>
      <c r="C6" t="inlineStr">
        <is>
          <t>GST Payable</t>
        </is>
      </c>
      <c r="D6" s="9" t="n">
        <v>524.52</v>
      </c>
      <c r="E6" t="inlineStr">
        <is>
          <t>GST on the same receipt counted twice (txn 64)</t>
        </is>
      </c>
      <c r="F6" t="str">
        <f>INDEX('Account Map'!$E$5:$E$90,MATCH(C6,'Account Map'!$A$5:$A$90,0))</f>
        <v>820</v>
      </c>
      <c r="G6" t="inlineStr">
        <is>
          <t>Bookkeeper</t>
        </is>
      </c>
    </row>
    <row r="7">
      <c r="A7" t="inlineStr">
        <is>
          <t>J1</t>
        </is>
      </c>
      <c r="B7" t="inlineStr">
        <is>
          <t>Receipts counted twice (Undeposited Funds + bank feed)</t>
        </is>
      </c>
      <c r="C7" t="inlineStr">
        <is>
          <t>Undeposited Funds</t>
        </is>
      </c>
      <c r="D7" s="9" t="n">
        <v>-5769.71</v>
      </c>
      <c r="E7" t="inlineStr">
        <is>
          <t>Clear payment txn 63 (money already in the bank)</t>
        </is>
      </c>
      <c r="F7" t="str">
        <f>INDEX('Account Map'!$E$5:$E$90,MATCH(C7,'Account Map'!$A$5:$A$90,0))</f>
        <v>615</v>
      </c>
      <c r="G7" t="inlineStr">
        <is>
          <t>Bookkeeper</t>
        </is>
      </c>
    </row>
    <row r="8">
      <c r="A8" t="inlineStr">
        <is>
          <t>J1</t>
        </is>
      </c>
      <c r="B8" t="inlineStr">
        <is>
          <t>Receipts counted twice (Undeposited Funds + bank feed)</t>
        </is>
      </c>
      <c r="C8" t="inlineStr">
        <is>
          <t>Joinery sales</t>
        </is>
      </c>
      <c r="D8" s="9" t="n">
        <v>3576.8</v>
      </c>
      <c r="E8" t="inlineStr">
        <is>
          <t>Reverse bank-feed income: payment txn 89 already in Undeposited Funds</t>
        </is>
      </c>
      <c r="F8" t="str">
        <f>INDEX('Account Map'!$E$5:$E$90,MATCH(C8,'Account Map'!$A$5:$A$90,0))</f>
        <v>200</v>
      </c>
      <c r="G8" t="inlineStr">
        <is>
          <t>Bookkeeper</t>
        </is>
      </c>
    </row>
    <row r="9">
      <c r="A9" t="inlineStr">
        <is>
          <t>J1</t>
        </is>
      </c>
      <c r="B9" t="inlineStr">
        <is>
          <t>Receipts counted twice (Undeposited Funds + bank feed)</t>
        </is>
      </c>
      <c r="C9" t="inlineStr">
        <is>
          <t>GST Payable</t>
        </is>
      </c>
      <c r="D9" s="9" t="n">
        <v>357.68</v>
      </c>
      <c r="E9" t="inlineStr">
        <is>
          <t>GST on the same receipt counted twice (txn 90)</t>
        </is>
      </c>
      <c r="F9" t="str">
        <f>INDEX('Account Map'!$E$5:$E$90,MATCH(C9,'Account Map'!$A$5:$A$90,0))</f>
        <v>820</v>
      </c>
      <c r="G9" t="inlineStr">
        <is>
          <t>Bookkeeper</t>
        </is>
      </c>
    </row>
    <row r="10">
      <c r="A10" t="inlineStr">
        <is>
          <t>J1</t>
        </is>
      </c>
      <c r="B10" t="inlineStr">
        <is>
          <t>Receipts counted twice (Undeposited Funds + bank feed)</t>
        </is>
      </c>
      <c r="C10" t="inlineStr">
        <is>
          <t>Undeposited Funds</t>
        </is>
      </c>
      <c r="D10" s="9" t="n">
        <v>-3934.48</v>
      </c>
      <c r="E10" t="inlineStr">
        <is>
          <t>Clear payment txn 89 (money already in the bank)</t>
        </is>
      </c>
      <c r="F10" t="str">
        <f>INDEX('Account Map'!$E$5:$E$90,MATCH(C10,'Account Map'!$A$5:$A$90,0))</f>
        <v>615</v>
      </c>
      <c r="G10" t="inlineStr">
        <is>
          <t>Bookkeeper</t>
        </is>
      </c>
    </row>
    <row r="11">
      <c r="A11" t="inlineStr">
        <is>
          <t>J1</t>
        </is>
      </c>
      <c r="B11" t="inlineStr">
        <is>
          <t>Receipts counted twice (Undeposited Funds + bank feed)</t>
        </is>
      </c>
      <c r="C11" t="inlineStr">
        <is>
          <t>Joinery sales</t>
        </is>
      </c>
      <c r="D11" s="9" t="n">
        <v>3380.21</v>
      </c>
      <c r="E11" t="inlineStr">
        <is>
          <t>Reverse bank-feed income: payment txn 514 already in Undeposited Funds</t>
        </is>
      </c>
      <c r="F11" t="str">
        <f>INDEX('Account Map'!$E$5:$E$90,MATCH(C11,'Account Map'!$A$5:$A$90,0))</f>
        <v>200</v>
      </c>
      <c r="G11" t="inlineStr">
        <is>
          <t>Bookkeeper</t>
        </is>
      </c>
    </row>
    <row r="12">
      <c r="A12" t="inlineStr">
        <is>
          <t>J1</t>
        </is>
      </c>
      <c r="B12" t="inlineStr">
        <is>
          <t>Receipts counted twice (Undeposited Funds + bank feed)</t>
        </is>
      </c>
      <c r="C12" t="inlineStr">
        <is>
          <t>GST Payable</t>
        </is>
      </c>
      <c r="D12" s="9" t="n">
        <v>338.02</v>
      </c>
      <c r="E12" t="inlineStr">
        <is>
          <t>GST on the same receipt counted twice (txn 515)</t>
        </is>
      </c>
      <c r="F12" t="str">
        <f>INDEX('Account Map'!$E$5:$E$90,MATCH(C12,'Account Map'!$A$5:$A$90,0))</f>
        <v>820</v>
      </c>
      <c r="G12" t="inlineStr">
        <is>
          <t>Bookkeeper</t>
        </is>
      </c>
    </row>
    <row r="13">
      <c r="A13" t="inlineStr">
        <is>
          <t>J1</t>
        </is>
      </c>
      <c r="B13" t="inlineStr">
        <is>
          <t>Receipts counted twice (Undeposited Funds + bank feed)</t>
        </is>
      </c>
      <c r="C13" t="inlineStr">
        <is>
          <t>Undeposited Funds</t>
        </is>
      </c>
      <c r="D13" s="9" t="n">
        <v>-3718.23</v>
      </c>
      <c r="E13" t="inlineStr">
        <is>
          <t>Clear payment txn 514 (money already in the bank)</t>
        </is>
      </c>
      <c r="F13" t="str">
        <f>INDEX('Account Map'!$E$5:$E$90,MATCH(C13,'Account Map'!$A$5:$A$90,0))</f>
        <v>615</v>
      </c>
      <c r="G13" t="inlineStr">
        <is>
          <t>Bookkeeper</t>
        </is>
      </c>
    </row>
    <row r="14">
      <c r="A14" t="inlineStr">
        <is>
          <t>J1</t>
        </is>
      </c>
      <c r="B14" t="inlineStr">
        <is>
          <t>Receipts counted twice (Undeposited Funds + bank feed)</t>
        </is>
      </c>
      <c r="C14" t="inlineStr">
        <is>
          <t>Joinery sales</t>
        </is>
      </c>
      <c r="D14" s="9" t="n">
        <v>11996.59</v>
      </c>
      <c r="E14" t="inlineStr">
        <is>
          <t>Reverse bank-feed income: payment txn 848 already in Undeposited Funds</t>
        </is>
      </c>
      <c r="F14" t="str">
        <f>INDEX('Account Map'!$E$5:$E$90,MATCH(C14,'Account Map'!$A$5:$A$90,0))</f>
        <v>200</v>
      </c>
      <c r="G14" t="inlineStr">
        <is>
          <t>Bookkeeper</t>
        </is>
      </c>
    </row>
    <row r="15">
      <c r="A15" t="inlineStr">
        <is>
          <t>J1</t>
        </is>
      </c>
      <c r="B15" t="inlineStr">
        <is>
          <t>Receipts counted twice (Undeposited Funds + bank feed)</t>
        </is>
      </c>
      <c r="C15" t="inlineStr">
        <is>
          <t>GST Payable</t>
        </is>
      </c>
      <c r="D15" s="9" t="n">
        <v>1199.66</v>
      </c>
      <c r="E15" t="inlineStr">
        <is>
          <t>GST on the same receipt counted twice (txn 849)</t>
        </is>
      </c>
      <c r="F15" t="str">
        <f>INDEX('Account Map'!$E$5:$E$90,MATCH(C15,'Account Map'!$A$5:$A$90,0))</f>
        <v>820</v>
      </c>
      <c r="G15" t="inlineStr">
        <is>
          <t>Bookkeeper</t>
        </is>
      </c>
    </row>
    <row r="16">
      <c r="A16" t="inlineStr">
        <is>
          <t>J1</t>
        </is>
      </c>
      <c r="B16" t="inlineStr">
        <is>
          <t>Receipts counted twice (Undeposited Funds + bank feed)</t>
        </is>
      </c>
      <c r="C16" t="inlineStr">
        <is>
          <t>Undeposited Funds</t>
        </is>
      </c>
      <c r="D16" s="9" t="n">
        <v>-13196.25</v>
      </c>
      <c r="E16" t="inlineStr">
        <is>
          <t>Clear payment txn 848 (money already in the bank)</t>
        </is>
      </c>
      <c r="F16" t="str">
        <f>INDEX('Account Map'!$E$5:$E$90,MATCH(C16,'Account Map'!$A$5:$A$90,0))</f>
        <v>615</v>
      </c>
      <c r="G16" t="inlineStr">
        <is>
          <t>Bookkeeper</t>
        </is>
      </c>
    </row>
    <row r="17">
      <c r="A17" t="inlineStr">
        <is>
          <t>J2</t>
        </is>
      </c>
      <c r="B17" t="inlineStr">
        <is>
          <t>Recode Uncategorised Expense by payee</t>
        </is>
      </c>
      <c r="C17" t="inlineStr">
        <is>
          <t>Motor Vehicle:Fuel</t>
        </is>
      </c>
      <c r="D17" s="9" t="n">
        <v>456.12</v>
      </c>
      <c r="E17" t="inlineStr">
        <is>
          <t>Recode AMPOL KEW (2026-08-18)</t>
        </is>
      </c>
      <c r="F17" t="str">
        <f>INDEX('Account Map'!$E$5:$E$90,MATCH(C17,'Account Map'!$A$5:$A$90,0))</f>
        <v>449</v>
      </c>
      <c r="G17" t="inlineStr">
        <is>
          <t>Bookkeeper</t>
        </is>
      </c>
    </row>
    <row r="18">
      <c r="A18" t="inlineStr">
        <is>
          <t>J2</t>
        </is>
      </c>
      <c r="B18" t="inlineStr">
        <is>
          <t>Recode Uncategorised Expense by payee</t>
        </is>
      </c>
      <c r="C18" t="inlineStr">
        <is>
          <t>GST Payable</t>
        </is>
      </c>
      <c r="D18" s="9" t="n">
        <v>45.61</v>
      </c>
      <c r="E18" t="inlineStr">
        <is>
          <t>GST credit on AMPOL KEW</t>
        </is>
      </c>
      <c r="F18" t="str">
        <f>INDEX('Account Map'!$E$5:$E$90,MATCH(C18,'Account Map'!$A$5:$A$90,0))</f>
        <v>820</v>
      </c>
      <c r="G18" t="inlineStr">
        <is>
          <t>Bookkeeper</t>
        </is>
      </c>
    </row>
    <row r="19">
      <c r="A19" t="inlineStr">
        <is>
          <t>J2</t>
        </is>
      </c>
      <c r="B19" t="inlineStr">
        <is>
          <t>Recode Uncategorised Expense by payee</t>
        </is>
      </c>
      <c r="C19" t="inlineStr">
        <is>
          <t>Uncategorised Expense</t>
        </is>
      </c>
      <c r="D19" s="9" t="n">
        <v>-501.73</v>
      </c>
      <c r="E19" t="inlineStr">
        <is>
          <t>Clear AMPOL KEW</t>
        </is>
      </c>
      <c r="F19" t="str">
        <f>INDEX('Account Map'!$E$5:$E$90,MATCH(C19,'Account Map'!$A$5:$A$90,0))</f>
        <v>850</v>
      </c>
      <c r="G19" t="inlineStr">
        <is>
          <t>Bookkeeper</t>
        </is>
      </c>
    </row>
    <row r="20">
      <c r="A20" t="inlineStr">
        <is>
          <t>J2</t>
        </is>
      </c>
      <c r="B20" t="inlineStr">
        <is>
          <t>Recode Uncategorised Expense by payee</t>
        </is>
      </c>
      <c r="C20" t="inlineStr">
        <is>
          <t>Hardware &amp; fittings</t>
        </is>
      </c>
      <c r="D20" s="9" t="n">
        <v>55.48</v>
      </c>
      <c r="E20" t="inlineStr">
        <is>
          <t>Recode BUNNINGS 4412 (2026-09-16)</t>
        </is>
      </c>
      <c r="F20" t="str">
        <f>INDEX('Account Map'!$E$5:$E$90,MATCH(C20,'Account Map'!$A$5:$A$90,0))</f>
        <v>311</v>
      </c>
      <c r="G20" t="inlineStr">
        <is>
          <t>Bookkeeper</t>
        </is>
      </c>
    </row>
    <row r="21">
      <c r="A21" t="inlineStr">
        <is>
          <t>J2</t>
        </is>
      </c>
      <c r="B21" t="inlineStr">
        <is>
          <t>Recode Uncategorised Expense by payee</t>
        </is>
      </c>
      <c r="C21" t="inlineStr">
        <is>
          <t>GST Payable</t>
        </is>
      </c>
      <c r="D21" s="9" t="n">
        <v>5.55</v>
      </c>
      <c r="E21" t="inlineStr">
        <is>
          <t>GST credit on BUNNINGS 4412</t>
        </is>
      </c>
      <c r="F21" t="str">
        <f>INDEX('Account Map'!$E$5:$E$90,MATCH(C21,'Account Map'!$A$5:$A$90,0))</f>
        <v>820</v>
      </c>
      <c r="G21" t="inlineStr">
        <is>
          <t>Bookkeeper</t>
        </is>
      </c>
    </row>
    <row r="22">
      <c r="A22" t="inlineStr">
        <is>
          <t>J2</t>
        </is>
      </c>
      <c r="B22" t="inlineStr">
        <is>
          <t>Recode Uncategorised Expense by payee</t>
        </is>
      </c>
      <c r="C22" t="inlineStr">
        <is>
          <t>Uncategorised Expense</t>
        </is>
      </c>
      <c r="D22" s="9" t="n">
        <v>-61.03</v>
      </c>
      <c r="E22" t="inlineStr">
        <is>
          <t>Clear BUNNINGS 4412</t>
        </is>
      </c>
      <c r="F22" t="str">
        <f>INDEX('Account Map'!$E$5:$E$90,MATCH(C22,'Account Map'!$A$5:$A$90,0))</f>
        <v>850</v>
      </c>
      <c r="G22" t="inlineStr">
        <is>
          <t>Bookkeeper</t>
        </is>
      </c>
    </row>
    <row r="23">
      <c r="A23" t="inlineStr">
        <is>
          <t>J2</t>
        </is>
      </c>
      <c r="B23" t="inlineStr">
        <is>
          <t>Recode Uncategorised Expense by payee</t>
        </is>
      </c>
      <c r="C23" t="inlineStr">
        <is>
          <t>Office expenses</t>
        </is>
      </c>
      <c r="D23" s="9" t="n">
        <v>327.26</v>
      </c>
      <c r="E23" t="inlineStr">
        <is>
          <t>Recode OFFICEWORKS 0231 (2026-08-15)</t>
        </is>
      </c>
      <c r="F23" t="str">
        <f>INDEX('Account Map'!$E$5:$E$90,MATCH(C23,'Account Map'!$A$5:$A$90,0))</f>
        <v>453</v>
      </c>
      <c r="G23" t="inlineStr">
        <is>
          <t>Bookkeeper</t>
        </is>
      </c>
    </row>
    <row r="24">
      <c r="A24" t="inlineStr">
        <is>
          <t>J2</t>
        </is>
      </c>
      <c r="B24" t="inlineStr">
        <is>
          <t>Recode Uncategorised Expense by payee</t>
        </is>
      </c>
      <c r="C24" t="inlineStr">
        <is>
          <t>GST Payable</t>
        </is>
      </c>
      <c r="D24" s="9" t="n">
        <v>32.73</v>
      </c>
      <c r="E24" t="inlineStr">
        <is>
          <t>GST credit on OFFICEWORKS 0231</t>
        </is>
      </c>
      <c r="F24" t="str">
        <f>INDEX('Account Map'!$E$5:$E$90,MATCH(C24,'Account Map'!$A$5:$A$90,0))</f>
        <v>820</v>
      </c>
      <c r="G24" t="inlineStr">
        <is>
          <t>Bookkeeper</t>
        </is>
      </c>
    </row>
    <row r="25">
      <c r="A25" t="inlineStr">
        <is>
          <t>J2</t>
        </is>
      </c>
      <c r="B25" t="inlineStr">
        <is>
          <t>Recode Uncategorised Expense by payee</t>
        </is>
      </c>
      <c r="C25" t="inlineStr">
        <is>
          <t>Uncategorised Expense</t>
        </is>
      </c>
      <c r="D25" s="9" t="n">
        <v>-359.99</v>
      </c>
      <c r="E25" t="inlineStr">
        <is>
          <t>Clear OFFICEWORKS 0231</t>
        </is>
      </c>
      <c r="F25" t="str">
        <f>INDEX('Account Map'!$E$5:$E$90,MATCH(C25,'Account Map'!$A$5:$A$90,0))</f>
        <v>850</v>
      </c>
      <c r="G25" t="inlineStr">
        <is>
          <t>Bookkeeper</t>
        </is>
      </c>
    </row>
    <row r="26">
      <c r="A26" t="inlineStr">
        <is>
          <t>J2</t>
        </is>
      </c>
      <c r="B26" t="inlineStr">
        <is>
          <t>Recode Uncategorised Expense by payee</t>
        </is>
      </c>
      <c r="C26" t="inlineStr">
        <is>
          <t>Motor Vehicle:Fuel</t>
        </is>
      </c>
      <c r="D26" s="9" t="n">
        <v>551.61</v>
      </c>
      <c r="E26" t="inlineStr">
        <is>
          <t>Recode AMPOL HAWTHORN (2026-09-02)</t>
        </is>
      </c>
      <c r="F26" t="str">
        <f>INDEX('Account Map'!$E$5:$E$90,MATCH(C26,'Account Map'!$A$5:$A$90,0))</f>
        <v>449</v>
      </c>
      <c r="G26" t="inlineStr">
        <is>
          <t>Bookkeeper</t>
        </is>
      </c>
    </row>
    <row r="27">
      <c r="A27" t="inlineStr">
        <is>
          <t>J2</t>
        </is>
      </c>
      <c r="B27" t="inlineStr">
        <is>
          <t>Recode Uncategorised Expense by payee</t>
        </is>
      </c>
      <c r="C27" t="inlineStr">
        <is>
          <t>GST Payable</t>
        </is>
      </c>
      <c r="D27" s="9" t="n">
        <v>55.16</v>
      </c>
      <c r="E27" t="inlineStr">
        <is>
          <t>GST credit on AMPOL HAWTHORN</t>
        </is>
      </c>
      <c r="F27" t="str">
        <f>INDEX('Account Map'!$E$5:$E$90,MATCH(C27,'Account Map'!$A$5:$A$90,0))</f>
        <v>820</v>
      </c>
      <c r="G27" t="inlineStr">
        <is>
          <t>Bookkeeper</t>
        </is>
      </c>
    </row>
    <row r="28">
      <c r="A28" t="inlineStr">
        <is>
          <t>J2</t>
        </is>
      </c>
      <c r="B28" t="inlineStr">
        <is>
          <t>Recode Uncategorised Expense by payee</t>
        </is>
      </c>
      <c r="C28" t="inlineStr">
        <is>
          <t>Uncategorised Expense</t>
        </is>
      </c>
      <c r="D28" s="9" t="n">
        <v>-606.77</v>
      </c>
      <c r="E28" t="inlineStr">
        <is>
          <t>Clear AMPOL HAWTHORN</t>
        </is>
      </c>
      <c r="F28" t="str">
        <f>INDEX('Account Map'!$E$5:$E$90,MATCH(C28,'Account Map'!$A$5:$A$90,0))</f>
        <v>850</v>
      </c>
      <c r="G28" t="inlineStr">
        <is>
          <t>Bookkeeper</t>
        </is>
      </c>
    </row>
    <row r="29">
      <c r="A29" t="inlineStr">
        <is>
          <t>J2</t>
        </is>
      </c>
      <c r="B29" t="inlineStr">
        <is>
          <t>Recode Uncategorised Expense by payee</t>
        </is>
      </c>
      <c r="C29" t="inlineStr">
        <is>
          <t>Telephone</t>
        </is>
      </c>
      <c r="D29" s="9" t="n">
        <v>508.57</v>
      </c>
      <c r="E29" t="inlineStr">
        <is>
          <t>Recode TELSTRA DD (2026-09-10)</t>
        </is>
      </c>
      <c r="F29" t="str">
        <f>INDEX('Account Map'!$E$5:$E$90,MATCH(C29,'Account Map'!$A$5:$A$90,0))</f>
        <v>489</v>
      </c>
      <c r="G29" t="inlineStr">
        <is>
          <t>Bookkeeper</t>
        </is>
      </c>
    </row>
    <row r="30">
      <c r="A30" t="inlineStr">
        <is>
          <t>J2</t>
        </is>
      </c>
      <c r="B30" t="inlineStr">
        <is>
          <t>Recode Uncategorised Expense by payee</t>
        </is>
      </c>
      <c r="C30" t="inlineStr">
        <is>
          <t>GST Payable</t>
        </is>
      </c>
      <c r="D30" s="9" t="n">
        <v>50.86</v>
      </c>
      <c r="E30" t="inlineStr">
        <is>
          <t>GST credit on TELSTRA DD</t>
        </is>
      </c>
      <c r="F30" t="str">
        <f>INDEX('Account Map'!$E$5:$E$90,MATCH(C30,'Account Map'!$A$5:$A$90,0))</f>
        <v>820</v>
      </c>
      <c r="G30" t="inlineStr">
        <is>
          <t>Bookkeeper</t>
        </is>
      </c>
    </row>
    <row r="31">
      <c r="A31" t="inlineStr">
        <is>
          <t>J2</t>
        </is>
      </c>
      <c r="B31" t="inlineStr">
        <is>
          <t>Recode Uncategorised Expense by payee</t>
        </is>
      </c>
      <c r="C31" t="inlineStr">
        <is>
          <t>Uncategorised Expense</t>
        </is>
      </c>
      <c r="D31" s="9" t="n">
        <v>-559.4299999999999</v>
      </c>
      <c r="E31" t="inlineStr">
        <is>
          <t>Clear TELSTRA DD</t>
        </is>
      </c>
      <c r="F31" t="str">
        <f>INDEX('Account Map'!$E$5:$E$90,MATCH(C31,'Account Map'!$A$5:$A$90,0))</f>
        <v>850</v>
      </c>
      <c r="G31" t="inlineStr">
        <is>
          <t>Bookkeeper</t>
        </is>
      </c>
    </row>
    <row r="32">
      <c r="A32" t="inlineStr">
        <is>
          <t>J2</t>
        </is>
      </c>
      <c r="B32" t="inlineStr">
        <is>
          <t>Recode Uncategorised Expense by payee</t>
        </is>
      </c>
      <c r="C32" t="inlineStr">
        <is>
          <t>Small tools</t>
        </is>
      </c>
      <c r="D32" s="9" t="n">
        <v>555.08</v>
      </c>
      <c r="E32" t="inlineStr">
        <is>
          <t>Recode TOTAL TOOLS RICHMOND (2026-09-22)</t>
        </is>
      </c>
      <c r="F32" t="str">
        <f>INDEX('Account Map'!$E$5:$E$90,MATCH(C32,'Account Map'!$A$5:$A$90,0))</f>
        <v>474</v>
      </c>
      <c r="G32" t="inlineStr">
        <is>
          <t>Bookkeeper</t>
        </is>
      </c>
    </row>
    <row r="33">
      <c r="A33" t="inlineStr">
        <is>
          <t>J2</t>
        </is>
      </c>
      <c r="B33" t="inlineStr">
        <is>
          <t>Recode Uncategorised Expense by payee</t>
        </is>
      </c>
      <c r="C33" t="inlineStr">
        <is>
          <t>GST Payable</t>
        </is>
      </c>
      <c r="D33" s="9" t="n">
        <v>55.51</v>
      </c>
      <c r="E33" t="inlineStr">
        <is>
          <t>GST credit on TOTAL TOOLS RICHMOND</t>
        </is>
      </c>
      <c r="F33" t="str">
        <f>INDEX('Account Map'!$E$5:$E$90,MATCH(C33,'Account Map'!$A$5:$A$90,0))</f>
        <v>820</v>
      </c>
      <c r="G33" t="inlineStr">
        <is>
          <t>Bookkeeper</t>
        </is>
      </c>
    </row>
    <row r="34">
      <c r="A34" t="inlineStr">
        <is>
          <t>J2</t>
        </is>
      </c>
      <c r="B34" t="inlineStr">
        <is>
          <t>Recode Uncategorised Expense by payee</t>
        </is>
      </c>
      <c r="C34" t="inlineStr">
        <is>
          <t>Uncategorised Expense</t>
        </is>
      </c>
      <c r="D34" s="9" t="n">
        <v>-610.59</v>
      </c>
      <c r="E34" t="inlineStr">
        <is>
          <t>Clear TOTAL TOOLS RICHMOND</t>
        </is>
      </c>
      <c r="F34" t="str">
        <f>INDEX('Account Map'!$E$5:$E$90,MATCH(C34,'Account Map'!$A$5:$A$90,0))</f>
        <v>850</v>
      </c>
      <c r="G34" t="inlineStr">
        <is>
          <t>Bookkeeper</t>
        </is>
      </c>
    </row>
    <row r="35">
      <c r="A35" t="inlineStr">
        <is>
          <t>J2</t>
        </is>
      </c>
      <c r="B35" t="inlineStr">
        <is>
          <t>Recode Uncategorised Expense by payee</t>
        </is>
      </c>
      <c r="C35" t="inlineStr">
        <is>
          <t>Motor Vehicle:Fuel</t>
        </is>
      </c>
      <c r="D35" s="9" t="n">
        <v>54.83</v>
      </c>
      <c r="E35" t="inlineStr">
        <is>
          <t>Recode BP RICHMOND (2026-09-01)</t>
        </is>
      </c>
      <c r="F35" t="str">
        <f>INDEX('Account Map'!$E$5:$E$90,MATCH(C35,'Account Map'!$A$5:$A$90,0))</f>
        <v>449</v>
      </c>
      <c r="G35" t="inlineStr">
        <is>
          <t>Bookkeeper</t>
        </is>
      </c>
    </row>
    <row r="36">
      <c r="A36" t="inlineStr">
        <is>
          <t>J2</t>
        </is>
      </c>
      <c r="B36" t="inlineStr">
        <is>
          <t>Recode Uncategorised Expense by payee</t>
        </is>
      </c>
      <c r="C36" t="inlineStr">
        <is>
          <t>GST Payable</t>
        </is>
      </c>
      <c r="D36" s="9" t="n">
        <v>5.48</v>
      </c>
      <c r="E36" t="inlineStr">
        <is>
          <t>GST credit on BP RICHMOND</t>
        </is>
      </c>
      <c r="F36" t="str">
        <f>INDEX('Account Map'!$E$5:$E$90,MATCH(C36,'Account Map'!$A$5:$A$90,0))</f>
        <v>820</v>
      </c>
      <c r="G36" t="inlineStr">
        <is>
          <t>Bookkeeper</t>
        </is>
      </c>
    </row>
    <row r="37">
      <c r="A37" t="inlineStr">
        <is>
          <t>J2</t>
        </is>
      </c>
      <c r="B37" t="inlineStr">
        <is>
          <t>Recode Uncategorised Expense by payee</t>
        </is>
      </c>
      <c r="C37" t="inlineStr">
        <is>
          <t>Uncategorised Expense</t>
        </is>
      </c>
      <c r="D37" s="9" t="n">
        <v>-60.31</v>
      </c>
      <c r="E37" t="inlineStr">
        <is>
          <t>Clear BP RICHMOND</t>
        </is>
      </c>
      <c r="F37" t="str">
        <f>INDEX('Account Map'!$E$5:$E$90,MATCH(C37,'Account Map'!$A$5:$A$90,0))</f>
        <v>850</v>
      </c>
      <c r="G37" t="inlineStr">
        <is>
          <t>Bookkeeper</t>
        </is>
      </c>
    </row>
    <row r="38">
      <c r="A38" t="inlineStr">
        <is>
          <t>J2</t>
        </is>
      </c>
      <c r="B38" t="inlineStr">
        <is>
          <t>Recode Uncategorised Expense by payee</t>
        </is>
      </c>
      <c r="C38" t="inlineStr">
        <is>
          <t>Hardware &amp; fittings</t>
        </is>
      </c>
      <c r="D38" s="9" t="n">
        <v>329.78</v>
      </c>
      <c r="E38" t="inlineStr">
        <is>
          <t>Recode BUNNINGS 3121 (2026-08-05)</t>
        </is>
      </c>
      <c r="F38" t="str">
        <f>INDEX('Account Map'!$E$5:$E$90,MATCH(C38,'Account Map'!$A$5:$A$90,0))</f>
        <v>311</v>
      </c>
      <c r="G38" t="inlineStr">
        <is>
          <t>Bookkeeper</t>
        </is>
      </c>
    </row>
    <row r="39">
      <c r="A39" t="inlineStr">
        <is>
          <t>J2</t>
        </is>
      </c>
      <c r="B39" t="inlineStr">
        <is>
          <t>Recode Uncategorised Expense by payee</t>
        </is>
      </c>
      <c r="C39" t="inlineStr">
        <is>
          <t>GST Payable</t>
        </is>
      </c>
      <c r="D39" s="9" t="n">
        <v>32.98</v>
      </c>
      <c r="E39" t="inlineStr">
        <is>
          <t>GST credit on BUNNINGS 3121</t>
        </is>
      </c>
      <c r="F39" t="str">
        <f>INDEX('Account Map'!$E$5:$E$90,MATCH(C39,'Account Map'!$A$5:$A$90,0))</f>
        <v>820</v>
      </c>
      <c r="G39" t="inlineStr">
        <is>
          <t>Bookkeeper</t>
        </is>
      </c>
    </row>
    <row r="40">
      <c r="A40" t="inlineStr">
        <is>
          <t>J2</t>
        </is>
      </c>
      <c r="B40" t="inlineStr">
        <is>
          <t>Recode Uncategorised Expense by payee</t>
        </is>
      </c>
      <c r="C40" t="inlineStr">
        <is>
          <t>Uncategorised Expense</t>
        </is>
      </c>
      <c r="D40" s="9" t="n">
        <v>-362.76</v>
      </c>
      <c r="E40" t="inlineStr">
        <is>
          <t>Clear BUNNINGS 3121</t>
        </is>
      </c>
      <c r="F40" t="str">
        <f>INDEX('Account Map'!$E$5:$E$90,MATCH(C40,'Account Map'!$A$5:$A$90,0))</f>
        <v>850</v>
      </c>
      <c r="G40" t="inlineStr">
        <is>
          <t>Bookkeeper</t>
        </is>
      </c>
    </row>
    <row r="41">
      <c r="A41" t="inlineStr">
        <is>
          <t>J2</t>
        </is>
      </c>
      <c r="B41" t="inlineStr">
        <is>
          <t>Recode Uncategorised Expense by payee</t>
        </is>
      </c>
      <c r="C41" t="inlineStr">
        <is>
          <t>Postage</t>
        </is>
      </c>
      <c r="D41" s="9" t="n">
        <v>187.09</v>
      </c>
      <c r="E41" t="inlineStr">
        <is>
          <t>Recode AUST POST 3000 (2026-09-24)</t>
        </is>
      </c>
      <c r="F41" t="str">
        <f>INDEX('Account Map'!$E$5:$E$90,MATCH(C41,'Account Map'!$A$5:$A$90,0))</f>
        <v>453</v>
      </c>
      <c r="G41" t="inlineStr">
        <is>
          <t>Bookkeeper</t>
        </is>
      </c>
    </row>
    <row r="42">
      <c r="A42" t="inlineStr">
        <is>
          <t>J2</t>
        </is>
      </c>
      <c r="B42" t="inlineStr">
        <is>
          <t>Recode Uncategorised Expense by payee</t>
        </is>
      </c>
      <c r="C42" t="inlineStr">
        <is>
          <t>GST Payable</t>
        </is>
      </c>
      <c r="D42" s="9" t="n">
        <v>18.71</v>
      </c>
      <c r="E42" t="inlineStr">
        <is>
          <t>GST credit on AUST POST 3000</t>
        </is>
      </c>
      <c r="F42" t="str">
        <f>INDEX('Account Map'!$E$5:$E$90,MATCH(C42,'Account Map'!$A$5:$A$90,0))</f>
        <v>820</v>
      </c>
      <c r="G42" t="inlineStr">
        <is>
          <t>Bookkeeper</t>
        </is>
      </c>
    </row>
    <row r="43">
      <c r="A43" t="inlineStr">
        <is>
          <t>J2</t>
        </is>
      </c>
      <c r="B43" t="inlineStr">
        <is>
          <t>Recode Uncategorised Expense by payee</t>
        </is>
      </c>
      <c r="C43" t="inlineStr">
        <is>
          <t>Uncategorised Expense</t>
        </is>
      </c>
      <c r="D43" s="9" t="n">
        <v>-205.8</v>
      </c>
      <c r="E43" t="inlineStr">
        <is>
          <t>Clear AUST POST 3000</t>
        </is>
      </c>
      <c r="F43" t="str">
        <f>INDEX('Account Map'!$E$5:$E$90,MATCH(C43,'Account Map'!$A$5:$A$90,0))</f>
        <v>850</v>
      </c>
      <c r="G43" t="inlineStr">
        <is>
          <t>Bookkeeper</t>
        </is>
      </c>
    </row>
    <row r="44">
      <c r="A44" t="inlineStr">
        <is>
          <t>J2</t>
        </is>
      </c>
      <c r="B44" t="inlineStr">
        <is>
          <t>Recode Uncategorised Expense by payee</t>
        </is>
      </c>
      <c r="C44" t="inlineStr">
        <is>
          <t>Software</t>
        </is>
      </c>
      <c r="D44" s="9" t="n">
        <v>449.51</v>
      </c>
      <c r="E44" t="inlineStr">
        <is>
          <t>Recode ADOBE *CREATIVE CLD (2026-08-16)</t>
        </is>
      </c>
      <c r="F44" t="str">
        <f>INDEX('Account Map'!$E$5:$E$90,MATCH(C44,'Account Map'!$A$5:$A$90,0))</f>
        <v>485</v>
      </c>
      <c r="G44" t="inlineStr">
        <is>
          <t>Bookkeeper</t>
        </is>
      </c>
    </row>
    <row r="45">
      <c r="A45" t="inlineStr">
        <is>
          <t>J2</t>
        </is>
      </c>
      <c r="B45" t="inlineStr">
        <is>
          <t>Recode Uncategorised Expense by payee</t>
        </is>
      </c>
      <c r="C45" t="inlineStr">
        <is>
          <t>GST Payable</t>
        </is>
      </c>
      <c r="D45" s="9" t="n">
        <v>44.95</v>
      </c>
      <c r="E45" t="inlineStr">
        <is>
          <t>GST credit on ADOBE *CREATIVE CLD</t>
        </is>
      </c>
      <c r="F45" t="str">
        <f>INDEX('Account Map'!$E$5:$E$90,MATCH(C45,'Account Map'!$A$5:$A$90,0))</f>
        <v>820</v>
      </c>
      <c r="G45" t="inlineStr">
        <is>
          <t>Bookkeeper</t>
        </is>
      </c>
    </row>
    <row r="46">
      <c r="A46" t="inlineStr">
        <is>
          <t>J2</t>
        </is>
      </c>
      <c r="B46" t="inlineStr">
        <is>
          <t>Recode Uncategorised Expense by payee</t>
        </is>
      </c>
      <c r="C46" t="inlineStr">
        <is>
          <t>Uncategorised Expense</t>
        </is>
      </c>
      <c r="D46" s="9" t="n">
        <v>-494.46</v>
      </c>
      <c r="E46" t="inlineStr">
        <is>
          <t>Clear ADOBE *CREATIVE CLD</t>
        </is>
      </c>
      <c r="F46" t="str">
        <f>INDEX('Account Map'!$E$5:$E$90,MATCH(C46,'Account Map'!$A$5:$A$90,0))</f>
        <v>850</v>
      </c>
      <c r="G46" t="inlineStr">
        <is>
          <t>Bookkeeper</t>
        </is>
      </c>
    </row>
    <row r="47">
      <c r="A47" t="inlineStr">
        <is>
          <t>J2</t>
        </is>
      </c>
      <c r="B47" t="inlineStr">
        <is>
          <t>Recode Uncategorised Expense by payee</t>
        </is>
      </c>
      <c r="C47" t="inlineStr">
        <is>
          <t>Advertising</t>
        </is>
      </c>
      <c r="D47" s="9" t="n">
        <v>432.64</v>
      </c>
      <c r="E47" t="inlineStr">
        <is>
          <t>Recode GOOGLE*ADS (2026-09-15)</t>
        </is>
      </c>
      <c r="F47" t="str">
        <f>INDEX('Account Map'!$E$5:$E$90,MATCH(C47,'Account Map'!$A$5:$A$90,0))</f>
        <v>400</v>
      </c>
      <c r="G47" t="inlineStr">
        <is>
          <t>Bookkeeper</t>
        </is>
      </c>
    </row>
    <row r="48">
      <c r="A48" t="inlineStr">
        <is>
          <t>J2</t>
        </is>
      </c>
      <c r="B48" t="inlineStr">
        <is>
          <t>Recode Uncategorised Expense by payee</t>
        </is>
      </c>
      <c r="C48" t="inlineStr">
        <is>
          <t>GST Payable</t>
        </is>
      </c>
      <c r="D48" s="9" t="n">
        <v>43.26</v>
      </c>
      <c r="E48" t="inlineStr">
        <is>
          <t>GST credit on GOOGLE*ADS</t>
        </is>
      </c>
      <c r="F48" t="str">
        <f>INDEX('Account Map'!$E$5:$E$90,MATCH(C48,'Account Map'!$A$5:$A$90,0))</f>
        <v>820</v>
      </c>
      <c r="G48" t="inlineStr">
        <is>
          <t>Bookkeeper</t>
        </is>
      </c>
    </row>
    <row r="49">
      <c r="A49" t="inlineStr">
        <is>
          <t>J2</t>
        </is>
      </c>
      <c r="B49" t="inlineStr">
        <is>
          <t>Recode Uncategorised Expense by payee</t>
        </is>
      </c>
      <c r="C49" t="inlineStr">
        <is>
          <t>Uncategorised Expense</t>
        </is>
      </c>
      <c r="D49" s="9" t="n">
        <v>-475.9</v>
      </c>
      <c r="E49" t="inlineStr">
        <is>
          <t>Clear GOOGLE*ADS</t>
        </is>
      </c>
      <c r="F49" t="str">
        <f>INDEX('Account Map'!$E$5:$E$90,MATCH(C49,'Account Map'!$A$5:$A$90,0))</f>
        <v>850</v>
      </c>
      <c r="G49" t="inlineStr">
        <is>
          <t>Bookkeeper</t>
        </is>
      </c>
    </row>
    <row r="50">
      <c r="A50" t="inlineStr">
        <is>
          <t>J3</t>
        </is>
      </c>
      <c r="B50" t="inlineStr">
        <is>
          <t>Clear Opening Balance Equity</t>
        </is>
      </c>
      <c r="C50" t="inlineStr">
        <is>
          <t>Opening Balance Equity</t>
        </is>
      </c>
      <c r="D50" s="9" t="n">
        <v>3412.5</v>
      </c>
      <c r="E50" t="inlineStr">
        <is>
          <t>Clear Opening Balance Equity (left by an old opening balance)</t>
        </is>
      </c>
      <c r="F50" t="str">
        <f>INDEX('Account Map'!$E$5:$E$90,MATCH(C50,'Account Map'!$A$5:$A$90,0))</f>
        <v>960</v>
      </c>
      <c r="G50" t="inlineStr">
        <is>
          <t>Accountant</t>
        </is>
      </c>
    </row>
    <row r="51">
      <c r="A51" t="inlineStr">
        <is>
          <t>J3</t>
        </is>
      </c>
      <c r="B51" t="inlineStr">
        <is>
          <t>Clear Opening Balance Equity</t>
        </is>
      </c>
      <c r="C51" t="inlineStr">
        <is>
          <t>Retained Earnings</t>
        </is>
      </c>
      <c r="D51" s="9" t="n">
        <v>-3412.5</v>
      </c>
      <c r="E51" t="inlineStr">
        <is>
          <t>Accountant to confirm the reclass to retained earnings</t>
        </is>
      </c>
      <c r="F51" t="str">
        <f>INDEX('Account Map'!$E$5:$E$90,MATCH(C51,'Account Map'!$A$5:$A$90,0))</f>
        <v>960</v>
      </c>
      <c r="G51" t="inlineStr">
        <is>
          <t>Accountant</t>
        </is>
      </c>
    </row>
  </sheetData>
  <autoFilter ref="A4:G51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9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9" customWidth="1" min="4" max="4"/>
    <col width="15" customWidth="1" min="5" max="5"/>
    <col width="8" customWidth="1" min="6" max="6"/>
  </cols>
  <sheetData>
    <row r="1">
      <c r="A1" s="6" t="inlineStr">
        <is>
          <t>Adjusted trial balance at 30 Sep 2026 (debit positive)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Account</t>
        </is>
      </c>
      <c r="B4" s="7" t="inlineStr">
        <is>
          <t>TB 30 Sep</t>
        </is>
      </c>
      <c r="C4" s="7" t="inlineStr">
        <is>
          <t>Pre-cutover journals</t>
        </is>
      </c>
      <c r="D4" s="7" t="inlineStr">
        <is>
          <t>Rounding</t>
        </is>
      </c>
      <c r="E4" s="7" t="inlineStr">
        <is>
          <t>Adjusted</t>
        </is>
      </c>
      <c r="F4" s="7" t="inlineStr">
        <is>
          <t>Xero code</t>
        </is>
      </c>
    </row>
    <row r="5">
      <c r="A5" t="inlineStr">
        <is>
          <t>ANZ Business Cheque</t>
        </is>
      </c>
      <c r="B5" s="9">
        <f>INDEX('TB Roll-forward'!$E$5:$E$90,MATCH(A5,'TB Roll-forward'!$A$5:$A$90,0))</f>
        <v>504301.08</v>
      </c>
      <c r="C5" s="9">
        <f>SUMIFS('Pre-cutover Journals'!$D$5:$D$51,'Pre-cutover Journals'!$C$5:$C$51,A5)</f>
        <v>0</v>
      </c>
      <c r="D5" s="9" t="n">
        <v>0</v>
      </c>
      <c r="E5" s="9">
        <f>ROUND(B5+C5+D5,2)</f>
        <v>504301.08</v>
      </c>
      <c r="F5" t="str">
        <f>INDEX('Account Map'!$E$5:$E$90,MATCH(A5,'Account Map'!$A$5:$A$90,0))</f>
        <v>090</v>
      </c>
    </row>
    <row r="6">
      <c r="A6" t="inlineStr">
        <is>
          <t>ANZ Online Saver</t>
        </is>
      </c>
      <c r="B6" s="9">
        <f>INDEX('TB Roll-forward'!$E$5:$E$90,MATCH(A6,'TB Roll-forward'!$A$5:$A$90,0))</f>
        <v>61620</v>
      </c>
      <c r="C6" s="9">
        <f>SUMIFS('Pre-cutover Journals'!$D$5:$D$51,'Pre-cutover Journals'!$C$5:$C$51,A6)</f>
        <v>0</v>
      </c>
      <c r="D6" s="9" t="n">
        <v>0</v>
      </c>
      <c r="E6" s="9">
        <f>ROUND(B6+C6+D6,2)</f>
        <v>61620</v>
      </c>
      <c r="F6" t="str">
        <f>INDEX('Account Map'!$E$5:$E$90,MATCH(A6,'Account Map'!$A$5:$A$90,0))</f>
        <v>091</v>
      </c>
    </row>
    <row r="7">
      <c r="A7" t="inlineStr">
        <is>
          <t>Undeposited Funds</t>
        </is>
      </c>
      <c r="B7" s="9">
        <f>INDEX('TB Roll-forward'!$E$5:$E$90,MATCH(A7,'TB Roll-forward'!$A$5:$A$90,0))</f>
        <v>26618.67</v>
      </c>
      <c r="C7" s="9">
        <f>SUMIFS('Pre-cutover Journals'!$D$5:$D$51,'Pre-cutover Journals'!$C$5:$C$51,A7)</f>
        <v>-26618.67</v>
      </c>
      <c r="D7" s="9" t="n">
        <v>0</v>
      </c>
      <c r="E7" s="9">
        <f>ROUND(B7+C7+D7,2)</f>
        <v>0</v>
      </c>
      <c r="F7" t="str">
        <f>INDEX('Account Map'!$E$5:$E$90,MATCH(A7,'Account Map'!$A$5:$A$90,0))</f>
        <v>615</v>
      </c>
    </row>
    <row r="8">
      <c r="A8" t="inlineStr">
        <is>
          <t>Accounts Receivable (A/R)</t>
        </is>
      </c>
      <c r="B8" s="9">
        <f>INDEX('TB Roll-forward'!$E$5:$E$90,MATCH(A8,'TB Roll-forward'!$A$5:$A$90,0))</f>
        <v>742980.26</v>
      </c>
      <c r="C8" s="9">
        <f>SUMIFS('Pre-cutover Journals'!$D$5:$D$51,'Pre-cutover Journals'!$C$5:$C$51,A8)</f>
        <v>0</v>
      </c>
      <c r="D8" s="9" t="n">
        <v>0</v>
      </c>
      <c r="E8" s="9">
        <f>ROUND(B8+C8+D8,2)</f>
        <v>742980.26</v>
      </c>
      <c r="F8" t="str">
        <f>INDEX('Account Map'!$E$5:$E$90,MATCH(A8,'Account Map'!$A$5:$A$90,0))</f>
        <v>610</v>
      </c>
    </row>
    <row r="9">
      <c r="A9" t="inlineStr">
        <is>
          <t>Prepayments</t>
        </is>
      </c>
      <c r="B9" s="9">
        <f>INDEX('TB Roll-forward'!$E$5:$E$90,MATCH(A9,'TB Roll-forward'!$A$5:$A$90,0))</f>
        <v>6840</v>
      </c>
      <c r="C9" s="9">
        <f>SUMIFS('Pre-cutover Journals'!$D$5:$D$51,'Pre-cutover Journals'!$C$5:$C$51,A9)</f>
        <v>0</v>
      </c>
      <c r="D9" s="9" t="n">
        <v>0</v>
      </c>
      <c r="E9" s="9">
        <f>ROUND(B9+C9+D9,2)</f>
        <v>6840</v>
      </c>
      <c r="F9" t="str">
        <f>INDEX('Account Map'!$E$5:$E$90,MATCH(A9,'Account Map'!$A$5:$A$90,0))</f>
        <v>620</v>
      </c>
    </row>
    <row r="10">
      <c r="A10" t="inlineStr">
        <is>
          <t>Prepaid insurance (old)</t>
        </is>
      </c>
      <c r="B10" s="9">
        <f>INDEX('TB Roll-forward'!$E$5:$E$90,MATCH(A10,'TB Roll-forward'!$A$5:$A$90,0))</f>
        <v>1850</v>
      </c>
      <c r="C10" s="9">
        <f>SUMIFS('Pre-cutover Journals'!$D$5:$D$51,'Pre-cutover Journals'!$C$5:$C$51,A10)</f>
        <v>0</v>
      </c>
      <c r="D10" s="9" t="n">
        <v>0</v>
      </c>
      <c r="E10" s="9">
        <f>ROUND(B10+C10+D10,2)</f>
        <v>1850</v>
      </c>
      <c r="F10" t="str">
        <f>INDEX('Account Map'!$E$5:$E$90,MATCH(A10,'Account Map'!$A$5:$A$90,0))</f>
        <v>620</v>
      </c>
    </row>
    <row r="11">
      <c r="A11" t="inlineStr">
        <is>
          <t>Stock on hand</t>
        </is>
      </c>
      <c r="B11" s="9">
        <f>INDEX('TB Roll-forward'!$E$5:$E$90,MATCH(A11,'TB Roll-forward'!$A$5:$A$90,0))</f>
        <v>38420.55</v>
      </c>
      <c r="C11" s="9">
        <f>SUMIFS('Pre-cutover Journals'!$D$5:$D$51,'Pre-cutover Journals'!$C$5:$C$51,A11)</f>
        <v>0</v>
      </c>
      <c r="D11" s="9" t="n">
        <v>0</v>
      </c>
      <c r="E11" s="9">
        <f>ROUND(B11+C11+D11,2)</f>
        <v>38420.55</v>
      </c>
      <c r="F11" t="str">
        <f>INDEX('Account Map'!$E$5:$E$90,MATCH(A11,'Account Map'!$A$5:$A$90,0))</f>
        <v>630</v>
      </c>
    </row>
    <row r="12">
      <c r="A12" t="inlineStr">
        <is>
          <t>Work in progress</t>
        </is>
      </c>
      <c r="B12" s="9">
        <f>INDEX('TB Roll-forward'!$E$5:$E$90,MATCH(A12,'TB Roll-forward'!$A$5:$A$90,0))</f>
        <v>22150</v>
      </c>
      <c r="C12" s="9">
        <f>SUMIFS('Pre-cutover Journals'!$D$5:$D$51,'Pre-cutover Journals'!$C$5:$C$51,A12)</f>
        <v>0</v>
      </c>
      <c r="D12" s="9" t="n">
        <v>0</v>
      </c>
      <c r="E12" s="9">
        <f>ROUND(B12+C12+D12,2)</f>
        <v>22150</v>
      </c>
      <c r="F12" t="str">
        <f>INDEX('Account Map'!$E$5:$E$90,MATCH(A12,'Account Map'!$A$5:$A$90,0))</f>
        <v>631</v>
      </c>
    </row>
    <row r="13">
      <c r="A13" t="inlineStr">
        <is>
          <t>Rental bond</t>
        </is>
      </c>
      <c r="B13" s="9">
        <f>INDEX('TB Roll-forward'!$E$5:$E$90,MATCH(A13,'TB Roll-forward'!$A$5:$A$90,0))</f>
        <v>18000</v>
      </c>
      <c r="C13" s="9">
        <f>SUMIFS('Pre-cutover Journals'!$D$5:$D$51,'Pre-cutover Journals'!$C$5:$C$51,A13)</f>
        <v>0</v>
      </c>
      <c r="D13" s="9" t="n">
        <v>0</v>
      </c>
      <c r="E13" s="9">
        <f>ROUND(B13+C13+D13,2)</f>
        <v>18000</v>
      </c>
      <c r="F13" t="str">
        <f>INDEX('Account Map'!$E$5:$E$90,MATCH(A13,'Account Map'!$A$5:$A$90,0))</f>
        <v>632</v>
      </c>
    </row>
    <row r="14">
      <c r="A14" t="inlineStr">
        <is>
          <t>Plant &amp; equipment</t>
        </is>
      </c>
      <c r="B14" s="9">
        <f>INDEX('TB Roll-forward'!$E$5:$E$90,MATCH(A14,'TB Roll-forward'!$A$5:$A$90,0))</f>
        <v>286400</v>
      </c>
      <c r="C14" s="9">
        <f>SUMIFS('Pre-cutover Journals'!$D$5:$D$51,'Pre-cutover Journals'!$C$5:$C$51,A14)</f>
        <v>0</v>
      </c>
      <c r="D14" s="9" t="n">
        <v>0</v>
      </c>
      <c r="E14" s="9">
        <f>ROUND(B14+C14+D14,2)</f>
        <v>286400</v>
      </c>
      <c r="F14" t="str">
        <f>INDEX('Account Map'!$E$5:$E$90,MATCH(A14,'Account Map'!$A$5:$A$90,0))</f>
        <v>710</v>
      </c>
    </row>
    <row r="15">
      <c r="A15" t="inlineStr">
        <is>
          <t>Plant &amp; equipment:Accumulated depreciation</t>
        </is>
      </c>
      <c r="B15" s="9">
        <f>INDEX('TB Roll-forward'!$E$5:$E$90,MATCH(A15,'TB Roll-forward'!$A$5:$A$90,0))</f>
        <v>-126810</v>
      </c>
      <c r="C15" s="9">
        <f>SUMIFS('Pre-cutover Journals'!$D$5:$D$51,'Pre-cutover Journals'!$C$5:$C$51,A15)</f>
        <v>0</v>
      </c>
      <c r="D15" s="9" t="n">
        <v>0</v>
      </c>
      <c r="E15" s="9">
        <f>ROUND(B15+C15+D15,2)</f>
        <v>-126810</v>
      </c>
      <c r="F15" t="str">
        <f>INDEX('Account Map'!$E$5:$E$90,MATCH(A15,'Account Map'!$A$5:$A$90,0))</f>
        <v>711</v>
      </c>
    </row>
    <row r="16">
      <c r="A16" t="inlineStr">
        <is>
          <t>Motor vehicles</t>
        </is>
      </c>
      <c r="B16" s="9">
        <f>INDEX('TB Roll-forward'!$E$5:$E$90,MATCH(A16,'TB Roll-forward'!$A$5:$A$90,0))</f>
        <v>142500</v>
      </c>
      <c r="C16" s="9">
        <f>SUMIFS('Pre-cutover Journals'!$D$5:$D$51,'Pre-cutover Journals'!$C$5:$C$51,A16)</f>
        <v>0</v>
      </c>
      <c r="D16" s="9" t="n">
        <v>0</v>
      </c>
      <c r="E16" s="9">
        <f>ROUND(B16+C16+D16,2)</f>
        <v>142500</v>
      </c>
      <c r="F16" t="str">
        <f>INDEX('Account Map'!$E$5:$E$90,MATCH(A16,'Account Map'!$A$5:$A$90,0))</f>
        <v>720</v>
      </c>
    </row>
    <row r="17">
      <c r="A17" t="inlineStr">
        <is>
          <t>Motor vehicles:Accumulated depreciation</t>
        </is>
      </c>
      <c r="B17" s="9">
        <f>INDEX('TB Roll-forward'!$E$5:$E$90,MATCH(A17,'TB Roll-forward'!$A$5:$A$90,0))</f>
        <v>-66925</v>
      </c>
      <c r="C17" s="9">
        <f>SUMIFS('Pre-cutover Journals'!$D$5:$D$51,'Pre-cutover Journals'!$C$5:$C$51,A17)</f>
        <v>0</v>
      </c>
      <c r="D17" s="9" t="n">
        <v>0</v>
      </c>
      <c r="E17" s="9">
        <f>ROUND(B17+C17+D17,2)</f>
        <v>-66925</v>
      </c>
      <c r="F17" t="str">
        <f>INDEX('Account Map'!$E$5:$E$90,MATCH(A17,'Account Map'!$A$5:$A$90,0))</f>
        <v>721</v>
      </c>
    </row>
    <row r="18">
      <c r="A18" t="inlineStr">
        <is>
          <t>Computer equipment</t>
        </is>
      </c>
      <c r="B18" s="9">
        <f>INDEX('TB Roll-forward'!$E$5:$E$90,MATCH(A18,'TB Roll-forward'!$A$5:$A$90,0))</f>
        <v>18640</v>
      </c>
      <c r="C18" s="9">
        <f>SUMIFS('Pre-cutover Journals'!$D$5:$D$51,'Pre-cutover Journals'!$C$5:$C$51,A18)</f>
        <v>0</v>
      </c>
      <c r="D18" s="9" t="n">
        <v>0</v>
      </c>
      <c r="E18" s="9">
        <f>ROUND(B18+C18+D18,2)</f>
        <v>18640</v>
      </c>
      <c r="F18" t="str">
        <f>INDEX('Account Map'!$E$5:$E$90,MATCH(A18,'Account Map'!$A$5:$A$90,0))</f>
        <v>730</v>
      </c>
    </row>
    <row r="19">
      <c r="A19" t="inlineStr">
        <is>
          <t>Accum. depn - computers</t>
        </is>
      </c>
      <c r="B19" s="9">
        <f>INDEX('TB Roll-forward'!$E$5:$E$90,MATCH(A19,'TB Roll-forward'!$A$5:$A$90,0))</f>
        <v>-12029</v>
      </c>
      <c r="C19" s="9">
        <f>SUMIFS('Pre-cutover Journals'!$D$5:$D$51,'Pre-cutover Journals'!$C$5:$C$51,A19)</f>
        <v>0</v>
      </c>
      <c r="D19" s="9" t="n">
        <v>0</v>
      </c>
      <c r="E19" s="9">
        <f>ROUND(B19+C19+D19,2)</f>
        <v>-12029</v>
      </c>
      <c r="F19" t="str">
        <f>INDEX('Account Map'!$E$5:$E$90,MATCH(A19,'Account Map'!$A$5:$A$90,0))</f>
        <v>731</v>
      </c>
    </row>
    <row r="20">
      <c r="A20" t="inlineStr">
        <is>
          <t>Accounts Payable (A/P)</t>
        </is>
      </c>
      <c r="B20" s="9">
        <f>INDEX('TB Roll-forward'!$E$5:$E$90,MATCH(A20,'TB Roll-forward'!$A$5:$A$90,0))</f>
        <v>-221290.43</v>
      </c>
      <c r="C20" s="9">
        <f>SUMIFS('Pre-cutover Journals'!$D$5:$D$51,'Pre-cutover Journals'!$C$5:$C$51,A20)</f>
        <v>0</v>
      </c>
      <c r="D20" s="9" t="n">
        <v>0</v>
      </c>
      <c r="E20" s="9">
        <f>ROUND(B20+C20+D20,2)</f>
        <v>-221290.43</v>
      </c>
      <c r="F20" t="str">
        <f>INDEX('Account Map'!$E$5:$E$90,MATCH(A20,'Account Map'!$A$5:$A$90,0))</f>
        <v>800</v>
      </c>
    </row>
    <row r="21">
      <c r="A21" t="inlineStr">
        <is>
          <t>ANZ Business Visa</t>
        </is>
      </c>
      <c r="B21" s="9">
        <f>INDEX('TB Roll-forward'!$E$5:$E$90,MATCH(A21,'TB Roll-forward'!$A$5:$A$90,0))</f>
        <v>-30589.41</v>
      </c>
      <c r="C21" s="9">
        <f>SUMIFS('Pre-cutover Journals'!$D$5:$D$51,'Pre-cutover Journals'!$C$5:$C$51,A21)</f>
        <v>0</v>
      </c>
      <c r="D21" s="9" t="n">
        <v>0</v>
      </c>
      <c r="E21" s="9">
        <f>ROUND(B21+C21+D21,2)</f>
        <v>-30589.41</v>
      </c>
      <c r="F21" t="str">
        <f>INDEX('Account Map'!$E$5:$E$90,MATCH(A21,'Account Map'!$A$5:$A$90,0))</f>
        <v>092</v>
      </c>
    </row>
    <row r="22">
      <c r="A22" t="inlineStr">
        <is>
          <t>GST Payable</t>
        </is>
      </c>
      <c r="B22" s="9">
        <f>INDEX('TB Roll-forward'!$E$5:$E$90,MATCH(A22,'TB Roll-forward'!$A$5:$A$90,0))</f>
        <v>-69835.29</v>
      </c>
      <c r="C22" s="9">
        <f>SUMIFS('Pre-cutover Journals'!$D$5:$D$51,'Pre-cutover Journals'!$C$5:$C$51,A22)</f>
        <v>2810.68</v>
      </c>
      <c r="D22" s="9" t="n">
        <v>0</v>
      </c>
      <c r="E22" s="9">
        <f>ROUND(B22+C22+D22,2)</f>
        <v>-67024.61</v>
      </c>
      <c r="F22" t="str">
        <f>INDEX('Account Map'!$E$5:$E$90,MATCH(A22,'Account Map'!$A$5:$A$90,0))</f>
        <v>820</v>
      </c>
    </row>
    <row r="23">
      <c r="A23" t="inlineStr">
        <is>
          <t>GST Liabilities Payable</t>
        </is>
      </c>
      <c r="B23" s="9">
        <f>INDEX('TB Roll-forward'!$E$5:$E$90,MATCH(A23,'TB Roll-forward'!$A$5:$A$90,0))</f>
        <v>0</v>
      </c>
      <c r="C23" s="9">
        <f>SUMIFS('Pre-cutover Journals'!$D$5:$D$51,'Pre-cutover Journals'!$C$5:$C$51,A23)</f>
        <v>0</v>
      </c>
      <c r="D23" s="9" t="n">
        <v>0</v>
      </c>
      <c r="E23" s="9">
        <f>ROUND(B23+C23+D23,2)</f>
        <v>0</v>
      </c>
      <c r="F23" t="str">
        <f>INDEX('Account Map'!$E$5:$E$90,MATCH(A23,'Account Map'!$A$5:$A$90,0))</f>
        <v>820</v>
      </c>
    </row>
    <row r="24">
      <c r="A24" t="inlineStr">
        <is>
          <t>PAYG Withholdings Payable</t>
        </is>
      </c>
      <c r="B24" s="9">
        <f>INDEX('TB Roll-forward'!$E$5:$E$90,MATCH(A24,'TB Roll-forward'!$A$5:$A$90,0))</f>
        <v>-36892.08</v>
      </c>
      <c r="C24" s="9">
        <f>SUMIFS('Pre-cutover Journals'!$D$5:$D$51,'Pre-cutover Journals'!$C$5:$C$51,A24)</f>
        <v>0</v>
      </c>
      <c r="D24" s="9" t="n">
        <v>0</v>
      </c>
      <c r="E24" s="9">
        <f>ROUND(B24+C24+D24,2)</f>
        <v>-36892.08</v>
      </c>
      <c r="F24" t="str">
        <f>INDEX('Account Map'!$E$5:$E$90,MATCH(A24,'Account Map'!$A$5:$A$90,0))</f>
        <v>825</v>
      </c>
    </row>
    <row r="25">
      <c r="A25" t="inlineStr">
        <is>
          <t>Superannuation Payable</t>
        </is>
      </c>
      <c r="B25" s="9">
        <f>INDEX('TB Roll-forward'!$E$5:$E$90,MATCH(A25,'TB Roll-forward'!$A$5:$A$90,0))</f>
        <v>-23300.25</v>
      </c>
      <c r="C25" s="9">
        <f>SUMIFS('Pre-cutover Journals'!$D$5:$D$51,'Pre-cutover Journals'!$C$5:$C$51,A25)</f>
        <v>0</v>
      </c>
      <c r="D25" s="9" t="n">
        <v>0</v>
      </c>
      <c r="E25" s="9">
        <f>ROUND(B25+C25+D25,2)</f>
        <v>-23300.25</v>
      </c>
      <c r="F25" t="str">
        <f>INDEX('Account Map'!$E$5:$E$90,MATCH(A25,'Account Map'!$A$5:$A$90,0))</f>
        <v>826</v>
      </c>
    </row>
    <row r="26">
      <c r="A26" t="inlineStr">
        <is>
          <t>Accrued expenses</t>
        </is>
      </c>
      <c r="B26" s="9">
        <f>INDEX('TB Roll-forward'!$E$5:$E$90,MATCH(A26,'TB Roll-forward'!$A$5:$A$90,0))</f>
        <v>-4200</v>
      </c>
      <c r="C26" s="9">
        <f>SUMIFS('Pre-cutover Journals'!$D$5:$D$51,'Pre-cutover Journals'!$C$5:$C$51,A26)</f>
        <v>0</v>
      </c>
      <c r="D26" s="9" t="n">
        <v>0</v>
      </c>
      <c r="E26" s="9">
        <f>ROUND(B26+C26+D26,2)</f>
        <v>-4200</v>
      </c>
      <c r="F26" t="str">
        <f>INDEX('Account Map'!$E$5:$E$90,MATCH(A26,'Account Map'!$A$5:$A$90,0))</f>
        <v>827</v>
      </c>
    </row>
    <row r="27">
      <c r="A27" t="inlineStr">
        <is>
          <t>Customer deposits</t>
        </is>
      </c>
      <c r="B27" s="9">
        <f>INDEX('TB Roll-forward'!$E$5:$E$90,MATCH(A27,'TB Roll-forward'!$A$5:$A$90,0))</f>
        <v>-36500</v>
      </c>
      <c r="C27" s="9">
        <f>SUMIFS('Pre-cutover Journals'!$D$5:$D$51,'Pre-cutover Journals'!$C$5:$C$51,A27)</f>
        <v>0</v>
      </c>
      <c r="D27" s="9" t="n">
        <v>0</v>
      </c>
      <c r="E27" s="9">
        <f>ROUND(B27+C27+D27,2)</f>
        <v>-36500</v>
      </c>
      <c r="F27" t="str">
        <f>INDEX('Account Map'!$E$5:$E$90,MATCH(A27,'Account Map'!$A$5:$A$90,0))</f>
        <v>835</v>
      </c>
    </row>
    <row r="28">
      <c r="A28" t="inlineStr">
        <is>
          <t>Equipment loan - Westpac</t>
        </is>
      </c>
      <c r="B28" s="9">
        <f>INDEX('TB Roll-forward'!$E$5:$E$90,MATCH(A28,'TB Roll-forward'!$A$5:$A$90,0))</f>
        <v>-90760.6</v>
      </c>
      <c r="C28" s="9">
        <f>SUMIFS('Pre-cutover Journals'!$D$5:$D$51,'Pre-cutover Journals'!$C$5:$C$51,A28)</f>
        <v>0</v>
      </c>
      <c r="D28" s="9" t="n">
        <v>0</v>
      </c>
      <c r="E28" s="9">
        <f>ROUND(B28+C28+D28,2)</f>
        <v>-90760.6</v>
      </c>
      <c r="F28" t="str">
        <f>INDEX('Account Map'!$E$5:$E$90,MATCH(A28,'Account Map'!$A$5:$A$90,0))</f>
        <v>900</v>
      </c>
    </row>
    <row r="29">
      <c r="A29" t="inlineStr">
        <is>
          <t>Vehicle finance</t>
        </is>
      </c>
      <c r="B29" s="9">
        <f>INDEX('TB Roll-forward'!$E$5:$E$90,MATCH(A29,'TB Roll-forward'!$A$5:$A$90,0))</f>
        <v>-54395.8</v>
      </c>
      <c r="C29" s="9">
        <f>SUMIFS('Pre-cutover Journals'!$D$5:$D$51,'Pre-cutover Journals'!$C$5:$C$51,A29)</f>
        <v>0</v>
      </c>
      <c r="D29" s="9" t="n">
        <v>0</v>
      </c>
      <c r="E29" s="9">
        <f>ROUND(B29+C29+D29,2)</f>
        <v>-54395.8</v>
      </c>
      <c r="F29" t="str">
        <f>INDEX('Account Map'!$E$5:$E$90,MATCH(A29,'Account Map'!$A$5:$A$90,0))</f>
        <v>901</v>
      </c>
    </row>
    <row r="30">
      <c r="A30" t="inlineStr">
        <is>
          <t>Opening Balance Equity</t>
        </is>
      </c>
      <c r="B30" s="9">
        <f>INDEX('TB Roll-forward'!$E$5:$E$90,MATCH(A30,'TB Roll-forward'!$A$5:$A$90,0))</f>
        <v>-3412.5</v>
      </c>
      <c r="C30" s="9">
        <f>SUMIFS('Pre-cutover Journals'!$D$5:$D$51,'Pre-cutover Journals'!$C$5:$C$51,A30)</f>
        <v>3412.5</v>
      </c>
      <c r="D30" s="9" t="n">
        <v>0</v>
      </c>
      <c r="E30" s="9">
        <f>ROUND(B30+C30+D30,2)</f>
        <v>0</v>
      </c>
      <c r="F30" t="str">
        <f>INDEX('Account Map'!$E$5:$E$90,MATCH(A30,'Account Map'!$A$5:$A$90,0))</f>
        <v>960</v>
      </c>
    </row>
    <row r="31">
      <c r="A31" t="inlineStr">
        <is>
          <t>Retained Earnings</t>
        </is>
      </c>
      <c r="B31" s="9">
        <f>INDEX('TB Roll-forward'!$E$5:$E$90,MATCH(A31,'TB Roll-forward'!$A$5:$A$90,0))</f>
        <v>-651850.49</v>
      </c>
      <c r="C31" s="9">
        <f>SUMIFS('Pre-cutover Journals'!$D$5:$D$51,'Pre-cutover Journals'!$C$5:$C$51,A31)</f>
        <v>-3412.5</v>
      </c>
      <c r="D31" s="9" t="n">
        <v>0</v>
      </c>
      <c r="E31" s="9">
        <f>ROUND(B31+C31+D31,2)</f>
        <v>-655262.99</v>
      </c>
      <c r="F31" t="str">
        <f>INDEX('Account Map'!$E$5:$E$90,MATCH(A31,'Account Map'!$A$5:$A$90,0))</f>
        <v>960</v>
      </c>
    </row>
    <row r="32">
      <c r="A32" t="inlineStr">
        <is>
          <t>Owner's drawings</t>
        </is>
      </c>
      <c r="B32" s="9">
        <f>INDEX('TB Roll-forward'!$E$5:$E$90,MATCH(A32,'TB Roll-forward'!$A$5:$A$90,0))</f>
        <v>18000</v>
      </c>
      <c r="C32" s="9">
        <f>SUMIFS('Pre-cutover Journals'!$D$5:$D$51,'Pre-cutover Journals'!$C$5:$C$51,A32)</f>
        <v>0</v>
      </c>
      <c r="D32" s="9" t="n">
        <v>0</v>
      </c>
      <c r="E32" s="9">
        <f>ROUND(B32+C32+D32,2)</f>
        <v>18000</v>
      </c>
      <c r="F32" t="str">
        <f>INDEX('Account Map'!$E$5:$E$90,MATCH(A32,'Account Map'!$A$5:$A$90,0))</f>
        <v>880</v>
      </c>
    </row>
    <row r="33">
      <c r="A33" t="inlineStr">
        <is>
          <t>Share capital</t>
        </is>
      </c>
      <c r="B33" s="9">
        <f>INDEX('TB Roll-forward'!$E$5:$E$90,MATCH(A33,'TB Roll-forward'!$A$5:$A$90,0))</f>
        <v>-100</v>
      </c>
      <c r="C33" s="9">
        <f>SUMIFS('Pre-cutover Journals'!$D$5:$D$51,'Pre-cutover Journals'!$C$5:$C$51,A33)</f>
        <v>0</v>
      </c>
      <c r="D33" s="9" t="n">
        <v>0</v>
      </c>
      <c r="E33" s="9">
        <f>ROUND(B33+C33+D33,2)</f>
        <v>-100</v>
      </c>
      <c r="F33" t="str">
        <f>INDEX('Account Map'!$E$5:$E$90,MATCH(A33,'Account Map'!$A$5:$A$90,0))</f>
        <v>970</v>
      </c>
    </row>
    <row r="34">
      <c r="A34" t="inlineStr">
        <is>
          <t>Joinery sales</t>
        </is>
      </c>
      <c r="B34" s="9">
        <f>INDEX('TB Roll-forward'!$E$5:$E$90,MATCH(A34,'TB Roll-forward'!$A$5:$A$90,0))</f>
        <v>-334615.94</v>
      </c>
      <c r="C34" s="9">
        <f>SUMIFS('Pre-cutover Journals'!$D$5:$D$51,'Pre-cutover Journals'!$C$5:$C$51,A34)</f>
        <v>24198.79</v>
      </c>
      <c r="D34" s="9" t="n">
        <v>0</v>
      </c>
      <c r="E34" s="9">
        <f>ROUND(B34+C34+D34,2)</f>
        <v>-310417.15</v>
      </c>
      <c r="F34" t="str">
        <f>INDEX('Account Map'!$E$5:$E$90,MATCH(A34,'Account Map'!$A$5:$A$90,0))</f>
        <v>200</v>
      </c>
    </row>
    <row r="35">
      <c r="A35" t="inlineStr">
        <is>
          <t>Shopfitting contracts</t>
        </is>
      </c>
      <c r="B35" s="9">
        <f>INDEX('TB Roll-forward'!$E$5:$E$90,MATCH(A35,'TB Roll-forward'!$A$5:$A$90,0))</f>
        <v>-808005.11</v>
      </c>
      <c r="C35" s="9">
        <f>SUMIFS('Pre-cutover Journals'!$D$5:$D$51,'Pre-cutover Journals'!$C$5:$C$51,A35)</f>
        <v>0</v>
      </c>
      <c r="D35" s="9" t="n">
        <v>0</v>
      </c>
      <c r="E35" s="9">
        <f>ROUND(B35+C35+D35,2)</f>
        <v>-808005.11</v>
      </c>
      <c r="F35" t="str">
        <f>INDEX('Account Map'!$E$5:$E$90,MATCH(A35,'Account Map'!$A$5:$A$90,0))</f>
        <v>201</v>
      </c>
    </row>
    <row r="36">
      <c r="A36" t="inlineStr">
        <is>
          <t>Installation labour</t>
        </is>
      </c>
      <c r="B36" s="9">
        <f>INDEX('TB Roll-forward'!$E$5:$E$90,MATCH(A36,'TB Roll-forward'!$A$5:$A$90,0))</f>
        <v>-41624.32</v>
      </c>
      <c r="C36" s="9">
        <f>SUMIFS('Pre-cutover Journals'!$D$5:$D$51,'Pre-cutover Journals'!$C$5:$C$51,A36)</f>
        <v>0</v>
      </c>
      <c r="D36" s="9" t="n">
        <v>0</v>
      </c>
      <c r="E36" s="9">
        <f>ROUND(B36+C36+D36,2)</f>
        <v>-41624.32</v>
      </c>
      <c r="F36" t="str">
        <f>INDEX('Account Map'!$E$5:$E$90,MATCH(A36,'Account Map'!$A$5:$A$90,0))</f>
        <v>202</v>
      </c>
    </row>
    <row r="37">
      <c r="A37" t="inlineStr">
        <is>
          <t>Design &amp; drafting fees</t>
        </is>
      </c>
      <c r="B37" s="9">
        <f>INDEX('TB Roll-forward'!$E$5:$E$90,MATCH(A37,'TB Roll-forward'!$A$5:$A$90,0))</f>
        <v>-74807.01</v>
      </c>
      <c r="C37" s="9">
        <f>SUMIFS('Pre-cutover Journals'!$D$5:$D$51,'Pre-cutover Journals'!$C$5:$C$51,A37)</f>
        <v>0</v>
      </c>
      <c r="D37" s="9" t="n">
        <v>0</v>
      </c>
      <c r="E37" s="9">
        <f>ROUND(B37+C37+D37,2)</f>
        <v>-74807.01</v>
      </c>
      <c r="F37" t="str">
        <f>INDEX('Account Map'!$E$5:$E$90,MATCH(A37,'Account Map'!$A$5:$A$90,0))</f>
        <v>203</v>
      </c>
    </row>
    <row r="38">
      <c r="A38" t="inlineStr">
        <is>
          <t>Sales - other</t>
        </is>
      </c>
      <c r="B38" s="9">
        <f>INDEX('TB Roll-forward'!$E$5:$E$90,MATCH(A38,'TB Roll-forward'!$A$5:$A$90,0))</f>
        <v>0</v>
      </c>
      <c r="C38" s="9">
        <f>SUMIFS('Pre-cutover Journals'!$D$5:$D$51,'Pre-cutover Journals'!$C$5:$C$51,A38)</f>
        <v>0</v>
      </c>
      <c r="D38" s="9" t="n">
        <v>0</v>
      </c>
      <c r="E38" s="9">
        <f>ROUND(B38+C38+D38,2)</f>
        <v>0</v>
      </c>
      <c r="F38" t="str">
        <f>INDEX('Account Map'!$E$5:$E$90,MATCH(A38,'Account Map'!$A$5:$A$90,0))</f>
        <v>260</v>
      </c>
    </row>
    <row r="39">
      <c r="A39" t="inlineStr">
        <is>
          <t>Discounts given</t>
        </is>
      </c>
      <c r="B39" s="9">
        <f>INDEX('TB Roll-forward'!$E$5:$E$90,MATCH(A39,'TB Roll-forward'!$A$5:$A$90,0))</f>
        <v>0</v>
      </c>
      <c r="C39" s="9">
        <f>SUMIFS('Pre-cutover Journals'!$D$5:$D$51,'Pre-cutover Journals'!$C$5:$C$51,A39)</f>
        <v>0</v>
      </c>
      <c r="D39" s="9" t="n">
        <v>0</v>
      </c>
      <c r="E39" s="9">
        <f>ROUND(B39+C39+D39,2)</f>
        <v>0</v>
      </c>
      <c r="F39" t="str">
        <f>INDEX('Account Map'!$E$5:$E$90,MATCH(A39,'Account Map'!$A$5:$A$90,0))</f>
        <v>205</v>
      </c>
    </row>
    <row r="40">
      <c r="A40" t="inlineStr">
        <is>
          <t>Interest income</t>
        </is>
      </c>
      <c r="B40" s="9">
        <f>INDEX('TB Roll-forward'!$E$5:$E$90,MATCH(A40,'TB Roll-forward'!$A$5:$A$90,0))</f>
        <v>-1620</v>
      </c>
      <c r="C40" s="9">
        <f>SUMIFS('Pre-cutover Journals'!$D$5:$D$51,'Pre-cutover Journals'!$C$5:$C$51,A40)</f>
        <v>0</v>
      </c>
      <c r="D40" s="9" t="n">
        <v>0</v>
      </c>
      <c r="E40" s="9">
        <f>ROUND(B40+C40+D40,2)</f>
        <v>-1620</v>
      </c>
      <c r="F40" t="str">
        <f>INDEX('Account Map'!$E$5:$E$90,MATCH(A40,'Account Map'!$A$5:$A$90,0))</f>
        <v>270</v>
      </c>
    </row>
    <row r="41">
      <c r="A41" t="inlineStr">
        <is>
          <t>Other income</t>
        </is>
      </c>
      <c r="B41" s="9">
        <f>INDEX('TB Roll-forward'!$E$5:$E$90,MATCH(A41,'TB Roll-forward'!$A$5:$A$90,0))</f>
        <v>0</v>
      </c>
      <c r="C41" s="9">
        <f>SUMIFS('Pre-cutover Journals'!$D$5:$D$51,'Pre-cutover Journals'!$C$5:$C$51,A41)</f>
        <v>0</v>
      </c>
      <c r="D41" s="9" t="n">
        <v>0</v>
      </c>
      <c r="E41" s="9">
        <f>ROUND(B41+C41+D41,2)</f>
        <v>0</v>
      </c>
      <c r="F41" t="str">
        <f>INDEX('Account Map'!$E$5:$E$90,MATCH(A41,'Account Map'!$A$5:$A$90,0))</f>
        <v>260</v>
      </c>
    </row>
    <row r="42">
      <c r="A42" t="inlineStr">
        <is>
          <t>Timber &amp; board</t>
        </is>
      </c>
      <c r="B42" s="9">
        <f>INDEX('TB Roll-forward'!$E$5:$E$90,MATCH(A42,'TB Roll-forward'!$A$5:$A$90,0))</f>
        <v>134399.15</v>
      </c>
      <c r="C42" s="9">
        <f>SUMIFS('Pre-cutover Journals'!$D$5:$D$51,'Pre-cutover Journals'!$C$5:$C$51,A42)</f>
        <v>0</v>
      </c>
      <c r="D42" s="9" t="n">
        <v>0</v>
      </c>
      <c r="E42" s="9">
        <f>ROUND(B42+C42+D42,2)</f>
        <v>134399.15</v>
      </c>
      <c r="F42" t="str">
        <f>INDEX('Account Map'!$E$5:$E$90,MATCH(A42,'Account Map'!$A$5:$A$90,0))</f>
        <v>310</v>
      </c>
    </row>
    <row r="43">
      <c r="A43" t="inlineStr">
        <is>
          <t>Hardware &amp; fittings</t>
        </is>
      </c>
      <c r="B43" s="9">
        <f>INDEX('TB Roll-forward'!$E$5:$E$90,MATCH(A43,'TB Roll-forward'!$A$5:$A$90,0))</f>
        <v>41072.47</v>
      </c>
      <c r="C43" s="9">
        <f>SUMIFS('Pre-cutover Journals'!$D$5:$D$51,'Pre-cutover Journals'!$C$5:$C$51,A43)</f>
        <v>385.26</v>
      </c>
      <c r="D43" s="9" t="n">
        <v>0</v>
      </c>
      <c r="E43" s="9">
        <f>ROUND(B43+C43+D43,2)</f>
        <v>41457.73</v>
      </c>
      <c r="F43" t="str">
        <f>INDEX('Account Map'!$E$5:$E$90,MATCH(A43,'Account Map'!$A$5:$A$90,0))</f>
        <v>311</v>
      </c>
    </row>
    <row r="44">
      <c r="A44" t="inlineStr">
        <is>
          <t>Benchtops (outsourced)</t>
        </is>
      </c>
      <c r="B44" s="9">
        <f>INDEX('TB Roll-forward'!$E$5:$E$90,MATCH(A44,'TB Roll-forward'!$A$5:$A$90,0))</f>
        <v>12217.04</v>
      </c>
      <c r="C44" s="9">
        <f>SUMIFS('Pre-cutover Journals'!$D$5:$D$51,'Pre-cutover Journals'!$C$5:$C$51,A44)</f>
        <v>0</v>
      </c>
      <c r="D44" s="9" t="n">
        <v>0</v>
      </c>
      <c r="E44" s="9">
        <f>ROUND(B44+C44+D44,2)</f>
        <v>12217.04</v>
      </c>
      <c r="F44" t="str">
        <f>INDEX('Account Map'!$E$5:$E$90,MATCH(A44,'Account Map'!$A$5:$A$90,0))</f>
        <v>312</v>
      </c>
    </row>
    <row r="45">
      <c r="A45" t="inlineStr">
        <is>
          <t>Subcontractors</t>
        </is>
      </c>
      <c r="B45" s="9">
        <f>INDEX('TB Roll-forward'!$E$5:$E$90,MATCH(A45,'TB Roll-forward'!$A$5:$A$90,0))</f>
        <v>82310.98</v>
      </c>
      <c r="C45" s="9">
        <f>SUMIFS('Pre-cutover Journals'!$D$5:$D$51,'Pre-cutover Journals'!$C$5:$C$51,A45)</f>
        <v>0</v>
      </c>
      <c r="D45" s="9" t="n">
        <v>0</v>
      </c>
      <c r="E45" s="9">
        <f>ROUND(B45+C45+D45,2)</f>
        <v>82310.98</v>
      </c>
      <c r="F45" t="str">
        <f>INDEX('Account Map'!$E$5:$E$90,MATCH(A45,'Account Map'!$A$5:$A$90,0))</f>
        <v>313</v>
      </c>
    </row>
    <row r="46">
      <c r="A46" t="inlineStr">
        <is>
          <t>Freight &amp; cartage</t>
        </is>
      </c>
      <c r="B46" s="9">
        <f>INDEX('TB Roll-forward'!$E$5:$E$90,MATCH(A46,'TB Roll-forward'!$A$5:$A$90,0))</f>
        <v>39697.4</v>
      </c>
      <c r="C46" s="9">
        <f>SUMIFS('Pre-cutover Journals'!$D$5:$D$51,'Pre-cutover Journals'!$C$5:$C$51,A46)</f>
        <v>0</v>
      </c>
      <c r="D46" s="9" t="n">
        <v>0</v>
      </c>
      <c r="E46" s="9">
        <f>ROUND(B46+C46+D46,2)</f>
        <v>39697.4</v>
      </c>
      <c r="F46" t="str">
        <f>INDEX('Account Map'!$E$5:$E$90,MATCH(A46,'Account Map'!$A$5:$A$90,0))</f>
        <v>314</v>
      </c>
    </row>
    <row r="47">
      <c r="A47" t="inlineStr">
        <is>
          <t>Equipment hire</t>
        </is>
      </c>
      <c r="B47" s="9">
        <f>INDEX('TB Roll-forward'!$E$5:$E$90,MATCH(A47,'TB Roll-forward'!$A$5:$A$90,0))</f>
        <v>7239.08</v>
      </c>
      <c r="C47" s="9">
        <f>SUMIFS('Pre-cutover Journals'!$D$5:$D$51,'Pre-cutover Journals'!$C$5:$C$51,A47)</f>
        <v>0</v>
      </c>
      <c r="D47" s="9" t="n">
        <v>0</v>
      </c>
      <c r="E47" s="9">
        <f>ROUND(B47+C47+D47,2)</f>
        <v>7239.08</v>
      </c>
      <c r="F47" t="str">
        <f>INDEX('Account Map'!$E$5:$E$90,MATCH(A47,'Account Map'!$A$5:$A$90,0))</f>
        <v>315</v>
      </c>
    </row>
    <row r="48">
      <c r="A48" t="inlineStr">
        <is>
          <t>Advertising</t>
        </is>
      </c>
      <c r="B48" s="9">
        <f>INDEX('TB Roll-forward'!$E$5:$E$90,MATCH(A48,'TB Roll-forward'!$A$5:$A$90,0))</f>
        <v>6244.18</v>
      </c>
      <c r="C48" s="9">
        <f>SUMIFS('Pre-cutover Journals'!$D$5:$D$51,'Pre-cutover Journals'!$C$5:$C$51,A48)</f>
        <v>432.64</v>
      </c>
      <c r="D48" s="9" t="n">
        <v>0</v>
      </c>
      <c r="E48" s="9">
        <f>ROUND(B48+C48+D48,2)</f>
        <v>6676.82</v>
      </c>
      <c r="F48" t="str">
        <f>INDEX('Account Map'!$E$5:$E$90,MATCH(A48,'Account Map'!$A$5:$A$90,0))</f>
        <v>400</v>
      </c>
    </row>
    <row r="49">
      <c r="A49" t="inlineStr">
        <is>
          <t>Marketing</t>
        </is>
      </c>
      <c r="B49" s="9">
        <f>INDEX('TB Roll-forward'!$E$5:$E$90,MATCH(A49,'TB Roll-forward'!$A$5:$A$90,0))</f>
        <v>2498.36</v>
      </c>
      <c r="C49" s="9">
        <f>SUMIFS('Pre-cutover Journals'!$D$5:$D$51,'Pre-cutover Journals'!$C$5:$C$51,A49)</f>
        <v>0</v>
      </c>
      <c r="D49" s="9" t="n">
        <v>0</v>
      </c>
      <c r="E49" s="9">
        <f>ROUND(B49+C49+D49,2)</f>
        <v>2498.36</v>
      </c>
      <c r="F49" t="str">
        <f>INDEX('Account Map'!$E$5:$E$90,MATCH(A49,'Account Map'!$A$5:$A$90,0))</f>
        <v>400</v>
      </c>
    </row>
    <row r="50">
      <c r="A50" t="inlineStr">
        <is>
          <t>Bank fees</t>
        </is>
      </c>
      <c r="B50" s="9">
        <f>INDEX('TB Roll-forward'!$E$5:$E$90,MATCH(A50,'TB Roll-forward'!$A$5:$A$90,0))</f>
        <v>144</v>
      </c>
      <c r="C50" s="9">
        <f>SUMIFS('Pre-cutover Journals'!$D$5:$D$51,'Pre-cutover Journals'!$C$5:$C$51,A50)</f>
        <v>0</v>
      </c>
      <c r="D50" s="9" t="n">
        <v>0</v>
      </c>
      <c r="E50" s="9">
        <f>ROUND(B50+C50+D50,2)</f>
        <v>144</v>
      </c>
      <c r="F50" t="str">
        <f>INDEX('Account Map'!$E$5:$E$90,MATCH(A50,'Account Map'!$A$5:$A$90,0))</f>
        <v>404</v>
      </c>
    </row>
    <row r="51">
      <c r="A51" t="inlineStr">
        <is>
          <t>Merchant fees</t>
        </is>
      </c>
      <c r="B51" s="9">
        <f>INDEX('TB Roll-forward'!$E$5:$E$90,MATCH(A51,'TB Roll-forward'!$A$5:$A$90,0))</f>
        <v>0</v>
      </c>
      <c r="C51" s="9">
        <f>SUMIFS('Pre-cutover Journals'!$D$5:$D$51,'Pre-cutover Journals'!$C$5:$C$51,A51)</f>
        <v>0</v>
      </c>
      <c r="D51" s="9" t="n">
        <v>0</v>
      </c>
      <c r="E51" s="9">
        <f>ROUND(B51+C51+D51,2)</f>
        <v>0</v>
      </c>
      <c r="F51" t="str">
        <f>INDEX('Account Map'!$E$5:$E$90,MATCH(A51,'Account Map'!$A$5:$A$90,0))</f>
        <v>405</v>
      </c>
    </row>
    <row r="52">
      <c r="A52" t="inlineStr">
        <is>
          <t>Cleaning</t>
        </is>
      </c>
      <c r="B52" s="9">
        <f>INDEX('TB Roll-forward'!$E$5:$E$90,MATCH(A52,'TB Roll-forward'!$A$5:$A$90,0))</f>
        <v>5688.79</v>
      </c>
      <c r="C52" s="9">
        <f>SUMIFS('Pre-cutover Journals'!$D$5:$D$51,'Pre-cutover Journals'!$C$5:$C$51,A52)</f>
        <v>0</v>
      </c>
      <c r="D52" s="9" t="n">
        <v>0</v>
      </c>
      <c r="E52" s="9">
        <f>ROUND(B52+C52+D52,2)</f>
        <v>5688.79</v>
      </c>
      <c r="F52" t="str">
        <f>INDEX('Account Map'!$E$5:$E$90,MATCH(A52,'Account Map'!$A$5:$A$90,0))</f>
        <v>408</v>
      </c>
    </row>
    <row r="53">
      <c r="A53" t="inlineStr">
        <is>
          <t>Accounting &amp; bookkeeping</t>
        </is>
      </c>
      <c r="B53" s="9">
        <f>INDEX('TB Roll-forward'!$E$5:$E$90,MATCH(A53,'TB Roll-forward'!$A$5:$A$90,0))</f>
        <v>4378.41</v>
      </c>
      <c r="C53" s="9">
        <f>SUMIFS('Pre-cutover Journals'!$D$5:$D$51,'Pre-cutover Journals'!$C$5:$C$51,A53)</f>
        <v>0</v>
      </c>
      <c r="D53" s="9" t="n">
        <v>0</v>
      </c>
      <c r="E53" s="9">
        <f>ROUND(B53+C53+D53,2)</f>
        <v>4378.41</v>
      </c>
      <c r="F53" t="str">
        <f>INDEX('Account Map'!$E$5:$E$90,MATCH(A53,'Account Map'!$A$5:$A$90,0))</f>
        <v>412</v>
      </c>
    </row>
    <row r="54">
      <c r="A54" t="inlineStr">
        <is>
          <t>Depreciation</t>
        </is>
      </c>
      <c r="B54" s="9">
        <f>INDEX('TB Roll-forward'!$E$5:$E$90,MATCH(A54,'TB Roll-forward'!$A$5:$A$90,0))</f>
        <v>14955</v>
      </c>
      <c r="C54" s="9">
        <f>SUMIFS('Pre-cutover Journals'!$D$5:$D$51,'Pre-cutover Journals'!$C$5:$C$51,A54)</f>
        <v>0</v>
      </c>
      <c r="D54" s="9" t="n">
        <v>0</v>
      </c>
      <c r="E54" s="9">
        <f>ROUND(B54+C54+D54,2)</f>
        <v>14955</v>
      </c>
      <c r="F54" t="str">
        <f>INDEX('Account Map'!$E$5:$E$90,MATCH(A54,'Account Map'!$A$5:$A$90,0))</f>
        <v>416</v>
      </c>
    </row>
    <row r="55">
      <c r="A55" t="inlineStr">
        <is>
          <t>Entertainment</t>
        </is>
      </c>
      <c r="B55" s="9">
        <f>INDEX('TB Roll-forward'!$E$5:$E$90,MATCH(A55,'TB Roll-forward'!$A$5:$A$90,0))</f>
        <v>2254.94</v>
      </c>
      <c r="C55" s="9">
        <f>SUMIFS('Pre-cutover Journals'!$D$5:$D$51,'Pre-cutover Journals'!$C$5:$C$51,A55)</f>
        <v>0</v>
      </c>
      <c r="D55" s="9" t="n">
        <v>0</v>
      </c>
      <c r="E55" s="9">
        <f>ROUND(B55+C55+D55,2)</f>
        <v>2254.94</v>
      </c>
      <c r="F55" t="str">
        <f>INDEX('Account Map'!$E$5:$E$90,MATCH(A55,'Account Map'!$A$5:$A$90,0))</f>
        <v>420</v>
      </c>
    </row>
    <row r="56">
      <c r="A56" t="inlineStr">
        <is>
          <t>General expenses</t>
        </is>
      </c>
      <c r="B56" s="9">
        <f>INDEX('TB Roll-forward'!$E$5:$E$90,MATCH(A56,'TB Roll-forward'!$A$5:$A$90,0))</f>
        <v>8199.29</v>
      </c>
      <c r="C56" s="9">
        <f>SUMIFS('Pre-cutover Journals'!$D$5:$D$51,'Pre-cutover Journals'!$C$5:$C$51,A56)</f>
        <v>0</v>
      </c>
      <c r="D56" s="9" t="n">
        <v>0</v>
      </c>
      <c r="E56" s="9">
        <f>ROUND(B56+C56+D56,2)</f>
        <v>8199.29</v>
      </c>
      <c r="F56" t="str">
        <f>INDEX('Account Map'!$E$5:$E$90,MATCH(A56,'Account Map'!$A$5:$A$90,0))</f>
        <v>429</v>
      </c>
    </row>
    <row r="57">
      <c r="A57" t="inlineStr">
        <is>
          <t>Insurance</t>
        </is>
      </c>
      <c r="B57" s="9">
        <f>INDEX('TB Roll-forward'!$E$5:$E$90,MATCH(A57,'TB Roll-forward'!$A$5:$A$90,0))</f>
        <v>851.52</v>
      </c>
      <c r="C57" s="9">
        <f>SUMIFS('Pre-cutover Journals'!$D$5:$D$51,'Pre-cutover Journals'!$C$5:$C$51,A57)</f>
        <v>0</v>
      </c>
      <c r="D57" s="9" t="n">
        <v>0</v>
      </c>
      <c r="E57" s="9">
        <f>ROUND(B57+C57+D57,2)</f>
        <v>851.52</v>
      </c>
      <c r="F57" t="str">
        <f>INDEX('Account Map'!$E$5:$E$90,MATCH(A57,'Account Map'!$A$5:$A$90,0))</f>
        <v>433</v>
      </c>
    </row>
    <row r="58">
      <c r="A58" t="inlineStr">
        <is>
          <t>Workcover</t>
        </is>
      </c>
      <c r="B58" s="9">
        <f>INDEX('TB Roll-forward'!$E$5:$E$90,MATCH(A58,'TB Roll-forward'!$A$5:$A$90,0))</f>
        <v>623.48</v>
      </c>
      <c r="C58" s="9">
        <f>SUMIFS('Pre-cutover Journals'!$D$5:$D$51,'Pre-cutover Journals'!$C$5:$C$51,A58)</f>
        <v>0</v>
      </c>
      <c r="D58" s="9" t="n">
        <v>0</v>
      </c>
      <c r="E58" s="9">
        <f>ROUND(B58+C58+D58,2)</f>
        <v>623.48</v>
      </c>
      <c r="F58" t="str">
        <f>INDEX('Account Map'!$E$5:$E$90,MATCH(A58,'Account Map'!$A$5:$A$90,0))</f>
        <v>434</v>
      </c>
    </row>
    <row r="59">
      <c r="A59" t="inlineStr">
        <is>
          <t>Interest expense</t>
        </is>
      </c>
      <c r="B59" s="9">
        <f>INDEX('TB Roll-forward'!$E$5:$E$90,MATCH(A59,'TB Roll-forward'!$A$5:$A$90,0))</f>
        <v>2666.4</v>
      </c>
      <c r="C59" s="9">
        <f>SUMIFS('Pre-cutover Journals'!$D$5:$D$51,'Pre-cutover Journals'!$C$5:$C$51,A59)</f>
        <v>0</v>
      </c>
      <c r="D59" s="9" t="n">
        <v>0</v>
      </c>
      <c r="E59" s="9">
        <f>ROUND(B59+C59+D59,2)</f>
        <v>2666.4</v>
      </c>
      <c r="F59" t="str">
        <f>INDEX('Account Map'!$E$5:$E$90,MATCH(A59,'Account Map'!$A$5:$A$90,0))</f>
        <v>437</v>
      </c>
    </row>
    <row r="60">
      <c r="A60" t="inlineStr">
        <is>
          <t>Legal fees</t>
        </is>
      </c>
      <c r="B60" s="9">
        <f>INDEX('TB Roll-forward'!$E$5:$E$90,MATCH(A60,'TB Roll-forward'!$A$5:$A$90,0))</f>
        <v>6287.43</v>
      </c>
      <c r="C60" s="9">
        <f>SUMIFS('Pre-cutover Journals'!$D$5:$D$51,'Pre-cutover Journals'!$C$5:$C$51,A60)</f>
        <v>0</v>
      </c>
      <c r="D60" s="9" t="n">
        <v>0</v>
      </c>
      <c r="E60" s="9">
        <f>ROUND(B60+C60+D60,2)</f>
        <v>6287.43</v>
      </c>
      <c r="F60" t="str">
        <f>INDEX('Account Map'!$E$5:$E$90,MATCH(A60,'Account Map'!$A$5:$A$90,0))</f>
        <v>441</v>
      </c>
    </row>
    <row r="61">
      <c r="A61" t="inlineStr">
        <is>
          <t>Electricity &amp; gas</t>
        </is>
      </c>
      <c r="B61" s="9">
        <f>INDEX('TB Roll-forward'!$E$5:$E$90,MATCH(A61,'TB Roll-forward'!$A$5:$A$90,0))</f>
        <v>4845.06</v>
      </c>
      <c r="C61" s="9">
        <f>SUMIFS('Pre-cutover Journals'!$D$5:$D$51,'Pre-cutover Journals'!$C$5:$C$51,A61)</f>
        <v>0</v>
      </c>
      <c r="D61" s="9" t="n">
        <v>0</v>
      </c>
      <c r="E61" s="9">
        <f>ROUND(B61+C61+D61,2)</f>
        <v>4845.06</v>
      </c>
      <c r="F61" t="str">
        <f>INDEX('Account Map'!$E$5:$E$90,MATCH(A61,'Account Map'!$A$5:$A$90,0))</f>
        <v>445</v>
      </c>
    </row>
    <row r="62">
      <c r="A62" t="inlineStr">
        <is>
          <t>Motor Vehicle</t>
        </is>
      </c>
      <c r="B62" s="9">
        <f>INDEX('TB Roll-forward'!$E$5:$E$90,MATCH(A62,'TB Roll-forward'!$A$5:$A$90,0))</f>
        <v>0</v>
      </c>
      <c r="C62" s="9">
        <f>SUMIFS('Pre-cutover Journals'!$D$5:$D$51,'Pre-cutover Journals'!$C$5:$C$51,A62)</f>
        <v>0</v>
      </c>
      <c r="D62" s="9" t="n">
        <v>0</v>
      </c>
      <c r="E62" s="9">
        <f>ROUND(B62+C62+D62,2)</f>
        <v>0</v>
      </c>
      <c r="F62" t="str">
        <f>INDEX('Account Map'!$E$5:$E$90,MATCH(A62,'Account Map'!$A$5:$A$90,0))</f>
        <v>449</v>
      </c>
    </row>
    <row r="63">
      <c r="A63" t="inlineStr">
        <is>
          <t>Motor Vehicle:Fuel</t>
        </is>
      </c>
      <c r="B63" s="9">
        <f>INDEX('TB Roll-forward'!$E$5:$E$90,MATCH(A63,'TB Roll-forward'!$A$5:$A$90,0))</f>
        <v>9075.52</v>
      </c>
      <c r="C63" s="9">
        <f>SUMIFS('Pre-cutover Journals'!$D$5:$D$51,'Pre-cutover Journals'!$C$5:$C$51,A63)</f>
        <v>1062.56</v>
      </c>
      <c r="D63" s="9" t="n">
        <v>0</v>
      </c>
      <c r="E63" s="9">
        <f>ROUND(B63+C63+D63,2)</f>
        <v>10138.08</v>
      </c>
      <c r="F63" t="str">
        <f>INDEX('Account Map'!$E$5:$E$90,MATCH(A63,'Account Map'!$A$5:$A$90,0))</f>
        <v>449</v>
      </c>
    </row>
    <row r="64">
      <c r="A64" t="inlineStr">
        <is>
          <t>Motor Vehicle:Rego &amp; insurance</t>
        </is>
      </c>
      <c r="B64" s="9">
        <f>INDEX('TB Roll-forward'!$E$5:$E$90,MATCH(A64,'TB Roll-forward'!$A$5:$A$90,0))</f>
        <v>1883.59</v>
      </c>
      <c r="C64" s="9">
        <f>SUMIFS('Pre-cutover Journals'!$D$5:$D$51,'Pre-cutover Journals'!$C$5:$C$51,A64)</f>
        <v>0</v>
      </c>
      <c r="D64" s="9" t="n">
        <v>0</v>
      </c>
      <c r="E64" s="9">
        <f>ROUND(B64+C64+D64,2)</f>
        <v>1883.59</v>
      </c>
      <c r="F64" t="str">
        <f>INDEX('Account Map'!$E$5:$E$90,MATCH(A64,'Account Map'!$A$5:$A$90,0))</f>
        <v>450</v>
      </c>
    </row>
    <row r="65">
      <c r="A65" t="inlineStr">
        <is>
          <t>Motor Vehicle:Repairs &amp; tyres</t>
        </is>
      </c>
      <c r="B65" s="9">
        <f>INDEX('TB Roll-forward'!$E$5:$E$90,MATCH(A65,'TB Roll-forward'!$A$5:$A$90,0))</f>
        <v>3435.06</v>
      </c>
      <c r="C65" s="9">
        <f>SUMIFS('Pre-cutover Journals'!$D$5:$D$51,'Pre-cutover Journals'!$C$5:$C$51,A65)</f>
        <v>0</v>
      </c>
      <c r="D65" s="9" t="n">
        <v>0</v>
      </c>
      <c r="E65" s="9">
        <f>ROUND(B65+C65+D65,2)</f>
        <v>3435.06</v>
      </c>
      <c r="F65" t="str">
        <f>INDEX('Account Map'!$E$5:$E$90,MATCH(A65,'Account Map'!$A$5:$A$90,0))</f>
        <v>449</v>
      </c>
    </row>
    <row r="66">
      <c r="A66" t="inlineStr">
        <is>
          <t>Office expenses</t>
        </is>
      </c>
      <c r="B66" s="9">
        <f>INDEX('TB Roll-forward'!$E$5:$E$90,MATCH(A66,'TB Roll-forward'!$A$5:$A$90,0))</f>
        <v>7066.98</v>
      </c>
      <c r="C66" s="9">
        <f>SUMIFS('Pre-cutover Journals'!$D$5:$D$51,'Pre-cutover Journals'!$C$5:$C$51,A66)</f>
        <v>327.26</v>
      </c>
      <c r="D66" s="9" t="n">
        <v>0</v>
      </c>
      <c r="E66" s="9">
        <f>ROUND(B66+C66+D66,2)</f>
        <v>7394.24</v>
      </c>
      <c r="F66" t="str">
        <f>INDEX('Account Map'!$E$5:$E$90,MATCH(A66,'Account Map'!$A$5:$A$90,0))</f>
        <v>453</v>
      </c>
    </row>
    <row r="67">
      <c r="A67" t="inlineStr">
        <is>
          <t>Postage</t>
        </is>
      </c>
      <c r="B67" s="9">
        <f>INDEX('TB Roll-forward'!$E$5:$E$90,MATCH(A67,'TB Roll-forward'!$A$5:$A$90,0))</f>
        <v>10347.74</v>
      </c>
      <c r="C67" s="9">
        <f>SUMIFS('Pre-cutover Journals'!$D$5:$D$51,'Pre-cutover Journals'!$C$5:$C$51,A67)</f>
        <v>187.09</v>
      </c>
      <c r="D67" s="9" t="n">
        <v>0</v>
      </c>
      <c r="E67" s="9">
        <f>ROUND(B67+C67+D67,2)</f>
        <v>10534.83</v>
      </c>
      <c r="F67" t="str">
        <f>INDEX('Account Map'!$E$5:$E$90,MATCH(A67,'Account Map'!$A$5:$A$90,0))</f>
        <v>453</v>
      </c>
    </row>
    <row r="68">
      <c r="A68" t="inlineStr">
        <is>
          <t>Printing &amp; stationery</t>
        </is>
      </c>
      <c r="B68" s="9">
        <f>INDEX('TB Roll-forward'!$E$5:$E$90,MATCH(A68,'TB Roll-forward'!$A$5:$A$90,0))</f>
        <v>0</v>
      </c>
      <c r="C68" s="9">
        <f>SUMIFS('Pre-cutover Journals'!$D$5:$D$51,'Pre-cutover Journals'!$C$5:$C$51,A68)</f>
        <v>0</v>
      </c>
      <c r="D68" s="9" t="n">
        <v>0</v>
      </c>
      <c r="E68" s="9">
        <f>ROUND(B68+C68+D68,2)</f>
        <v>0</v>
      </c>
      <c r="F68" t="str">
        <f>INDEX('Account Map'!$E$5:$E$90,MATCH(A68,'Account Map'!$A$5:$A$90,0))</f>
        <v>461</v>
      </c>
    </row>
    <row r="69">
      <c r="A69" t="inlineStr">
        <is>
          <t>Rent - factory</t>
        </is>
      </c>
      <c r="B69" s="9">
        <f>INDEX('TB Roll-forward'!$E$5:$E$90,MATCH(A69,'TB Roll-forward'!$A$5:$A$90,0))</f>
        <v>32707.45</v>
      </c>
      <c r="C69" s="9">
        <f>SUMIFS('Pre-cutover Journals'!$D$5:$D$51,'Pre-cutover Journals'!$C$5:$C$51,A69)</f>
        <v>0</v>
      </c>
      <c r="D69" s="9" t="n">
        <v>0</v>
      </c>
      <c r="E69" s="9">
        <f>ROUND(B69+C69+D69,2)</f>
        <v>32707.45</v>
      </c>
      <c r="F69" t="str">
        <f>INDEX('Account Map'!$E$5:$E$90,MATCH(A69,'Account Map'!$A$5:$A$90,0))</f>
        <v>469</v>
      </c>
    </row>
    <row r="70">
      <c r="A70" t="inlineStr">
        <is>
          <t>Repairs &amp; maintenance</t>
        </is>
      </c>
      <c r="B70" s="9">
        <f>INDEX('TB Roll-forward'!$E$5:$E$90,MATCH(A70,'TB Roll-forward'!$A$5:$A$90,0))</f>
        <v>44527.23</v>
      </c>
      <c r="C70" s="9">
        <f>SUMIFS('Pre-cutover Journals'!$D$5:$D$51,'Pre-cutover Journals'!$C$5:$C$51,A70)</f>
        <v>0</v>
      </c>
      <c r="D70" s="9" t="n">
        <v>0</v>
      </c>
      <c r="E70" s="9">
        <f>ROUND(B70+C70+D70,2)</f>
        <v>44527.23</v>
      </c>
      <c r="F70" t="str">
        <f>INDEX('Account Map'!$E$5:$E$90,MATCH(A70,'Account Map'!$A$5:$A$90,0))</f>
        <v>473</v>
      </c>
    </row>
    <row r="71">
      <c r="A71" t="inlineStr">
        <is>
          <t>Small tools</t>
        </is>
      </c>
      <c r="B71" s="9">
        <f>INDEX('TB Roll-forward'!$E$5:$E$90,MATCH(A71,'TB Roll-forward'!$A$5:$A$90,0))</f>
        <v>36532.59</v>
      </c>
      <c r="C71" s="9">
        <f>SUMIFS('Pre-cutover Journals'!$D$5:$D$51,'Pre-cutover Journals'!$C$5:$C$51,A71)</f>
        <v>555.08</v>
      </c>
      <c r="D71" s="9" t="n">
        <v>0</v>
      </c>
      <c r="E71" s="9">
        <f>ROUND(B71+C71+D71,2)</f>
        <v>37087.67</v>
      </c>
      <c r="F71" t="str">
        <f>INDEX('Account Map'!$E$5:$E$90,MATCH(A71,'Account Map'!$A$5:$A$90,0))</f>
        <v>474</v>
      </c>
    </row>
    <row r="72">
      <c r="A72" t="inlineStr">
        <is>
          <t>Wages &amp; salaries</t>
        </is>
      </c>
      <c r="B72" s="9">
        <f>INDEX('TB Roll-forward'!$E$5:$E$90,MATCH(A72,'TB Roll-forward'!$A$5:$A$90,0))</f>
        <v>194168.85</v>
      </c>
      <c r="C72" s="9">
        <f>SUMIFS('Pre-cutover Journals'!$D$5:$D$51,'Pre-cutover Journals'!$C$5:$C$51,A72)</f>
        <v>0</v>
      </c>
      <c r="D72" s="9" t="n">
        <v>0</v>
      </c>
      <c r="E72" s="9">
        <f>ROUND(B72+C72+D72,2)</f>
        <v>194168.85</v>
      </c>
      <c r="F72" t="str">
        <f>INDEX('Account Map'!$E$5:$E$90,MATCH(A72,'Account Map'!$A$5:$A$90,0))</f>
        <v>477</v>
      </c>
    </row>
    <row r="73">
      <c r="A73" t="inlineStr">
        <is>
          <t>Superannuation</t>
        </is>
      </c>
      <c r="B73" s="9">
        <f>INDEX('TB Roll-forward'!$E$5:$E$90,MATCH(A73,'TB Roll-forward'!$A$5:$A$90,0))</f>
        <v>23300.25</v>
      </c>
      <c r="C73" s="9">
        <f>SUMIFS('Pre-cutover Journals'!$D$5:$D$51,'Pre-cutover Journals'!$C$5:$C$51,A73)</f>
        <v>0</v>
      </c>
      <c r="D73" s="9" t="n">
        <v>0</v>
      </c>
      <c r="E73" s="9">
        <f>ROUND(B73+C73+D73,2)</f>
        <v>23300.25</v>
      </c>
      <c r="F73" t="str">
        <f>INDEX('Account Map'!$E$5:$E$90,MATCH(A73,'Account Map'!$A$5:$A$90,0))</f>
        <v>478</v>
      </c>
    </row>
    <row r="74">
      <c r="A74" t="inlineStr">
        <is>
          <t>Staff amenities</t>
        </is>
      </c>
      <c r="B74" s="9">
        <f>INDEX('TB Roll-forward'!$E$5:$E$90,MATCH(A74,'TB Roll-forward'!$A$5:$A$90,0))</f>
        <v>5681.63</v>
      </c>
      <c r="C74" s="9">
        <f>SUMIFS('Pre-cutover Journals'!$D$5:$D$51,'Pre-cutover Journals'!$C$5:$C$51,A74)</f>
        <v>0</v>
      </c>
      <c r="D74" s="9" t="n">
        <v>0</v>
      </c>
      <c r="E74" s="9">
        <f>ROUND(B74+C74+D74,2)</f>
        <v>5681.63</v>
      </c>
      <c r="F74" t="str">
        <f>INDEX('Account Map'!$E$5:$E$90,MATCH(A74,'Account Map'!$A$5:$A$90,0))</f>
        <v>479</v>
      </c>
    </row>
    <row r="75">
      <c r="A75" t="inlineStr">
        <is>
          <t>Protective clothing</t>
        </is>
      </c>
      <c r="B75" s="9">
        <f>INDEX('TB Roll-forward'!$E$5:$E$90,MATCH(A75,'TB Roll-forward'!$A$5:$A$90,0))</f>
        <v>3376.66</v>
      </c>
      <c r="C75" s="9">
        <f>SUMIFS('Pre-cutover Journals'!$D$5:$D$51,'Pre-cutover Journals'!$C$5:$C$51,A75)</f>
        <v>0</v>
      </c>
      <c r="D75" s="9" t="n">
        <v>0</v>
      </c>
      <c r="E75" s="9">
        <f>ROUND(B75+C75+D75,2)</f>
        <v>3376.66</v>
      </c>
      <c r="F75" t="str">
        <f>INDEX('Account Map'!$E$5:$E$90,MATCH(A75,'Account Map'!$A$5:$A$90,0))</f>
        <v>480</v>
      </c>
    </row>
    <row r="76">
      <c r="A76" t="inlineStr">
        <is>
          <t>Training</t>
        </is>
      </c>
      <c r="B76" s="9">
        <f>INDEX('TB Roll-forward'!$E$5:$E$90,MATCH(A76,'TB Roll-forward'!$A$5:$A$90,0))</f>
        <v>4562.77</v>
      </c>
      <c r="C76" s="9">
        <f>SUMIFS('Pre-cutover Journals'!$D$5:$D$51,'Pre-cutover Journals'!$C$5:$C$51,A76)</f>
        <v>0</v>
      </c>
      <c r="D76" s="9" t="n">
        <v>0</v>
      </c>
      <c r="E76" s="9">
        <f>ROUND(B76+C76+D76,2)</f>
        <v>4562.77</v>
      </c>
      <c r="F76" t="str">
        <f>INDEX('Account Map'!$E$5:$E$90,MATCH(A76,'Account Map'!$A$5:$A$90,0))</f>
        <v>481</v>
      </c>
    </row>
    <row r="77">
      <c r="A77" t="inlineStr">
        <is>
          <t>Subscriptions</t>
        </is>
      </c>
      <c r="B77" s="9">
        <f>INDEX('TB Roll-forward'!$E$5:$E$90,MATCH(A77,'TB Roll-forward'!$A$5:$A$90,0))</f>
        <v>5718.34</v>
      </c>
      <c r="C77" s="9">
        <f>SUMIFS('Pre-cutover Journals'!$D$5:$D$51,'Pre-cutover Journals'!$C$5:$C$51,A77)</f>
        <v>0</v>
      </c>
      <c r="D77" s="9" t="n">
        <v>0</v>
      </c>
      <c r="E77" s="9">
        <f>ROUND(B77+C77+D77,2)</f>
        <v>5718.34</v>
      </c>
      <c r="F77" t="str">
        <f>INDEX('Account Map'!$E$5:$E$90,MATCH(A77,'Account Map'!$A$5:$A$90,0))</f>
        <v>485</v>
      </c>
    </row>
    <row r="78">
      <c r="A78" t="inlineStr">
        <is>
          <t>Software</t>
        </is>
      </c>
      <c r="B78" s="9">
        <f>INDEX('TB Roll-forward'!$E$5:$E$90,MATCH(A78,'TB Roll-forward'!$A$5:$A$90,0))</f>
        <v>10413.14</v>
      </c>
      <c r="C78" s="9">
        <f>SUMIFS('Pre-cutover Journals'!$D$5:$D$51,'Pre-cutover Journals'!$C$5:$C$51,A78)</f>
        <v>449.51</v>
      </c>
      <c r="D78" s="9" t="n">
        <v>0</v>
      </c>
      <c r="E78" s="9">
        <f>ROUND(B78+C78+D78,2)</f>
        <v>10862.65</v>
      </c>
      <c r="F78" t="str">
        <f>INDEX('Account Map'!$E$5:$E$90,MATCH(A78,'Account Map'!$A$5:$A$90,0))</f>
        <v>485</v>
      </c>
    </row>
    <row r="79">
      <c r="A79" t="inlineStr">
        <is>
          <t>Telephone</t>
        </is>
      </c>
      <c r="B79" s="9">
        <f>INDEX('TB Roll-forward'!$E$5:$E$90,MATCH(A79,'TB Roll-forward'!$A$5:$A$90,0))</f>
        <v>3292.15</v>
      </c>
      <c r="C79" s="9">
        <f>SUMIFS('Pre-cutover Journals'!$D$5:$D$51,'Pre-cutover Journals'!$C$5:$C$51,A79)</f>
        <v>508.57</v>
      </c>
      <c r="D79" s="9" t="n">
        <v>0</v>
      </c>
      <c r="E79" s="9">
        <f>ROUND(B79+C79+D79,2)</f>
        <v>3800.72</v>
      </c>
      <c r="F79" t="str">
        <f>INDEX('Account Map'!$E$5:$E$90,MATCH(A79,'Account Map'!$A$5:$A$90,0))</f>
        <v>489</v>
      </c>
    </row>
    <row r="80">
      <c r="A80" t="inlineStr">
        <is>
          <t>Mobile phones</t>
        </is>
      </c>
      <c r="B80" s="9">
        <f>INDEX('TB Roll-forward'!$E$5:$E$90,MATCH(A80,'TB Roll-forward'!$A$5:$A$90,0))</f>
        <v>2419.09</v>
      </c>
      <c r="C80" s="9">
        <f>SUMIFS('Pre-cutover Journals'!$D$5:$D$51,'Pre-cutover Journals'!$C$5:$C$51,A80)</f>
        <v>0</v>
      </c>
      <c r="D80" s="9" t="n">
        <v>0</v>
      </c>
      <c r="E80" s="9">
        <f>ROUND(B80+C80+D80,2)</f>
        <v>2419.09</v>
      </c>
      <c r="F80" t="str">
        <f>INDEX('Account Map'!$E$5:$E$90,MATCH(A80,'Account Map'!$A$5:$A$90,0))</f>
        <v>489</v>
      </c>
    </row>
    <row r="81">
      <c r="A81" t="inlineStr">
        <is>
          <t>Internet</t>
        </is>
      </c>
      <c r="B81" s="9">
        <f>INDEX('TB Roll-forward'!$E$5:$E$90,MATCH(A81,'TB Roll-forward'!$A$5:$A$90,0))</f>
        <v>6354.19</v>
      </c>
      <c r="C81" s="9">
        <f>SUMIFS('Pre-cutover Journals'!$D$5:$D$51,'Pre-cutover Journals'!$C$5:$C$51,A81)</f>
        <v>0</v>
      </c>
      <c r="D81" s="9" t="n">
        <v>0</v>
      </c>
      <c r="E81" s="9">
        <f>ROUND(B81+C81+D81,2)</f>
        <v>6354.19</v>
      </c>
      <c r="F81" t="str">
        <f>INDEX('Account Map'!$E$5:$E$90,MATCH(A81,'Account Map'!$A$5:$A$90,0))</f>
        <v>489</v>
      </c>
    </row>
    <row r="82">
      <c r="A82" t="inlineStr">
        <is>
          <t>Travel</t>
        </is>
      </c>
      <c r="B82" s="9">
        <f>INDEX('TB Roll-forward'!$E$5:$E$90,MATCH(A82,'TB Roll-forward'!$A$5:$A$90,0))</f>
        <v>10261.02</v>
      </c>
      <c r="C82" s="9">
        <f>SUMIFS('Pre-cutover Journals'!$D$5:$D$51,'Pre-cutover Journals'!$C$5:$C$51,A82)</f>
        <v>0</v>
      </c>
      <c r="D82" s="9" t="n">
        <v>0</v>
      </c>
      <c r="E82" s="9">
        <f>ROUND(B82+C82+D82,2)</f>
        <v>10261.02</v>
      </c>
      <c r="F82" t="str">
        <f>INDEX('Account Map'!$E$5:$E$90,MATCH(A82,'Account Map'!$A$5:$A$90,0))</f>
        <v>493</v>
      </c>
    </row>
    <row r="83">
      <c r="A83" t="inlineStr">
        <is>
          <t>Waste removal</t>
        </is>
      </c>
      <c r="B83" s="9">
        <f>INDEX('TB Roll-forward'!$E$5:$E$90,MATCH(A83,'TB Roll-forward'!$A$5:$A$90,0))</f>
        <v>1796.53</v>
      </c>
      <c r="C83" s="9">
        <f>SUMIFS('Pre-cutover Journals'!$D$5:$D$51,'Pre-cutover Journals'!$C$5:$C$51,A83)</f>
        <v>0</v>
      </c>
      <c r="D83" s="9" t="n">
        <v>0</v>
      </c>
      <c r="E83" s="9">
        <f>ROUND(B83+C83+D83,2)</f>
        <v>1796.53</v>
      </c>
      <c r="F83" t="str">
        <f>INDEX('Account Map'!$E$5:$E$90,MATCH(A83,'Account Map'!$A$5:$A$90,0))</f>
        <v>494</v>
      </c>
    </row>
    <row r="84">
      <c r="A84" t="inlineStr">
        <is>
          <t>Licences &amp; permits</t>
        </is>
      </c>
      <c r="B84" s="9">
        <f>INDEX('TB Roll-forward'!$E$5:$E$90,MATCH(A84,'TB Roll-forward'!$A$5:$A$90,0))</f>
        <v>2438.85</v>
      </c>
      <c r="C84" s="9">
        <f>SUMIFS('Pre-cutover Journals'!$D$5:$D$51,'Pre-cutover Journals'!$C$5:$C$51,A84)</f>
        <v>0</v>
      </c>
      <c r="D84" s="9" t="n">
        <v>0</v>
      </c>
      <c r="E84" s="9">
        <f>ROUND(B84+C84+D84,2)</f>
        <v>2438.85</v>
      </c>
      <c r="F84" t="str">
        <f>INDEX('Account Map'!$E$5:$E$90,MATCH(A84,'Account Map'!$A$5:$A$90,0))</f>
        <v>495</v>
      </c>
    </row>
    <row r="85">
      <c r="A85" t="inlineStr">
        <is>
          <t>Donations</t>
        </is>
      </c>
      <c r="B85" s="9">
        <f>INDEX('TB Roll-forward'!$E$5:$E$90,MATCH(A85,'TB Roll-forward'!$A$5:$A$90,0))</f>
        <v>0</v>
      </c>
      <c r="C85" s="9">
        <f>SUMIFS('Pre-cutover Journals'!$D$5:$D$51,'Pre-cutover Journals'!$C$5:$C$51,A85)</f>
        <v>0</v>
      </c>
      <c r="D85" s="9" t="n">
        <v>0</v>
      </c>
      <c r="E85" s="9">
        <f>ROUND(B85+C85+D85,2)</f>
        <v>0</v>
      </c>
      <c r="F85" t="str">
        <f>INDEX('Account Map'!$E$5:$E$90,MATCH(A85,'Account Map'!$A$5:$A$90,0))</f>
        <v>496</v>
      </c>
    </row>
    <row r="86">
      <c r="A86" t="inlineStr">
        <is>
          <t>Fines &amp; penalties</t>
        </is>
      </c>
      <c r="B86" s="9">
        <f>INDEX('TB Roll-forward'!$E$5:$E$90,MATCH(A86,'TB Roll-forward'!$A$5:$A$90,0))</f>
        <v>0</v>
      </c>
      <c r="C86" s="9">
        <f>SUMIFS('Pre-cutover Journals'!$D$5:$D$51,'Pre-cutover Journals'!$C$5:$C$51,A86)</f>
        <v>0</v>
      </c>
      <c r="D86" s="9" t="n">
        <v>0</v>
      </c>
      <c r="E86" s="9">
        <f>ROUND(B86+C86+D86,2)</f>
        <v>0</v>
      </c>
      <c r="F86" t="str">
        <f>INDEX('Account Map'!$E$5:$E$90,MATCH(A86,'Account Map'!$A$5:$A$90,0))</f>
        <v>497</v>
      </c>
    </row>
    <row r="87">
      <c r="A87" t="inlineStr">
        <is>
          <t>Rounding</t>
        </is>
      </c>
      <c r="B87" s="9">
        <f>INDEX('TB Roll-forward'!$E$5:$E$90,MATCH(A87,'TB Roll-forward'!$A$5:$A$90,0))</f>
        <v>0</v>
      </c>
      <c r="C87" s="9">
        <f>SUMIFS('Pre-cutover Journals'!$D$5:$D$51,'Pre-cutover Journals'!$C$5:$C$51,A87)</f>
        <v>0</v>
      </c>
      <c r="D87" s="9" t="n">
        <v>0</v>
      </c>
      <c r="E87" s="9">
        <f>ROUND(B87+C87+D87,2)</f>
        <v>0</v>
      </c>
      <c r="F87" t="str">
        <f>INDEX('Account Map'!$E$5:$E$90,MATCH(A87,'Account Map'!$A$5:$A$90,0))</f>
        <v>860</v>
      </c>
    </row>
    <row r="88">
      <c r="A88" t="inlineStr">
        <is>
          <t>Uncategorised Expense</t>
        </is>
      </c>
      <c r="B88" s="9">
        <f>INDEX('TB Roll-forward'!$E$5:$E$90,MATCH(A88,'TB Roll-forward'!$A$5:$A$90,0))</f>
        <v>5310.06</v>
      </c>
      <c r="C88" s="9">
        <f>SUMIFS('Pre-cutover Journals'!$D$5:$D$51,'Pre-cutover Journals'!$C$5:$C$51,A88)</f>
        <v>-4298.77</v>
      </c>
      <c r="D88" s="9" t="n">
        <v>0</v>
      </c>
      <c r="E88" s="9">
        <f>ROUND(B88+C88+D88,2)</f>
        <v>1011.29</v>
      </c>
      <c r="F88" t="str">
        <f>INDEX('Account Map'!$E$5:$E$90,MATCH(A88,'Account Map'!$A$5:$A$90,0))</f>
        <v>850</v>
      </c>
    </row>
    <row r="89">
      <c r="A89" t="inlineStr">
        <is>
          <t>Uncategorised Income</t>
        </is>
      </c>
      <c r="B89" s="9">
        <f>INDEX('TB Roll-forward'!$E$5:$E$90,MATCH(A89,'TB Roll-forward'!$A$5:$A$90,0))</f>
        <v>0</v>
      </c>
      <c r="C89" s="9">
        <f>SUMIFS('Pre-cutover Journals'!$D$5:$D$51,'Pre-cutover Journals'!$C$5:$C$51,A89)</f>
        <v>0</v>
      </c>
      <c r="D89" s="9" t="n">
        <v>0</v>
      </c>
      <c r="E89" s="9">
        <f>ROUND(B89+C89+D89,2)</f>
        <v>0</v>
      </c>
      <c r="F89" t="str">
        <f>INDEX('Account Map'!$E$5:$E$90,MATCH(A89,'Account Map'!$A$5:$A$90,0))</f>
        <v>850</v>
      </c>
    </row>
    <row r="90">
      <c r="A90" t="inlineStr">
        <is>
          <t>Ask My Accountant</t>
        </is>
      </c>
      <c r="B90" s="9">
        <f>INDEX('TB Roll-forward'!$E$5:$E$90,MATCH(A90,'TB Roll-forward'!$A$5:$A$90,0))</f>
        <v>0</v>
      </c>
      <c r="C90" s="9">
        <f>SUMIFS('Pre-cutover Journals'!$D$5:$D$51,'Pre-cutover Journals'!$C$5:$C$51,A90)</f>
        <v>0</v>
      </c>
      <c r="D90" s="9" t="n">
        <v>0</v>
      </c>
      <c r="E90" s="9">
        <f>ROUND(B90+C90+D90,2)</f>
        <v>0</v>
      </c>
      <c r="F90" t="str">
        <f>INDEX('Account Map'!$E$5:$E$90,MATCH(A90,'Account Map'!$A$5:$A$90,0))</f>
        <v>850</v>
      </c>
    </row>
  </sheetData>
  <autoFilter ref="A4:F90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13" customWidth="1" min="3" max="3"/>
    <col width="15" customWidth="1" min="4" max="4"/>
    <col width="16" customWidth="1" min="5" max="5"/>
    <col width="90" customWidth="1" min="6" max="6"/>
  </cols>
  <sheetData>
    <row r="1">
      <c r="A1" s="6" t="inlineStr">
        <is>
          <t>Xero conversion balances at 30 Sep 2026 (debit positive; must total 0)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Code</t>
        </is>
      </c>
      <c r="B4" s="7" t="inlineStr">
        <is>
          <t>Account</t>
        </is>
      </c>
      <c r="C4" s="7" t="inlineStr">
        <is>
          <t>Type</t>
        </is>
      </c>
      <c r="D4" s="7" t="inlineStr">
        <is>
          <t>Adjusted QBO</t>
        </is>
      </c>
      <c r="E4" s="7" t="inlineStr">
        <is>
          <t>Conversion balance</t>
        </is>
      </c>
      <c r="F4" s="7" t="inlineStr">
        <is>
          <t>Why</t>
        </is>
      </c>
    </row>
    <row r="5">
      <c r="A5" t="inlineStr">
        <is>
          <t>090</t>
        </is>
      </c>
      <c r="B5" t="inlineStr">
        <is>
          <t>Business Cheque Account</t>
        </is>
      </c>
      <c r="C5" t="inlineStr">
        <is>
          <t>BANK</t>
        </is>
      </c>
      <c r="D5" s="9">
        <f>SUMIFS('Adjusted TB'!$E$5:$E$90,'Adjusted TB'!$F$5:$F$90,A5)</f>
        <v>504301.08</v>
      </c>
      <c r="E5" s="9">
        <f>ROUND(D5-SUMIFS('Bank Items'!$F$5:$F$26,'Bank Items'!$B$5:$B$26,A5),2)</f>
        <v>516218.46</v>
      </c>
      <c r="F5" t="inlineStr">
        <is>
          <t>Bank statement balance at 30 Sep; the unreconciled items are imported dated before 1 Oct</t>
        </is>
      </c>
    </row>
    <row r="6">
      <c r="A6" t="inlineStr">
        <is>
          <t>091</t>
        </is>
      </c>
      <c r="B6" t="inlineStr">
        <is>
          <t>Business Savings Account</t>
        </is>
      </c>
      <c r="C6" t="inlineStr">
        <is>
          <t>BANK</t>
        </is>
      </c>
      <c r="D6" s="9">
        <f>SUMIFS('Adjusted TB'!$E$5:$E$90,'Adjusted TB'!$F$5:$F$90,A6)</f>
        <v>61620</v>
      </c>
      <c r="E6" s="9">
        <f>ROUND(D6-SUMIFS('Bank Items'!$F$5:$F$26,'Bank Items'!$B$5:$B$26,A6),2)</f>
        <v>61080</v>
      </c>
      <c r="F6" t="inlineStr">
        <is>
          <t>Bank statement balance at 30 Sep; the unreconciled items are imported dated before 1 Oct</t>
        </is>
      </c>
    </row>
    <row r="7">
      <c r="A7" t="inlineStr">
        <is>
          <t>092</t>
        </is>
      </c>
      <c r="B7" t="inlineStr">
        <is>
          <t>Business Visa</t>
        </is>
      </c>
      <c r="C7" t="inlineStr">
        <is>
          <t>BANK</t>
        </is>
      </c>
      <c r="D7" s="9">
        <f>SUMIFS('Adjusted TB'!$E$5:$E$90,'Adjusted TB'!$F$5:$F$90,A7)</f>
        <v>-30589.41</v>
      </c>
      <c r="E7" s="9">
        <f>ROUND(D7-SUMIFS('Bank Items'!$F$5:$F$26,'Bank Items'!$B$5:$B$26,A7),2)</f>
        <v>-30105.9</v>
      </c>
      <c r="F7" t="inlineStr">
        <is>
          <t>Bank statement balance at 30 Sep; the unreconciled items are imported dated before 1 Oct</t>
        </is>
      </c>
    </row>
    <row r="8">
      <c r="A8" t="inlineStr">
        <is>
          <t>610</t>
        </is>
      </c>
      <c r="B8" t="inlineStr">
        <is>
          <t>Accounts Receivable</t>
        </is>
      </c>
      <c r="C8" t="inlineStr">
        <is>
          <t>CURRENT</t>
        </is>
      </c>
      <c r="D8" s="9">
        <f>SUMIFS('Adjusted TB'!$E$5:$E$90,'Adjusted TB'!$F$5:$F$90,A8)</f>
        <v>742980.26</v>
      </c>
      <c r="E8" s="9" t="n">
        <v>0</v>
      </c>
      <c r="F8" t="inlineStr">
        <is>
          <t>Xero builds this from the imported open invoices and credit notes</t>
        </is>
      </c>
    </row>
    <row r="9">
      <c r="A9" t="inlineStr">
        <is>
          <t>615</t>
        </is>
      </c>
      <c r="B9" t="inlineStr">
        <is>
          <t>Undeposited payments (clearing)</t>
        </is>
      </c>
      <c r="C9" t="inlineStr">
        <is>
          <t>CURRENT</t>
        </is>
      </c>
      <c r="D9" s="9">
        <f>SUMIFS('Adjusted TB'!$E$5:$E$90,'Adjusted TB'!$F$5:$F$90,A9)</f>
        <v>0</v>
      </c>
      <c r="E9" s="9">
        <f>D9</f>
        <v>0</v>
      </c>
      <c r="F9" t="inlineStr">
        <is>
          <t>Adjusted QBO balance</t>
        </is>
      </c>
    </row>
    <row r="10">
      <c r="A10" t="inlineStr">
        <is>
          <t>620</t>
        </is>
      </c>
      <c r="B10" t="inlineStr">
        <is>
          <t>Prepayments</t>
        </is>
      </c>
      <c r="C10" t="inlineStr">
        <is>
          <t>CURRENT</t>
        </is>
      </c>
      <c r="D10" s="9">
        <f>SUMIFS('Adjusted TB'!$E$5:$E$90,'Adjusted TB'!$F$5:$F$90,A10)</f>
        <v>8690</v>
      </c>
      <c r="E10" s="9">
        <f>D10</f>
        <v>8690</v>
      </c>
      <c r="F10" t="inlineStr">
        <is>
          <t>Adjusted QBO balance</t>
        </is>
      </c>
    </row>
    <row r="11">
      <c r="A11" t="inlineStr">
        <is>
          <t>630</t>
        </is>
      </c>
      <c r="B11" t="inlineStr">
        <is>
          <t>Inventory</t>
        </is>
      </c>
      <c r="C11" t="inlineStr">
        <is>
          <t>INVENTORY</t>
        </is>
      </c>
      <c r="D11" s="9">
        <f>SUMIFS('Adjusted TB'!$E$5:$E$90,'Adjusted TB'!$F$5:$F$90,A11)</f>
        <v>38420.55</v>
      </c>
      <c r="E11" s="9">
        <f>D11</f>
        <v>38420.55</v>
      </c>
      <c r="F11" t="inlineStr">
        <is>
          <t>Adjusted QBO balance</t>
        </is>
      </c>
    </row>
    <row r="12">
      <c r="A12" t="inlineStr">
        <is>
          <t>631</t>
        </is>
      </c>
      <c r="B12" t="inlineStr">
        <is>
          <t>Work in progress</t>
        </is>
      </c>
      <c r="C12" t="inlineStr">
        <is>
          <t>CURRENT</t>
        </is>
      </c>
      <c r="D12" s="9">
        <f>SUMIFS('Adjusted TB'!$E$5:$E$90,'Adjusted TB'!$F$5:$F$90,A12)</f>
        <v>22150</v>
      </c>
      <c r="E12" s="9">
        <f>D12</f>
        <v>22150</v>
      </c>
      <c r="F12" t="inlineStr">
        <is>
          <t>Adjusted QBO balance</t>
        </is>
      </c>
    </row>
    <row r="13">
      <c r="A13" t="inlineStr">
        <is>
          <t>632</t>
        </is>
      </c>
      <c r="B13" t="inlineStr">
        <is>
          <t>Rental bond</t>
        </is>
      </c>
      <c r="C13" t="inlineStr">
        <is>
          <t>CURRENT</t>
        </is>
      </c>
      <c r="D13" s="9">
        <f>SUMIFS('Adjusted TB'!$E$5:$E$90,'Adjusted TB'!$F$5:$F$90,A13)</f>
        <v>18000</v>
      </c>
      <c r="E13" s="9">
        <f>D13</f>
        <v>18000</v>
      </c>
      <c r="F13" t="inlineStr">
        <is>
          <t>Adjusted QBO balance</t>
        </is>
      </c>
    </row>
    <row r="14">
      <c r="A14" t="inlineStr">
        <is>
          <t>710</t>
        </is>
      </c>
      <c r="B14" t="inlineStr">
        <is>
          <t>Plant and equipment</t>
        </is>
      </c>
      <c r="C14" t="inlineStr">
        <is>
          <t>FIXED</t>
        </is>
      </c>
      <c r="D14" s="9">
        <f>SUMIFS('Adjusted TB'!$E$5:$E$90,'Adjusted TB'!$F$5:$F$90,A14)</f>
        <v>286400</v>
      </c>
      <c r="E14" s="9">
        <f>D14</f>
        <v>286400</v>
      </c>
      <c r="F14" t="inlineStr">
        <is>
          <t>Adjusted QBO balance</t>
        </is>
      </c>
    </row>
    <row r="15">
      <c r="A15" t="inlineStr">
        <is>
          <t>711</t>
        </is>
      </c>
      <c r="B15" t="inlineStr">
        <is>
          <t>Less accumulated depreciation on plant and equipment</t>
        </is>
      </c>
      <c r="C15" t="inlineStr">
        <is>
          <t>FIXED</t>
        </is>
      </c>
      <c r="D15" s="9">
        <f>SUMIFS('Adjusted TB'!$E$5:$E$90,'Adjusted TB'!$F$5:$F$90,A15)</f>
        <v>-126810</v>
      </c>
      <c r="E15" s="9">
        <f>D15</f>
        <v>-126810</v>
      </c>
      <c r="F15" t="inlineStr">
        <is>
          <t>Adjusted QBO balance</t>
        </is>
      </c>
    </row>
    <row r="16">
      <c r="A16" t="inlineStr">
        <is>
          <t>720</t>
        </is>
      </c>
      <c r="B16" t="inlineStr">
        <is>
          <t>Motor vehicles</t>
        </is>
      </c>
      <c r="C16" t="inlineStr">
        <is>
          <t>FIXED</t>
        </is>
      </c>
      <c r="D16" s="9">
        <f>SUMIFS('Adjusted TB'!$E$5:$E$90,'Adjusted TB'!$F$5:$F$90,A16)</f>
        <v>142500</v>
      </c>
      <c r="E16" s="9">
        <f>D16</f>
        <v>142500</v>
      </c>
      <c r="F16" t="inlineStr">
        <is>
          <t>Adjusted QBO balance</t>
        </is>
      </c>
    </row>
    <row r="17">
      <c r="A17" t="inlineStr">
        <is>
          <t>721</t>
        </is>
      </c>
      <c r="B17" t="inlineStr">
        <is>
          <t>Less accumulated depreciation on motor vehicles</t>
        </is>
      </c>
      <c r="C17" t="inlineStr">
        <is>
          <t>FIXED</t>
        </is>
      </c>
      <c r="D17" s="9">
        <f>SUMIFS('Adjusted TB'!$E$5:$E$90,'Adjusted TB'!$F$5:$F$90,A17)</f>
        <v>-66925</v>
      </c>
      <c r="E17" s="9">
        <f>D17</f>
        <v>-66925</v>
      </c>
      <c r="F17" t="inlineStr">
        <is>
          <t>Adjusted QBO balance</t>
        </is>
      </c>
    </row>
    <row r="18">
      <c r="A18" t="inlineStr">
        <is>
          <t>730</t>
        </is>
      </c>
      <c r="B18" t="inlineStr">
        <is>
          <t>Computer equipment</t>
        </is>
      </c>
      <c r="C18" t="inlineStr">
        <is>
          <t>FIXED</t>
        </is>
      </c>
      <c r="D18" s="9">
        <f>SUMIFS('Adjusted TB'!$E$5:$E$90,'Adjusted TB'!$F$5:$F$90,A18)</f>
        <v>18640</v>
      </c>
      <c r="E18" s="9">
        <f>D18</f>
        <v>18640</v>
      </c>
      <c r="F18" t="inlineStr">
        <is>
          <t>Adjusted QBO balance</t>
        </is>
      </c>
    </row>
    <row r="19">
      <c r="A19" t="inlineStr">
        <is>
          <t>731</t>
        </is>
      </c>
      <c r="B19" t="inlineStr">
        <is>
          <t>Less accumulated depreciation on computer equipment</t>
        </is>
      </c>
      <c r="C19" t="inlineStr">
        <is>
          <t>FIXED</t>
        </is>
      </c>
      <c r="D19" s="9">
        <f>SUMIFS('Adjusted TB'!$E$5:$E$90,'Adjusted TB'!$F$5:$F$90,A19)</f>
        <v>-12029</v>
      </c>
      <c r="E19" s="9">
        <f>D19</f>
        <v>-12029</v>
      </c>
      <c r="F19" t="inlineStr">
        <is>
          <t>Adjusted QBO balance</t>
        </is>
      </c>
    </row>
    <row r="20">
      <c r="A20" t="inlineStr">
        <is>
          <t>800</t>
        </is>
      </c>
      <c r="B20" t="inlineStr">
        <is>
          <t>Accounts Payable</t>
        </is>
      </c>
      <c r="C20" t="inlineStr">
        <is>
          <t>CURRLIAB</t>
        </is>
      </c>
      <c r="D20" s="9">
        <f>SUMIFS('Adjusted TB'!$E$5:$E$90,'Adjusted TB'!$F$5:$F$90,A20)</f>
        <v>-221290.43</v>
      </c>
      <c r="E20" s="9" t="n">
        <v>0</v>
      </c>
      <c r="F20" t="inlineStr">
        <is>
          <t>Xero builds this from the imported open bills and supplier credits</t>
        </is>
      </c>
    </row>
    <row r="21">
      <c r="A21" t="inlineStr">
        <is>
          <t>820</t>
        </is>
      </c>
      <c r="B21" t="inlineStr">
        <is>
          <t>GST</t>
        </is>
      </c>
      <c r="C21" t="inlineStr">
        <is>
          <t>CURRLIAB</t>
        </is>
      </c>
      <c r="D21" s="9">
        <f>SUMIFS('Adjusted TB'!$E$5:$E$90,'Adjusted TB'!$F$5:$F$90,A21)</f>
        <v>-67024.61</v>
      </c>
      <c r="E21" s="9">
        <f>D21</f>
        <v>-67024.61</v>
      </c>
      <c r="F21" t="inlineStr">
        <is>
          <t>Adjusted QBO balance</t>
        </is>
      </c>
    </row>
    <row r="22">
      <c r="A22" t="inlineStr">
        <is>
          <t>825</t>
        </is>
      </c>
      <c r="B22" t="inlineStr">
        <is>
          <t>PAYG Withholdings Payable</t>
        </is>
      </c>
      <c r="C22" t="inlineStr">
        <is>
          <t>CURRLIAB</t>
        </is>
      </c>
      <c r="D22" s="9">
        <f>SUMIFS('Adjusted TB'!$E$5:$E$90,'Adjusted TB'!$F$5:$F$90,A22)</f>
        <v>-36892.08</v>
      </c>
      <c r="E22" s="9">
        <f>D22</f>
        <v>-36892.08</v>
      </c>
      <c r="F22" t="inlineStr">
        <is>
          <t>Adjusted QBO balance</t>
        </is>
      </c>
    </row>
    <row r="23">
      <c r="A23" t="inlineStr">
        <is>
          <t>826</t>
        </is>
      </c>
      <c r="B23" t="inlineStr">
        <is>
          <t>Superannuation Payable</t>
        </is>
      </c>
      <c r="C23" t="inlineStr">
        <is>
          <t>CURRLIAB</t>
        </is>
      </c>
      <c r="D23" s="9">
        <f>SUMIFS('Adjusted TB'!$E$5:$E$90,'Adjusted TB'!$F$5:$F$90,A23)</f>
        <v>-23300.25</v>
      </c>
      <c r="E23" s="9">
        <f>D23</f>
        <v>-23300.25</v>
      </c>
      <c r="F23" t="inlineStr">
        <is>
          <t>Adjusted QBO balance</t>
        </is>
      </c>
    </row>
    <row r="24">
      <c r="A24" t="inlineStr">
        <is>
          <t>827</t>
        </is>
      </c>
      <c r="B24" t="inlineStr">
        <is>
          <t>Accrued expenses</t>
        </is>
      </c>
      <c r="C24" t="inlineStr">
        <is>
          <t>CURRLIAB</t>
        </is>
      </c>
      <c r="D24" s="9">
        <f>SUMIFS('Adjusted TB'!$E$5:$E$90,'Adjusted TB'!$F$5:$F$90,A24)</f>
        <v>-4200</v>
      </c>
      <c r="E24" s="9">
        <f>D24</f>
        <v>-4200</v>
      </c>
      <c r="F24" t="inlineStr">
        <is>
          <t>Adjusted QBO balance</t>
        </is>
      </c>
    </row>
    <row r="25">
      <c r="A25" t="inlineStr">
        <is>
          <t>835</t>
        </is>
      </c>
      <c r="B25" t="inlineStr">
        <is>
          <t>Customer deposits</t>
        </is>
      </c>
      <c r="C25" t="inlineStr">
        <is>
          <t>CURRLIAB</t>
        </is>
      </c>
      <c r="D25" s="9">
        <f>SUMIFS('Adjusted TB'!$E$5:$E$90,'Adjusted TB'!$F$5:$F$90,A25)</f>
        <v>-36500</v>
      </c>
      <c r="E25" s="9">
        <f>D25</f>
        <v>-36500</v>
      </c>
      <c r="F25" t="inlineStr">
        <is>
          <t>Adjusted QBO balance</t>
        </is>
      </c>
    </row>
    <row r="26">
      <c r="A26" t="inlineStr">
        <is>
          <t>840</t>
        </is>
      </c>
      <c r="B26" t="inlineStr">
        <is>
          <t>Historical Adjustment</t>
        </is>
      </c>
      <c r="C26" t="inlineStr">
        <is>
          <t>CURRLIAB</t>
        </is>
      </c>
      <c r="D26" s="9">
        <f>SUMIFS('Adjusted TB'!$E$5:$E$90,'Adjusted TB'!$F$5:$F$90,A26)</f>
        <v>0</v>
      </c>
      <c r="E26" s="9">
        <f>D26</f>
        <v>0</v>
      </c>
      <c r="F26" t="inlineStr">
        <is>
          <t>Adjusted QBO balance</t>
        </is>
      </c>
    </row>
    <row r="27">
      <c r="A27" t="inlineStr">
        <is>
          <t>850</t>
        </is>
      </c>
      <c r="B27" t="inlineStr">
        <is>
          <t>Suspense</t>
        </is>
      </c>
      <c r="C27" t="inlineStr">
        <is>
          <t>CURRLIAB</t>
        </is>
      </c>
      <c r="D27" s="9">
        <f>SUMIFS('Adjusted TB'!$E$5:$E$90,'Adjusted TB'!$F$5:$F$90,A27)</f>
        <v>1011.29</v>
      </c>
      <c r="E27" s="9">
        <f>D27</f>
        <v>1011.29</v>
      </c>
      <c r="F27" t="inlineStr">
        <is>
          <t>Adjusted QBO balance</t>
        </is>
      </c>
    </row>
    <row r="28">
      <c r="A28" t="inlineStr">
        <is>
          <t>855</t>
        </is>
      </c>
      <c r="B28" t="inlineStr">
        <is>
          <t>Conversion clearing (open items)</t>
        </is>
      </c>
      <c r="C28" t="inlineStr">
        <is>
          <t>CURRLIAB</t>
        </is>
      </c>
      <c r="D28" s="9">
        <f>SUMIFS('Adjusted TB'!$E$5:$E$90,'Adjusted TB'!$F$5:$F$90,A28)</f>
        <v>0</v>
      </c>
      <c r="E28" s="9">
        <f>ROUND(SUMIFS('Adjusted TB'!$E$5:$E$90,'Adjusted TB'!$F$5:$F$90,"610")+SUMIFS('Adjusted TB'!$E$5:$E$90,'Adjusted TB'!$F$5:$F$90,"800")+SUM('Bank Items'!$F$5:$F$26),2)</f>
        <v>509828.94</v>
      </c>
      <c r="F28" t="inlineStr">
        <is>
          <t>Opposite of every open item and unreconciled bank item: nets to zero once they are imported</t>
        </is>
      </c>
    </row>
    <row r="29">
      <c r="A29" t="inlineStr">
        <is>
          <t>860</t>
        </is>
      </c>
      <c r="B29" t="inlineStr">
        <is>
          <t>Rounding</t>
        </is>
      </c>
      <c r="C29" t="inlineStr">
        <is>
          <t>CURRLIAB</t>
        </is>
      </c>
      <c r="D29" s="9">
        <f>SUMIFS('Adjusted TB'!$E$5:$E$90,'Adjusted TB'!$F$5:$F$90,A29)</f>
        <v>0</v>
      </c>
      <c r="E29" s="9">
        <f>D29</f>
        <v>0</v>
      </c>
      <c r="F29" t="inlineStr">
        <is>
          <t>Adjusted QBO balance</t>
        </is>
      </c>
    </row>
    <row r="30">
      <c r="A30" t="inlineStr">
        <is>
          <t>880</t>
        </is>
      </c>
      <c r="B30" t="inlineStr">
        <is>
          <t>Owner A Drawings</t>
        </is>
      </c>
      <c r="C30" t="inlineStr">
        <is>
          <t>EQUITY</t>
        </is>
      </c>
      <c r="D30" s="9">
        <f>SUMIFS('Adjusted TB'!$E$5:$E$90,'Adjusted TB'!$F$5:$F$90,A30)</f>
        <v>18000</v>
      </c>
      <c r="E30" s="9">
        <f>D30</f>
        <v>18000</v>
      </c>
      <c r="F30" t="inlineStr">
        <is>
          <t>Adjusted QBO balance</t>
        </is>
      </c>
    </row>
    <row r="31">
      <c r="A31" t="inlineStr">
        <is>
          <t>900</t>
        </is>
      </c>
      <c r="B31" t="inlineStr">
        <is>
          <t>Equipment loan</t>
        </is>
      </c>
      <c r="C31" t="inlineStr">
        <is>
          <t>TERMLIAB</t>
        </is>
      </c>
      <c r="D31" s="9">
        <f>SUMIFS('Adjusted TB'!$E$5:$E$90,'Adjusted TB'!$F$5:$F$90,A31)</f>
        <v>-90760.6</v>
      </c>
      <c r="E31" s="9">
        <f>D31</f>
        <v>-90760.6</v>
      </c>
      <c r="F31" t="inlineStr">
        <is>
          <t>Adjusted QBO balance</t>
        </is>
      </c>
    </row>
    <row r="32">
      <c r="A32" t="inlineStr">
        <is>
          <t>901</t>
        </is>
      </c>
      <c r="B32" t="inlineStr">
        <is>
          <t>Vehicle finance</t>
        </is>
      </c>
      <c r="C32" t="inlineStr">
        <is>
          <t>TERMLIAB</t>
        </is>
      </c>
      <c r="D32" s="9">
        <f>SUMIFS('Adjusted TB'!$E$5:$E$90,'Adjusted TB'!$F$5:$F$90,A32)</f>
        <v>-54395.8</v>
      </c>
      <c r="E32" s="9">
        <f>D32</f>
        <v>-54395.8</v>
      </c>
      <c r="F32" t="inlineStr">
        <is>
          <t>Adjusted QBO balance</t>
        </is>
      </c>
    </row>
    <row r="33">
      <c r="A33" t="inlineStr">
        <is>
          <t>960</t>
        </is>
      </c>
      <c r="B33" t="inlineStr">
        <is>
          <t>Retained Earnings</t>
        </is>
      </c>
      <c r="C33" t="inlineStr">
        <is>
          <t>EQUITY</t>
        </is>
      </c>
      <c r="D33" s="9">
        <f>SUMIFS('Adjusted TB'!$E$5:$E$90,'Adjusted TB'!$F$5:$F$90,A33)</f>
        <v>-655262.99</v>
      </c>
      <c r="E33" s="9">
        <f>D33</f>
        <v>-655262.99</v>
      </c>
      <c r="F33" t="inlineStr">
        <is>
          <t>Adjusted QBO balance</t>
        </is>
      </c>
    </row>
    <row r="34">
      <c r="A34" t="inlineStr">
        <is>
          <t>970</t>
        </is>
      </c>
      <c r="B34" t="inlineStr">
        <is>
          <t>Owner A Share Capital</t>
        </is>
      </c>
      <c r="C34" t="inlineStr">
        <is>
          <t>EQUITY</t>
        </is>
      </c>
      <c r="D34" s="9">
        <f>SUMIFS('Adjusted TB'!$E$5:$E$90,'Adjusted TB'!$F$5:$F$90,A34)</f>
        <v>-100</v>
      </c>
      <c r="E34" s="9">
        <f>D34</f>
        <v>-100</v>
      </c>
      <c r="F34" t="inlineStr">
        <is>
          <t>Adjusted QBO balance</t>
        </is>
      </c>
    </row>
    <row r="35">
      <c r="A35" t="inlineStr">
        <is>
          <t>200</t>
        </is>
      </c>
      <c r="B35" t="inlineStr">
        <is>
          <t>Joinery sales</t>
        </is>
      </c>
      <c r="C35" t="inlineStr">
        <is>
          <t>REVENUE</t>
        </is>
      </c>
      <c r="D35" s="9">
        <f>SUMIFS('Adjusted TB'!$E$5:$E$90,'Adjusted TB'!$F$5:$F$90,A35)</f>
        <v>-310417.15</v>
      </c>
      <c r="E35" s="9">
        <f>D35</f>
        <v>-310417.15</v>
      </c>
      <c r="F35" t="inlineStr">
        <is>
          <t>Adjusted QBO balance</t>
        </is>
      </c>
    </row>
    <row r="36">
      <c r="A36" t="inlineStr">
        <is>
          <t>201</t>
        </is>
      </c>
      <c r="B36" t="inlineStr">
        <is>
          <t>Shopfitting contracts</t>
        </is>
      </c>
      <c r="C36" t="inlineStr">
        <is>
          <t>REVENUE</t>
        </is>
      </c>
      <c r="D36" s="9">
        <f>SUMIFS('Adjusted TB'!$E$5:$E$90,'Adjusted TB'!$F$5:$F$90,A36)</f>
        <v>-808005.11</v>
      </c>
      <c r="E36" s="9">
        <f>D36</f>
        <v>-808005.11</v>
      </c>
      <c r="F36" t="inlineStr">
        <is>
          <t>Adjusted QBO balance</t>
        </is>
      </c>
    </row>
    <row r="37">
      <c r="A37" t="inlineStr">
        <is>
          <t>202</t>
        </is>
      </c>
      <c r="B37" t="inlineStr">
        <is>
          <t>Installation labour</t>
        </is>
      </c>
      <c r="C37" t="inlineStr">
        <is>
          <t>REVENUE</t>
        </is>
      </c>
      <c r="D37" s="9">
        <f>SUMIFS('Adjusted TB'!$E$5:$E$90,'Adjusted TB'!$F$5:$F$90,A37)</f>
        <v>-41624.32</v>
      </c>
      <c r="E37" s="9">
        <f>D37</f>
        <v>-41624.32</v>
      </c>
      <c r="F37" t="inlineStr">
        <is>
          <t>Adjusted QBO balance</t>
        </is>
      </c>
    </row>
    <row r="38">
      <c r="A38" t="inlineStr">
        <is>
          <t>203</t>
        </is>
      </c>
      <c r="B38" t="inlineStr">
        <is>
          <t>Design and drafting fees</t>
        </is>
      </c>
      <c r="C38" t="inlineStr">
        <is>
          <t>REVENUE</t>
        </is>
      </c>
      <c r="D38" s="9">
        <f>SUMIFS('Adjusted TB'!$E$5:$E$90,'Adjusted TB'!$F$5:$F$90,A38)</f>
        <v>-74807.01</v>
      </c>
      <c r="E38" s="9">
        <f>D38</f>
        <v>-74807.01</v>
      </c>
      <c r="F38" t="inlineStr">
        <is>
          <t>Adjusted QBO balance</t>
        </is>
      </c>
    </row>
    <row r="39">
      <c r="A39" t="inlineStr">
        <is>
          <t>205</t>
        </is>
      </c>
      <c r="B39" t="inlineStr">
        <is>
          <t>Discounts given</t>
        </is>
      </c>
      <c r="C39" t="inlineStr">
        <is>
          <t>REVENUE</t>
        </is>
      </c>
      <c r="D39" s="9">
        <f>SUMIFS('Adjusted TB'!$E$5:$E$90,'Adjusted TB'!$F$5:$F$90,A39)</f>
        <v>0</v>
      </c>
      <c r="E39" s="9">
        <f>D39</f>
        <v>0</v>
      </c>
      <c r="F39" t="inlineStr">
        <is>
          <t>Adjusted QBO balance</t>
        </is>
      </c>
    </row>
    <row r="40">
      <c r="A40" t="inlineStr">
        <is>
          <t>260</t>
        </is>
      </c>
      <c r="B40" t="inlineStr">
        <is>
          <t>Other revenue</t>
        </is>
      </c>
      <c r="C40" t="inlineStr">
        <is>
          <t>REVENUE</t>
        </is>
      </c>
      <c r="D40" s="9">
        <f>SUMIFS('Adjusted TB'!$E$5:$E$90,'Adjusted TB'!$F$5:$F$90,A40)</f>
        <v>0</v>
      </c>
      <c r="E40" s="9">
        <f>D40</f>
        <v>0</v>
      </c>
      <c r="F40" t="inlineStr">
        <is>
          <t>Adjusted QBO balance</t>
        </is>
      </c>
    </row>
    <row r="41">
      <c r="A41" t="inlineStr">
        <is>
          <t>270</t>
        </is>
      </c>
      <c r="B41" t="inlineStr">
        <is>
          <t>Interest income</t>
        </is>
      </c>
      <c r="C41" t="inlineStr">
        <is>
          <t>OTHERINCOME</t>
        </is>
      </c>
      <c r="D41" s="9">
        <f>SUMIFS('Adjusted TB'!$E$5:$E$90,'Adjusted TB'!$F$5:$F$90,A41)</f>
        <v>-1620</v>
      </c>
      <c r="E41" s="9">
        <f>D41</f>
        <v>-1620</v>
      </c>
      <c r="F41" t="inlineStr">
        <is>
          <t>Adjusted QBO balance</t>
        </is>
      </c>
    </row>
    <row r="42">
      <c r="A42" t="inlineStr">
        <is>
          <t>310</t>
        </is>
      </c>
      <c r="B42" t="inlineStr">
        <is>
          <t>Timber and board</t>
        </is>
      </c>
      <c r="C42" t="inlineStr">
        <is>
          <t>DIRECTCOSTS</t>
        </is>
      </c>
      <c r="D42" s="9">
        <f>SUMIFS('Adjusted TB'!$E$5:$E$90,'Adjusted TB'!$F$5:$F$90,A42)</f>
        <v>134399.15</v>
      </c>
      <c r="E42" s="9">
        <f>D42</f>
        <v>134399.15</v>
      </c>
      <c r="F42" t="inlineStr">
        <is>
          <t>Adjusted QBO balance</t>
        </is>
      </c>
    </row>
    <row r="43">
      <c r="A43" t="inlineStr">
        <is>
          <t>311</t>
        </is>
      </c>
      <c r="B43" t="inlineStr">
        <is>
          <t>Hardware and fittings</t>
        </is>
      </c>
      <c r="C43" t="inlineStr">
        <is>
          <t>DIRECTCOSTS</t>
        </is>
      </c>
      <c r="D43" s="9">
        <f>SUMIFS('Adjusted TB'!$E$5:$E$90,'Adjusted TB'!$F$5:$F$90,A43)</f>
        <v>41457.73</v>
      </c>
      <c r="E43" s="9">
        <f>D43</f>
        <v>41457.73</v>
      </c>
      <c r="F43" t="inlineStr">
        <is>
          <t>Adjusted QBO balance</t>
        </is>
      </c>
    </row>
    <row r="44">
      <c r="A44" t="inlineStr">
        <is>
          <t>312</t>
        </is>
      </c>
      <c r="B44" t="inlineStr">
        <is>
          <t>Benchtops (outsourced)</t>
        </is>
      </c>
      <c r="C44" t="inlineStr">
        <is>
          <t>DIRECTCOSTS</t>
        </is>
      </c>
      <c r="D44" s="9">
        <f>SUMIFS('Adjusted TB'!$E$5:$E$90,'Adjusted TB'!$F$5:$F$90,A44)</f>
        <v>12217.04</v>
      </c>
      <c r="E44" s="9">
        <f>D44</f>
        <v>12217.04</v>
      </c>
      <c r="F44" t="inlineStr">
        <is>
          <t>Adjusted QBO balance</t>
        </is>
      </c>
    </row>
    <row r="45">
      <c r="A45" t="inlineStr">
        <is>
          <t>313</t>
        </is>
      </c>
      <c r="B45" t="inlineStr">
        <is>
          <t>Subcontractors</t>
        </is>
      </c>
      <c r="C45" t="inlineStr">
        <is>
          <t>DIRECTCOSTS</t>
        </is>
      </c>
      <c r="D45" s="9">
        <f>SUMIFS('Adjusted TB'!$E$5:$E$90,'Adjusted TB'!$F$5:$F$90,A45)</f>
        <v>82310.98</v>
      </c>
      <c r="E45" s="9">
        <f>D45</f>
        <v>82310.98</v>
      </c>
      <c r="F45" t="inlineStr">
        <is>
          <t>Adjusted QBO balance</t>
        </is>
      </c>
    </row>
    <row r="46">
      <c r="A46" t="inlineStr">
        <is>
          <t>314</t>
        </is>
      </c>
      <c r="B46" t="inlineStr">
        <is>
          <t>Freight and cartage</t>
        </is>
      </c>
      <c r="C46" t="inlineStr">
        <is>
          <t>DIRECTCOSTS</t>
        </is>
      </c>
      <c r="D46" s="9">
        <f>SUMIFS('Adjusted TB'!$E$5:$E$90,'Adjusted TB'!$F$5:$F$90,A46)</f>
        <v>39697.4</v>
      </c>
      <c r="E46" s="9">
        <f>D46</f>
        <v>39697.4</v>
      </c>
      <c r="F46" t="inlineStr">
        <is>
          <t>Adjusted QBO balance</t>
        </is>
      </c>
    </row>
    <row r="47">
      <c r="A47" t="inlineStr">
        <is>
          <t>315</t>
        </is>
      </c>
      <c r="B47" t="inlineStr">
        <is>
          <t>Equipment hire</t>
        </is>
      </c>
      <c r="C47" t="inlineStr">
        <is>
          <t>DIRECTCOSTS</t>
        </is>
      </c>
      <c r="D47" s="9">
        <f>SUMIFS('Adjusted TB'!$E$5:$E$90,'Adjusted TB'!$F$5:$F$90,A47)</f>
        <v>7239.08</v>
      </c>
      <c r="E47" s="9">
        <f>D47</f>
        <v>7239.08</v>
      </c>
      <c r="F47" t="inlineStr">
        <is>
          <t>Adjusted QBO balance</t>
        </is>
      </c>
    </row>
    <row r="48">
      <c r="A48" t="inlineStr">
        <is>
          <t>400</t>
        </is>
      </c>
      <c r="B48" t="inlineStr">
        <is>
          <t>Advertising and marketing</t>
        </is>
      </c>
      <c r="C48" t="inlineStr">
        <is>
          <t>EXPENSE</t>
        </is>
      </c>
      <c r="D48" s="9">
        <f>SUMIFS('Adjusted TB'!$E$5:$E$90,'Adjusted TB'!$F$5:$F$90,A48)</f>
        <v>9175.18</v>
      </c>
      <c r="E48" s="9">
        <f>D48</f>
        <v>9175.18</v>
      </c>
      <c r="F48" t="inlineStr">
        <is>
          <t>Adjusted QBO balance</t>
        </is>
      </c>
    </row>
    <row r="49">
      <c r="A49" t="inlineStr">
        <is>
          <t>404</t>
        </is>
      </c>
      <c r="B49" t="inlineStr">
        <is>
          <t>Bank fees</t>
        </is>
      </c>
      <c r="C49" t="inlineStr">
        <is>
          <t>EXPENSE</t>
        </is>
      </c>
      <c r="D49" s="9">
        <f>SUMIFS('Adjusted TB'!$E$5:$E$90,'Adjusted TB'!$F$5:$F$90,A49)</f>
        <v>144</v>
      </c>
      <c r="E49" s="9">
        <f>D49</f>
        <v>144</v>
      </c>
      <c r="F49" t="inlineStr">
        <is>
          <t>Adjusted QBO balance</t>
        </is>
      </c>
    </row>
    <row r="50">
      <c r="A50" t="inlineStr">
        <is>
          <t>405</t>
        </is>
      </c>
      <c r="B50" t="inlineStr">
        <is>
          <t>Merchant fees</t>
        </is>
      </c>
      <c r="C50" t="inlineStr">
        <is>
          <t>EXPENSE</t>
        </is>
      </c>
      <c r="D50" s="9">
        <f>SUMIFS('Adjusted TB'!$E$5:$E$90,'Adjusted TB'!$F$5:$F$90,A50)</f>
        <v>0</v>
      </c>
      <c r="E50" s="9">
        <f>D50</f>
        <v>0</v>
      </c>
      <c r="F50" t="inlineStr">
        <is>
          <t>Adjusted QBO balance</t>
        </is>
      </c>
    </row>
    <row r="51">
      <c r="A51" t="inlineStr">
        <is>
          <t>408</t>
        </is>
      </c>
      <c r="B51" t="inlineStr">
        <is>
          <t>Cleaning</t>
        </is>
      </c>
      <c r="C51" t="inlineStr">
        <is>
          <t>EXPENSE</t>
        </is>
      </c>
      <c r="D51" s="9">
        <f>SUMIFS('Adjusted TB'!$E$5:$E$90,'Adjusted TB'!$F$5:$F$90,A51)</f>
        <v>5688.79</v>
      </c>
      <c r="E51" s="9">
        <f>D51</f>
        <v>5688.79</v>
      </c>
      <c r="F51" t="inlineStr">
        <is>
          <t>Adjusted QBO balance</t>
        </is>
      </c>
    </row>
    <row r="52">
      <c r="A52" t="inlineStr">
        <is>
          <t>412</t>
        </is>
      </c>
      <c r="B52" t="inlineStr">
        <is>
          <t>Consulting and accounting</t>
        </is>
      </c>
      <c r="C52" t="inlineStr">
        <is>
          <t>EXPENSE</t>
        </is>
      </c>
      <c r="D52" s="9">
        <f>SUMIFS('Adjusted TB'!$E$5:$E$90,'Adjusted TB'!$F$5:$F$90,A52)</f>
        <v>4378.41</v>
      </c>
      <c r="E52" s="9">
        <f>D52</f>
        <v>4378.41</v>
      </c>
      <c r="F52" t="inlineStr">
        <is>
          <t>Adjusted QBO balance</t>
        </is>
      </c>
    </row>
    <row r="53">
      <c r="A53" t="inlineStr">
        <is>
          <t>416</t>
        </is>
      </c>
      <c r="B53" t="inlineStr">
        <is>
          <t>Depreciation</t>
        </is>
      </c>
      <c r="C53" t="inlineStr">
        <is>
          <t>DEPRECIATN</t>
        </is>
      </c>
      <c r="D53" s="9">
        <f>SUMIFS('Adjusted TB'!$E$5:$E$90,'Adjusted TB'!$F$5:$F$90,A53)</f>
        <v>14955</v>
      </c>
      <c r="E53" s="9">
        <f>D53</f>
        <v>14955</v>
      </c>
      <c r="F53" t="inlineStr">
        <is>
          <t>Adjusted QBO balance</t>
        </is>
      </c>
    </row>
    <row r="54">
      <c r="A54" t="inlineStr">
        <is>
          <t>420</t>
        </is>
      </c>
      <c r="B54" t="inlineStr">
        <is>
          <t>Entertainment</t>
        </is>
      </c>
      <c r="C54" t="inlineStr">
        <is>
          <t>EXPENSE</t>
        </is>
      </c>
      <c r="D54" s="9">
        <f>SUMIFS('Adjusted TB'!$E$5:$E$90,'Adjusted TB'!$F$5:$F$90,A54)</f>
        <v>2254.94</v>
      </c>
      <c r="E54" s="9">
        <f>D54</f>
        <v>2254.94</v>
      </c>
      <c r="F54" t="inlineStr">
        <is>
          <t>Adjusted QBO balance</t>
        </is>
      </c>
    </row>
    <row r="55">
      <c r="A55" t="inlineStr">
        <is>
          <t>429</t>
        </is>
      </c>
      <c r="B55" t="inlineStr">
        <is>
          <t>General expenses</t>
        </is>
      </c>
      <c r="C55" t="inlineStr">
        <is>
          <t>EXPENSE</t>
        </is>
      </c>
      <c r="D55" s="9">
        <f>SUMIFS('Adjusted TB'!$E$5:$E$90,'Adjusted TB'!$F$5:$F$90,A55)</f>
        <v>8199.29</v>
      </c>
      <c r="E55" s="9">
        <f>D55</f>
        <v>8199.29</v>
      </c>
      <c r="F55" t="inlineStr">
        <is>
          <t>Adjusted QBO balance</t>
        </is>
      </c>
    </row>
    <row r="56">
      <c r="A56" t="inlineStr">
        <is>
          <t>433</t>
        </is>
      </c>
      <c r="B56" t="inlineStr">
        <is>
          <t>Insurance</t>
        </is>
      </c>
      <c r="C56" t="inlineStr">
        <is>
          <t>EXPENSE</t>
        </is>
      </c>
      <c r="D56" s="9">
        <f>SUMIFS('Adjusted TB'!$E$5:$E$90,'Adjusted TB'!$F$5:$F$90,A56)</f>
        <v>851.52</v>
      </c>
      <c r="E56" s="9">
        <f>D56</f>
        <v>851.52</v>
      </c>
      <c r="F56" t="inlineStr">
        <is>
          <t>Adjusted QBO balance</t>
        </is>
      </c>
    </row>
    <row r="57">
      <c r="A57" t="inlineStr">
        <is>
          <t>434</t>
        </is>
      </c>
      <c r="B57" t="inlineStr">
        <is>
          <t>Workcover</t>
        </is>
      </c>
      <c r="C57" t="inlineStr">
        <is>
          <t>EXPENSE</t>
        </is>
      </c>
      <c r="D57" s="9">
        <f>SUMIFS('Adjusted TB'!$E$5:$E$90,'Adjusted TB'!$F$5:$F$90,A57)</f>
        <v>623.48</v>
      </c>
      <c r="E57" s="9">
        <f>D57</f>
        <v>623.48</v>
      </c>
      <c r="F57" t="inlineStr">
        <is>
          <t>Adjusted QBO balance</t>
        </is>
      </c>
    </row>
    <row r="58">
      <c r="A58" t="inlineStr">
        <is>
          <t>437</t>
        </is>
      </c>
      <c r="B58" t="inlineStr">
        <is>
          <t>Interest expense</t>
        </is>
      </c>
      <c r="C58" t="inlineStr">
        <is>
          <t>EXPENSE</t>
        </is>
      </c>
      <c r="D58" s="9">
        <f>SUMIFS('Adjusted TB'!$E$5:$E$90,'Adjusted TB'!$F$5:$F$90,A58)</f>
        <v>2666.4</v>
      </c>
      <c r="E58" s="9">
        <f>D58</f>
        <v>2666.4</v>
      </c>
      <c r="F58" t="inlineStr">
        <is>
          <t>Adjusted QBO balance</t>
        </is>
      </c>
    </row>
    <row r="59">
      <c r="A59" t="inlineStr">
        <is>
          <t>441</t>
        </is>
      </c>
      <c r="B59" t="inlineStr">
        <is>
          <t>Legal expenses</t>
        </is>
      </c>
      <c r="C59" t="inlineStr">
        <is>
          <t>EXPENSE</t>
        </is>
      </c>
      <c r="D59" s="9">
        <f>SUMIFS('Adjusted TB'!$E$5:$E$90,'Adjusted TB'!$F$5:$F$90,A59)</f>
        <v>6287.43</v>
      </c>
      <c r="E59" s="9">
        <f>D59</f>
        <v>6287.43</v>
      </c>
      <c r="F59" t="inlineStr">
        <is>
          <t>Adjusted QBO balance</t>
        </is>
      </c>
    </row>
    <row r="60">
      <c r="A60" t="inlineStr">
        <is>
          <t>445</t>
        </is>
      </c>
      <c r="B60" t="inlineStr">
        <is>
          <t>Light, power, heating</t>
        </is>
      </c>
      <c r="C60" t="inlineStr">
        <is>
          <t>EXPENSE</t>
        </is>
      </c>
      <c r="D60" s="9">
        <f>SUMIFS('Adjusted TB'!$E$5:$E$90,'Adjusted TB'!$F$5:$F$90,A60)</f>
        <v>4845.06</v>
      </c>
      <c r="E60" s="9">
        <f>D60</f>
        <v>4845.06</v>
      </c>
      <c r="F60" t="inlineStr">
        <is>
          <t>Adjusted QBO balance</t>
        </is>
      </c>
    </row>
    <row r="61">
      <c r="A61" t="inlineStr">
        <is>
          <t>449</t>
        </is>
      </c>
      <c r="B61" t="inlineStr">
        <is>
          <t>Motor vehicle expenses</t>
        </is>
      </c>
      <c r="C61" t="inlineStr">
        <is>
          <t>EXPENSE</t>
        </is>
      </c>
      <c r="D61" s="9">
        <f>SUMIFS('Adjusted TB'!$E$5:$E$90,'Adjusted TB'!$F$5:$F$90,A61)</f>
        <v>13573.14</v>
      </c>
      <c r="E61" s="9">
        <f>D61</f>
        <v>13573.14</v>
      </c>
      <c r="F61" t="inlineStr">
        <is>
          <t>Adjusted QBO balance</t>
        </is>
      </c>
    </row>
    <row r="62">
      <c r="A62" t="inlineStr">
        <is>
          <t>450</t>
        </is>
      </c>
      <c r="B62" t="inlineStr">
        <is>
          <t>Motor vehicle registration and insurance</t>
        </is>
      </c>
      <c r="C62" t="inlineStr">
        <is>
          <t>EXPENSE</t>
        </is>
      </c>
      <c r="D62" s="9">
        <f>SUMIFS('Adjusted TB'!$E$5:$E$90,'Adjusted TB'!$F$5:$F$90,A62)</f>
        <v>1883.59</v>
      </c>
      <c r="E62" s="9">
        <f>D62</f>
        <v>1883.59</v>
      </c>
      <c r="F62" t="inlineStr">
        <is>
          <t>Adjusted QBO balance</t>
        </is>
      </c>
    </row>
    <row r="63">
      <c r="A63" t="inlineStr">
        <is>
          <t>453</t>
        </is>
      </c>
      <c r="B63" t="inlineStr">
        <is>
          <t>Office expenses</t>
        </is>
      </c>
      <c r="C63" t="inlineStr">
        <is>
          <t>EXPENSE</t>
        </is>
      </c>
      <c r="D63" s="9">
        <f>SUMIFS('Adjusted TB'!$E$5:$E$90,'Adjusted TB'!$F$5:$F$90,A63)</f>
        <v>17929.07</v>
      </c>
      <c r="E63" s="9">
        <f>D63</f>
        <v>17929.07</v>
      </c>
      <c r="F63" t="inlineStr">
        <is>
          <t>Adjusted QBO balance</t>
        </is>
      </c>
    </row>
    <row r="64">
      <c r="A64" t="inlineStr">
        <is>
          <t>461</t>
        </is>
      </c>
      <c r="B64" t="inlineStr">
        <is>
          <t>Printing and stationery</t>
        </is>
      </c>
      <c r="C64" t="inlineStr">
        <is>
          <t>EXPENSE</t>
        </is>
      </c>
      <c r="D64" s="9">
        <f>SUMIFS('Adjusted TB'!$E$5:$E$90,'Adjusted TB'!$F$5:$F$90,A64)</f>
        <v>0</v>
      </c>
      <c r="E64" s="9">
        <f>D64</f>
        <v>0</v>
      </c>
      <c r="F64" t="inlineStr">
        <is>
          <t>Adjusted QBO balance</t>
        </is>
      </c>
    </row>
    <row r="65">
      <c r="A65" t="inlineStr">
        <is>
          <t>469</t>
        </is>
      </c>
      <c r="B65" t="inlineStr">
        <is>
          <t>Rent</t>
        </is>
      </c>
      <c r="C65" t="inlineStr">
        <is>
          <t>EXPENSE</t>
        </is>
      </c>
      <c r="D65" s="9">
        <f>SUMIFS('Adjusted TB'!$E$5:$E$90,'Adjusted TB'!$F$5:$F$90,A65)</f>
        <v>32707.45</v>
      </c>
      <c r="E65" s="9">
        <f>D65</f>
        <v>32707.45</v>
      </c>
      <c r="F65" t="inlineStr">
        <is>
          <t>Adjusted QBO balance</t>
        </is>
      </c>
    </row>
    <row r="66">
      <c r="A66" t="inlineStr">
        <is>
          <t>473</t>
        </is>
      </c>
      <c r="B66" t="inlineStr">
        <is>
          <t>Repairs and maintenance</t>
        </is>
      </c>
      <c r="C66" t="inlineStr">
        <is>
          <t>EXPENSE</t>
        </is>
      </c>
      <c r="D66" s="9">
        <f>SUMIFS('Adjusted TB'!$E$5:$E$90,'Adjusted TB'!$F$5:$F$90,A66)</f>
        <v>44527.23</v>
      </c>
      <c r="E66" s="9">
        <f>D66</f>
        <v>44527.23</v>
      </c>
      <c r="F66" t="inlineStr">
        <is>
          <t>Adjusted QBO balance</t>
        </is>
      </c>
    </row>
    <row r="67">
      <c r="A67" t="inlineStr">
        <is>
          <t>474</t>
        </is>
      </c>
      <c r="B67" t="inlineStr">
        <is>
          <t>Small tools</t>
        </is>
      </c>
      <c r="C67" t="inlineStr">
        <is>
          <t>EXPENSE</t>
        </is>
      </c>
      <c r="D67" s="9">
        <f>SUMIFS('Adjusted TB'!$E$5:$E$90,'Adjusted TB'!$F$5:$F$90,A67)</f>
        <v>37087.67</v>
      </c>
      <c r="E67" s="9">
        <f>D67</f>
        <v>37087.67</v>
      </c>
      <c r="F67" t="inlineStr">
        <is>
          <t>Adjusted QBO balance</t>
        </is>
      </c>
    </row>
    <row r="68">
      <c r="A68" t="inlineStr">
        <is>
          <t>477</t>
        </is>
      </c>
      <c r="B68" t="inlineStr">
        <is>
          <t>Wages and salaries</t>
        </is>
      </c>
      <c r="C68" t="inlineStr">
        <is>
          <t>EXPENSE</t>
        </is>
      </c>
      <c r="D68" s="9">
        <f>SUMIFS('Adjusted TB'!$E$5:$E$90,'Adjusted TB'!$F$5:$F$90,A68)</f>
        <v>194168.85</v>
      </c>
      <c r="E68" s="9">
        <f>D68</f>
        <v>194168.85</v>
      </c>
      <c r="F68" t="inlineStr">
        <is>
          <t>Adjusted QBO balance</t>
        </is>
      </c>
    </row>
    <row r="69">
      <c r="A69" t="inlineStr">
        <is>
          <t>478</t>
        </is>
      </c>
      <c r="B69" t="inlineStr">
        <is>
          <t>Superannuation</t>
        </is>
      </c>
      <c r="C69" t="inlineStr">
        <is>
          <t>EXPENSE</t>
        </is>
      </c>
      <c r="D69" s="9">
        <f>SUMIFS('Adjusted TB'!$E$5:$E$90,'Adjusted TB'!$F$5:$F$90,A69)</f>
        <v>23300.25</v>
      </c>
      <c r="E69" s="9">
        <f>D69</f>
        <v>23300.25</v>
      </c>
      <c r="F69" t="inlineStr">
        <is>
          <t>Adjusted QBO balance</t>
        </is>
      </c>
    </row>
    <row r="70">
      <c r="A70" t="inlineStr">
        <is>
          <t>479</t>
        </is>
      </c>
      <c r="B70" t="inlineStr">
        <is>
          <t>Staff amenities</t>
        </is>
      </c>
      <c r="C70" t="inlineStr">
        <is>
          <t>EXPENSE</t>
        </is>
      </c>
      <c r="D70" s="9">
        <f>SUMIFS('Adjusted TB'!$E$5:$E$90,'Adjusted TB'!$F$5:$F$90,A70)</f>
        <v>5681.63</v>
      </c>
      <c r="E70" s="9">
        <f>D70</f>
        <v>5681.63</v>
      </c>
      <c r="F70" t="inlineStr">
        <is>
          <t>Adjusted QBO balance</t>
        </is>
      </c>
    </row>
    <row r="71">
      <c r="A71" t="inlineStr">
        <is>
          <t>480</t>
        </is>
      </c>
      <c r="B71" t="inlineStr">
        <is>
          <t>Protective clothing</t>
        </is>
      </c>
      <c r="C71" t="inlineStr">
        <is>
          <t>EXPENSE</t>
        </is>
      </c>
      <c r="D71" s="9">
        <f>SUMIFS('Adjusted TB'!$E$5:$E$90,'Adjusted TB'!$F$5:$F$90,A71)</f>
        <v>3376.66</v>
      </c>
      <c r="E71" s="9">
        <f>D71</f>
        <v>3376.66</v>
      </c>
      <c r="F71" t="inlineStr">
        <is>
          <t>Adjusted QBO balance</t>
        </is>
      </c>
    </row>
    <row r="72">
      <c r="A72" t="inlineStr">
        <is>
          <t>481</t>
        </is>
      </c>
      <c r="B72" t="inlineStr">
        <is>
          <t>Training</t>
        </is>
      </c>
      <c r="C72" t="inlineStr">
        <is>
          <t>EXPENSE</t>
        </is>
      </c>
      <c r="D72" s="9">
        <f>SUMIFS('Adjusted TB'!$E$5:$E$90,'Adjusted TB'!$F$5:$F$90,A72)</f>
        <v>4562.77</v>
      </c>
      <c r="E72" s="9">
        <f>D72</f>
        <v>4562.77</v>
      </c>
      <c r="F72" t="inlineStr">
        <is>
          <t>Adjusted QBO balance</t>
        </is>
      </c>
    </row>
    <row r="73">
      <c r="A73" t="inlineStr">
        <is>
          <t>485</t>
        </is>
      </c>
      <c r="B73" t="inlineStr">
        <is>
          <t>Subscriptions and software</t>
        </is>
      </c>
      <c r="C73" t="inlineStr">
        <is>
          <t>EXPENSE</t>
        </is>
      </c>
      <c r="D73" s="9">
        <f>SUMIFS('Adjusted TB'!$E$5:$E$90,'Adjusted TB'!$F$5:$F$90,A73)</f>
        <v>16580.99</v>
      </c>
      <c r="E73" s="9">
        <f>D73</f>
        <v>16580.99</v>
      </c>
      <c r="F73" t="inlineStr">
        <is>
          <t>Adjusted QBO balance</t>
        </is>
      </c>
    </row>
    <row r="74">
      <c r="A74" t="inlineStr">
        <is>
          <t>489</t>
        </is>
      </c>
      <c r="B74" t="inlineStr">
        <is>
          <t>Telephone and internet</t>
        </is>
      </c>
      <c r="C74" t="inlineStr">
        <is>
          <t>EXPENSE</t>
        </is>
      </c>
      <c r="D74" s="9">
        <f>SUMIFS('Adjusted TB'!$E$5:$E$90,'Adjusted TB'!$F$5:$F$90,A74)</f>
        <v>12574</v>
      </c>
      <c r="E74" s="9">
        <f>D74</f>
        <v>12574</v>
      </c>
      <c r="F74" t="inlineStr">
        <is>
          <t>Adjusted QBO balance</t>
        </is>
      </c>
    </row>
    <row r="75">
      <c r="A75" t="inlineStr">
        <is>
          <t>493</t>
        </is>
      </c>
      <c r="B75" t="inlineStr">
        <is>
          <t>Travel - national</t>
        </is>
      </c>
      <c r="C75" t="inlineStr">
        <is>
          <t>EXPENSE</t>
        </is>
      </c>
      <c r="D75" s="9">
        <f>SUMIFS('Adjusted TB'!$E$5:$E$90,'Adjusted TB'!$F$5:$F$90,A75)</f>
        <v>10261.02</v>
      </c>
      <c r="E75" s="9">
        <f>D75</f>
        <v>10261.02</v>
      </c>
      <c r="F75" t="inlineStr">
        <is>
          <t>Adjusted QBO balance</t>
        </is>
      </c>
    </row>
    <row r="76">
      <c r="A76" t="inlineStr">
        <is>
          <t>494</t>
        </is>
      </c>
      <c r="B76" t="inlineStr">
        <is>
          <t>Waste removal</t>
        </is>
      </c>
      <c r="C76" t="inlineStr">
        <is>
          <t>EXPENSE</t>
        </is>
      </c>
      <c r="D76" s="9">
        <f>SUMIFS('Adjusted TB'!$E$5:$E$90,'Adjusted TB'!$F$5:$F$90,A76)</f>
        <v>1796.53</v>
      </c>
      <c r="E76" s="9">
        <f>D76</f>
        <v>1796.53</v>
      </c>
      <c r="F76" t="inlineStr">
        <is>
          <t>Adjusted QBO balance</t>
        </is>
      </c>
    </row>
    <row r="77">
      <c r="A77" t="inlineStr">
        <is>
          <t>495</t>
        </is>
      </c>
      <c r="B77" t="inlineStr">
        <is>
          <t>Licences and permits</t>
        </is>
      </c>
      <c r="C77" t="inlineStr">
        <is>
          <t>EXPENSE</t>
        </is>
      </c>
      <c r="D77" s="9">
        <f>SUMIFS('Adjusted TB'!$E$5:$E$90,'Adjusted TB'!$F$5:$F$90,A77)</f>
        <v>2438.85</v>
      </c>
      <c r="E77" s="9">
        <f>D77</f>
        <v>2438.85</v>
      </c>
      <c r="F77" t="inlineStr">
        <is>
          <t>Adjusted QBO balance</t>
        </is>
      </c>
    </row>
    <row r="78">
      <c r="A78" t="inlineStr">
        <is>
          <t>496</t>
        </is>
      </c>
      <c r="B78" t="inlineStr">
        <is>
          <t>Donations</t>
        </is>
      </c>
      <c r="C78" t="inlineStr">
        <is>
          <t>EXPENSE</t>
        </is>
      </c>
      <c r="D78" s="9">
        <f>SUMIFS('Adjusted TB'!$E$5:$E$90,'Adjusted TB'!$F$5:$F$90,A78)</f>
        <v>0</v>
      </c>
      <c r="E78" s="9">
        <f>D78</f>
        <v>0</v>
      </c>
      <c r="F78" t="inlineStr">
        <is>
          <t>Adjusted QBO balance</t>
        </is>
      </c>
    </row>
    <row r="79">
      <c r="A79" t="inlineStr">
        <is>
          <t>497</t>
        </is>
      </c>
      <c r="B79" t="inlineStr">
        <is>
          <t>Fines and penalties</t>
        </is>
      </c>
      <c r="C79" t="inlineStr">
        <is>
          <t>EXPENSE</t>
        </is>
      </c>
      <c r="D79" s="9">
        <f>SUMIFS('Adjusted TB'!$E$5:$E$90,'Adjusted TB'!$F$5:$F$90,A79)</f>
        <v>0</v>
      </c>
      <c r="E79" s="9">
        <f>D79</f>
        <v>0</v>
      </c>
      <c r="F79" t="inlineStr">
        <is>
          <t>Adjusted QBO balance</t>
        </is>
      </c>
    </row>
  </sheetData>
  <autoFilter ref="A4:F79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J7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15" customWidth="1" min="3" max="3"/>
    <col width="15" customWidth="1" min="4" max="4"/>
    <col width="15" customWidth="1" min="5" max="5"/>
    <col width="14" customWidth="1" min="6" max="6"/>
    <col width="15" customWidth="1" min="7" max="7"/>
    <col width="15" customWidth="1" min="8" max="8"/>
    <col width="11" customWidth="1" min="9" max="9"/>
    <col width="11" customWidth="1" min="10" max="10"/>
  </cols>
  <sheetData>
    <row r="1">
      <c r="A1" s="6" t="inlineStr">
        <is>
          <t>Xero trial balance after every import vs adjusted QBO, by account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Code</t>
        </is>
      </c>
      <c r="B4" s="7" t="inlineStr">
        <is>
          <t>Account</t>
        </is>
      </c>
      <c r="C4" s="7" t="inlineStr">
        <is>
          <t>Conversion balance</t>
        </is>
      </c>
      <c r="D4" s="7" t="inlineStr">
        <is>
          <t>Open AR import</t>
        </is>
      </c>
      <c r="E4" s="7" t="inlineStr">
        <is>
          <t>Open AP import</t>
        </is>
      </c>
      <c r="F4" s="7" t="inlineStr">
        <is>
          <t>Bank items</t>
        </is>
      </c>
      <c r="G4" s="7" t="inlineStr">
        <is>
          <t>Xero after import</t>
        </is>
      </c>
      <c r="H4" s="7" t="inlineStr">
        <is>
          <t>Adjusted QBO</t>
        </is>
      </c>
      <c r="I4" s="7" t="inlineStr">
        <is>
          <t>Difference</t>
        </is>
      </c>
      <c r="J4" s="7" t="inlineStr">
        <is>
          <t>Engine difference</t>
        </is>
      </c>
    </row>
    <row r="5">
      <c r="A5" t="inlineStr">
        <is>
          <t>090</t>
        </is>
      </c>
      <c r="B5" t="inlineStr">
        <is>
          <t>Business Cheque Account</t>
        </is>
      </c>
      <c r="C5" s="9">
        <f>INDEX('Conversion Balances'!$E$5:$E$79,MATCH(A5,'Conversion Balances'!$A$5:$A$79,0))</f>
        <v>516218.46</v>
      </c>
      <c r="D5" s="9" t="n">
        <v>0</v>
      </c>
      <c r="E5" s="9" t="n">
        <v>0</v>
      </c>
      <c r="F5" s="9">
        <f>SUMIFS('Bank Items'!$F$5:$F$26,'Bank Items'!$B$5:$B$26,A5)</f>
        <v>-11917.38</v>
      </c>
      <c r="G5" s="9">
        <f>ROUND(C5+D5+E5+F5,2)</f>
        <v>504301.08</v>
      </c>
      <c r="H5" s="9">
        <f>INDEX('Conversion Balances'!$D$5:$D$79,MATCH(A5,'Conversion Balances'!$A$5:$A$79,0))</f>
        <v>504301.08</v>
      </c>
      <c r="I5" s="9">
        <f>ROUND(G5-H5,2)</f>
        <v>0</v>
      </c>
      <c r="J5" s="9" t="n">
        <v>0</v>
      </c>
    </row>
    <row r="6">
      <c r="A6" t="inlineStr">
        <is>
          <t>091</t>
        </is>
      </c>
      <c r="B6" t="inlineStr">
        <is>
          <t>Business Savings Account</t>
        </is>
      </c>
      <c r="C6" s="9">
        <f>INDEX('Conversion Balances'!$E$5:$E$79,MATCH(A6,'Conversion Balances'!$A$5:$A$79,0))</f>
        <v>61080</v>
      </c>
      <c r="D6" s="9" t="n">
        <v>0</v>
      </c>
      <c r="E6" s="9" t="n">
        <v>0</v>
      </c>
      <c r="F6" s="9">
        <f>SUMIFS('Bank Items'!$F$5:$F$26,'Bank Items'!$B$5:$B$26,A6)</f>
        <v>540</v>
      </c>
      <c r="G6" s="9">
        <f>ROUND(C6+D6+E6+F6,2)</f>
        <v>61620</v>
      </c>
      <c r="H6" s="9">
        <f>INDEX('Conversion Balances'!$D$5:$D$79,MATCH(A6,'Conversion Balances'!$A$5:$A$79,0))</f>
        <v>61620</v>
      </c>
      <c r="I6" s="9">
        <f>ROUND(G6-H6,2)</f>
        <v>0</v>
      </c>
      <c r="J6" s="9" t="n">
        <v>0</v>
      </c>
    </row>
    <row r="7">
      <c r="A7" t="inlineStr">
        <is>
          <t>092</t>
        </is>
      </c>
      <c r="B7" t="inlineStr">
        <is>
          <t>Business Visa</t>
        </is>
      </c>
      <c r="C7" s="9">
        <f>INDEX('Conversion Balances'!$E$5:$E$79,MATCH(A7,'Conversion Balances'!$A$5:$A$79,0))</f>
        <v>-30105.9</v>
      </c>
      <c r="D7" s="9" t="n">
        <v>0</v>
      </c>
      <c r="E7" s="9" t="n">
        <v>0</v>
      </c>
      <c r="F7" s="9">
        <f>SUMIFS('Bank Items'!$F$5:$F$26,'Bank Items'!$B$5:$B$26,A7)</f>
        <v>-483.51</v>
      </c>
      <c r="G7" s="9">
        <f>ROUND(C7+D7+E7+F7,2)</f>
        <v>-30589.41</v>
      </c>
      <c r="H7" s="9">
        <f>INDEX('Conversion Balances'!$D$5:$D$79,MATCH(A7,'Conversion Balances'!$A$5:$A$79,0))</f>
        <v>-30589.41</v>
      </c>
      <c r="I7" s="9">
        <f>ROUND(G7-H7,2)</f>
        <v>0</v>
      </c>
      <c r="J7" s="9" t="n">
        <v>0</v>
      </c>
    </row>
    <row r="8">
      <c r="A8" t="inlineStr">
        <is>
          <t>610</t>
        </is>
      </c>
      <c r="B8" t="inlineStr">
        <is>
          <t>Accounts Receivable</t>
        </is>
      </c>
      <c r="C8" s="9">
        <f>INDEX('Conversion Balances'!$E$5:$E$79,MATCH(A8,'Conversion Balances'!$A$5:$A$79,0))</f>
        <v>0</v>
      </c>
      <c r="D8" s="9">
        <f>SUM('Open AR'!$K$5:$K$139)</f>
        <v>742980.26</v>
      </c>
      <c r="E8" s="9" t="n">
        <v>0</v>
      </c>
      <c r="F8" s="9" t="n">
        <v>0</v>
      </c>
      <c r="G8" s="9">
        <f>ROUND(C8+D8+E8+F8,2)</f>
        <v>742980.26</v>
      </c>
      <c r="H8" s="9">
        <f>INDEX('Conversion Balances'!$D$5:$D$79,MATCH(A8,'Conversion Balances'!$A$5:$A$79,0))</f>
        <v>742980.26</v>
      </c>
      <c r="I8" s="9">
        <f>ROUND(G8-H8,2)</f>
        <v>0</v>
      </c>
      <c r="J8" s="9" t="n">
        <v>0</v>
      </c>
    </row>
    <row r="9">
      <c r="A9" t="inlineStr">
        <is>
          <t>615</t>
        </is>
      </c>
      <c r="B9" t="inlineStr">
        <is>
          <t>Undeposited payments (clearing)</t>
        </is>
      </c>
      <c r="C9" s="9">
        <f>INDEX('Conversion Balances'!$E$5:$E$79,MATCH(A9,'Conversion Balances'!$A$5:$A$79,0))</f>
        <v>0</v>
      </c>
      <c r="D9" s="9" t="n">
        <v>0</v>
      </c>
      <c r="E9" s="9" t="n">
        <v>0</v>
      </c>
      <c r="F9" s="9" t="n">
        <v>0</v>
      </c>
      <c r="G9" s="9">
        <f>ROUND(C9+D9+E9+F9,2)</f>
        <v>0</v>
      </c>
      <c r="H9" s="9">
        <f>INDEX('Conversion Balances'!$D$5:$D$79,MATCH(A9,'Conversion Balances'!$A$5:$A$79,0))</f>
        <v>0</v>
      </c>
      <c r="I9" s="9">
        <f>ROUND(G9-H9,2)</f>
        <v>0</v>
      </c>
      <c r="J9" s="9" t="n">
        <v>0</v>
      </c>
    </row>
    <row r="10">
      <c r="A10" t="inlineStr">
        <is>
          <t>620</t>
        </is>
      </c>
      <c r="B10" t="inlineStr">
        <is>
          <t>Prepayments</t>
        </is>
      </c>
      <c r="C10" s="9">
        <f>INDEX('Conversion Balances'!$E$5:$E$79,MATCH(A10,'Conversion Balances'!$A$5:$A$79,0))</f>
        <v>8690</v>
      </c>
      <c r="D10" s="9" t="n">
        <v>0</v>
      </c>
      <c r="E10" s="9" t="n">
        <v>0</v>
      </c>
      <c r="F10" s="9" t="n">
        <v>0</v>
      </c>
      <c r="G10" s="9">
        <f>ROUND(C10+D10+E10+F10,2)</f>
        <v>8690</v>
      </c>
      <c r="H10" s="9">
        <f>INDEX('Conversion Balances'!$D$5:$D$79,MATCH(A10,'Conversion Balances'!$A$5:$A$79,0))</f>
        <v>8690</v>
      </c>
      <c r="I10" s="9">
        <f>ROUND(G10-H10,2)</f>
        <v>0</v>
      </c>
      <c r="J10" s="9" t="n">
        <v>0</v>
      </c>
    </row>
    <row r="11">
      <c r="A11" t="inlineStr">
        <is>
          <t>630</t>
        </is>
      </c>
      <c r="B11" t="inlineStr">
        <is>
          <t>Inventory</t>
        </is>
      </c>
      <c r="C11" s="9">
        <f>INDEX('Conversion Balances'!$E$5:$E$79,MATCH(A11,'Conversion Balances'!$A$5:$A$79,0))</f>
        <v>38420.55</v>
      </c>
      <c r="D11" s="9" t="n">
        <v>0</v>
      </c>
      <c r="E11" s="9" t="n">
        <v>0</v>
      </c>
      <c r="F11" s="9" t="n">
        <v>0</v>
      </c>
      <c r="G11" s="9">
        <f>ROUND(C11+D11+E11+F11,2)</f>
        <v>38420.55</v>
      </c>
      <c r="H11" s="9">
        <f>INDEX('Conversion Balances'!$D$5:$D$79,MATCH(A11,'Conversion Balances'!$A$5:$A$79,0))</f>
        <v>38420.55</v>
      </c>
      <c r="I11" s="9">
        <f>ROUND(G11-H11,2)</f>
        <v>0</v>
      </c>
      <c r="J11" s="9" t="n">
        <v>0</v>
      </c>
    </row>
    <row r="12">
      <c r="A12" t="inlineStr">
        <is>
          <t>631</t>
        </is>
      </c>
      <c r="B12" t="inlineStr">
        <is>
          <t>Work in progress</t>
        </is>
      </c>
      <c r="C12" s="9">
        <f>INDEX('Conversion Balances'!$E$5:$E$79,MATCH(A12,'Conversion Balances'!$A$5:$A$79,0))</f>
        <v>22150</v>
      </c>
      <c r="D12" s="9" t="n">
        <v>0</v>
      </c>
      <c r="E12" s="9" t="n">
        <v>0</v>
      </c>
      <c r="F12" s="9" t="n">
        <v>0</v>
      </c>
      <c r="G12" s="9">
        <f>ROUND(C12+D12+E12+F12,2)</f>
        <v>22150</v>
      </c>
      <c r="H12" s="9">
        <f>INDEX('Conversion Balances'!$D$5:$D$79,MATCH(A12,'Conversion Balances'!$A$5:$A$79,0))</f>
        <v>22150</v>
      </c>
      <c r="I12" s="9">
        <f>ROUND(G12-H12,2)</f>
        <v>0</v>
      </c>
      <c r="J12" s="9" t="n">
        <v>0</v>
      </c>
    </row>
    <row r="13">
      <c r="A13" t="inlineStr">
        <is>
          <t>632</t>
        </is>
      </c>
      <c r="B13" t="inlineStr">
        <is>
          <t>Rental bond</t>
        </is>
      </c>
      <c r="C13" s="9">
        <f>INDEX('Conversion Balances'!$E$5:$E$79,MATCH(A13,'Conversion Balances'!$A$5:$A$79,0))</f>
        <v>18000</v>
      </c>
      <c r="D13" s="9" t="n">
        <v>0</v>
      </c>
      <c r="E13" s="9" t="n">
        <v>0</v>
      </c>
      <c r="F13" s="9" t="n">
        <v>0</v>
      </c>
      <c r="G13" s="9">
        <f>ROUND(C13+D13+E13+F13,2)</f>
        <v>18000</v>
      </c>
      <c r="H13" s="9">
        <f>INDEX('Conversion Balances'!$D$5:$D$79,MATCH(A13,'Conversion Balances'!$A$5:$A$79,0))</f>
        <v>18000</v>
      </c>
      <c r="I13" s="9">
        <f>ROUND(G13-H13,2)</f>
        <v>0</v>
      </c>
      <c r="J13" s="9" t="n">
        <v>0</v>
      </c>
    </row>
    <row r="14">
      <c r="A14" t="inlineStr">
        <is>
          <t>710</t>
        </is>
      </c>
      <c r="B14" t="inlineStr">
        <is>
          <t>Plant and equipment</t>
        </is>
      </c>
      <c r="C14" s="9">
        <f>INDEX('Conversion Balances'!$E$5:$E$79,MATCH(A14,'Conversion Balances'!$A$5:$A$79,0))</f>
        <v>286400</v>
      </c>
      <c r="D14" s="9" t="n">
        <v>0</v>
      </c>
      <c r="E14" s="9" t="n">
        <v>0</v>
      </c>
      <c r="F14" s="9" t="n">
        <v>0</v>
      </c>
      <c r="G14" s="9">
        <f>ROUND(C14+D14+E14+F14,2)</f>
        <v>286400</v>
      </c>
      <c r="H14" s="9">
        <f>INDEX('Conversion Balances'!$D$5:$D$79,MATCH(A14,'Conversion Balances'!$A$5:$A$79,0))</f>
        <v>286400</v>
      </c>
      <c r="I14" s="9">
        <f>ROUND(G14-H14,2)</f>
        <v>0</v>
      </c>
      <c r="J14" s="9" t="n">
        <v>0</v>
      </c>
    </row>
    <row r="15">
      <c r="A15" t="inlineStr">
        <is>
          <t>711</t>
        </is>
      </c>
      <c r="B15" t="inlineStr">
        <is>
          <t>Less accumulated depreciation on plant and equipment</t>
        </is>
      </c>
      <c r="C15" s="9">
        <f>INDEX('Conversion Balances'!$E$5:$E$79,MATCH(A15,'Conversion Balances'!$A$5:$A$79,0))</f>
        <v>-126810</v>
      </c>
      <c r="D15" s="9" t="n">
        <v>0</v>
      </c>
      <c r="E15" s="9" t="n">
        <v>0</v>
      </c>
      <c r="F15" s="9" t="n">
        <v>0</v>
      </c>
      <c r="G15" s="9">
        <f>ROUND(C15+D15+E15+F15,2)</f>
        <v>-126810</v>
      </c>
      <c r="H15" s="9">
        <f>INDEX('Conversion Balances'!$D$5:$D$79,MATCH(A15,'Conversion Balances'!$A$5:$A$79,0))</f>
        <v>-126810</v>
      </c>
      <c r="I15" s="9">
        <f>ROUND(G15-H15,2)</f>
        <v>0</v>
      </c>
      <c r="J15" s="9" t="n">
        <v>0</v>
      </c>
    </row>
    <row r="16">
      <c r="A16" t="inlineStr">
        <is>
          <t>720</t>
        </is>
      </c>
      <c r="B16" t="inlineStr">
        <is>
          <t>Motor vehicles</t>
        </is>
      </c>
      <c r="C16" s="9">
        <f>INDEX('Conversion Balances'!$E$5:$E$79,MATCH(A16,'Conversion Balances'!$A$5:$A$79,0))</f>
        <v>142500</v>
      </c>
      <c r="D16" s="9" t="n">
        <v>0</v>
      </c>
      <c r="E16" s="9" t="n">
        <v>0</v>
      </c>
      <c r="F16" s="9" t="n">
        <v>0</v>
      </c>
      <c r="G16" s="9">
        <f>ROUND(C16+D16+E16+F16,2)</f>
        <v>142500</v>
      </c>
      <c r="H16" s="9">
        <f>INDEX('Conversion Balances'!$D$5:$D$79,MATCH(A16,'Conversion Balances'!$A$5:$A$79,0))</f>
        <v>142500</v>
      </c>
      <c r="I16" s="9">
        <f>ROUND(G16-H16,2)</f>
        <v>0</v>
      </c>
      <c r="J16" s="9" t="n">
        <v>0</v>
      </c>
    </row>
    <row r="17">
      <c r="A17" t="inlineStr">
        <is>
          <t>721</t>
        </is>
      </c>
      <c r="B17" t="inlineStr">
        <is>
          <t>Less accumulated depreciation on motor vehicles</t>
        </is>
      </c>
      <c r="C17" s="9">
        <f>INDEX('Conversion Balances'!$E$5:$E$79,MATCH(A17,'Conversion Balances'!$A$5:$A$79,0))</f>
        <v>-66925</v>
      </c>
      <c r="D17" s="9" t="n">
        <v>0</v>
      </c>
      <c r="E17" s="9" t="n">
        <v>0</v>
      </c>
      <c r="F17" s="9" t="n">
        <v>0</v>
      </c>
      <c r="G17" s="9">
        <f>ROUND(C17+D17+E17+F17,2)</f>
        <v>-66925</v>
      </c>
      <c r="H17" s="9">
        <f>INDEX('Conversion Balances'!$D$5:$D$79,MATCH(A17,'Conversion Balances'!$A$5:$A$79,0))</f>
        <v>-66925</v>
      </c>
      <c r="I17" s="9">
        <f>ROUND(G17-H17,2)</f>
        <v>0</v>
      </c>
      <c r="J17" s="9" t="n">
        <v>0</v>
      </c>
    </row>
    <row r="18">
      <c r="A18" t="inlineStr">
        <is>
          <t>730</t>
        </is>
      </c>
      <c r="B18" t="inlineStr">
        <is>
          <t>Computer equipment</t>
        </is>
      </c>
      <c r="C18" s="9">
        <f>INDEX('Conversion Balances'!$E$5:$E$79,MATCH(A18,'Conversion Balances'!$A$5:$A$79,0))</f>
        <v>18640</v>
      </c>
      <c r="D18" s="9" t="n">
        <v>0</v>
      </c>
      <c r="E18" s="9" t="n">
        <v>0</v>
      </c>
      <c r="F18" s="9" t="n">
        <v>0</v>
      </c>
      <c r="G18" s="9">
        <f>ROUND(C18+D18+E18+F18,2)</f>
        <v>18640</v>
      </c>
      <c r="H18" s="9">
        <f>INDEX('Conversion Balances'!$D$5:$D$79,MATCH(A18,'Conversion Balances'!$A$5:$A$79,0))</f>
        <v>18640</v>
      </c>
      <c r="I18" s="9">
        <f>ROUND(G18-H18,2)</f>
        <v>0</v>
      </c>
      <c r="J18" s="9" t="n">
        <v>0</v>
      </c>
    </row>
    <row r="19">
      <c r="A19" t="inlineStr">
        <is>
          <t>731</t>
        </is>
      </c>
      <c r="B19" t="inlineStr">
        <is>
          <t>Less accumulated depreciation on computer equipment</t>
        </is>
      </c>
      <c r="C19" s="9">
        <f>INDEX('Conversion Balances'!$E$5:$E$79,MATCH(A19,'Conversion Balances'!$A$5:$A$79,0))</f>
        <v>-12029</v>
      </c>
      <c r="D19" s="9" t="n">
        <v>0</v>
      </c>
      <c r="E19" s="9" t="n">
        <v>0</v>
      </c>
      <c r="F19" s="9" t="n">
        <v>0</v>
      </c>
      <c r="G19" s="9">
        <f>ROUND(C19+D19+E19+F19,2)</f>
        <v>-12029</v>
      </c>
      <c r="H19" s="9">
        <f>INDEX('Conversion Balances'!$D$5:$D$79,MATCH(A19,'Conversion Balances'!$A$5:$A$79,0))</f>
        <v>-12029</v>
      </c>
      <c r="I19" s="9">
        <f>ROUND(G19-H19,2)</f>
        <v>0</v>
      </c>
      <c r="J19" s="9" t="n">
        <v>0</v>
      </c>
    </row>
    <row r="20">
      <c r="A20" t="inlineStr">
        <is>
          <t>800</t>
        </is>
      </c>
      <c r="B20" t="inlineStr">
        <is>
          <t>Accounts Payable</t>
        </is>
      </c>
      <c r="C20" s="9">
        <f>INDEX('Conversion Balances'!$E$5:$E$79,MATCH(A20,'Conversion Balances'!$A$5:$A$79,0))</f>
        <v>0</v>
      </c>
      <c r="D20" s="9" t="n">
        <v>0</v>
      </c>
      <c r="E20" s="9">
        <f>SUM('Open AP'!$K$5:$K$194)</f>
        <v>-221290.43</v>
      </c>
      <c r="F20" s="9" t="n">
        <v>0</v>
      </c>
      <c r="G20" s="9">
        <f>ROUND(C20+D20+E20+F20,2)</f>
        <v>-221290.43</v>
      </c>
      <c r="H20" s="9">
        <f>INDEX('Conversion Balances'!$D$5:$D$79,MATCH(A20,'Conversion Balances'!$A$5:$A$79,0))</f>
        <v>-221290.43</v>
      </c>
      <c r="I20" s="9">
        <f>ROUND(G20-H20,2)</f>
        <v>0</v>
      </c>
      <c r="J20" s="9" t="n">
        <v>0</v>
      </c>
    </row>
    <row r="21">
      <c r="A21" t="inlineStr">
        <is>
          <t>820</t>
        </is>
      </c>
      <c r="B21" t="inlineStr">
        <is>
          <t>GST</t>
        </is>
      </c>
      <c r="C21" s="9">
        <f>INDEX('Conversion Balances'!$E$5:$E$79,MATCH(A21,'Conversion Balances'!$A$5:$A$79,0))</f>
        <v>-67024.61</v>
      </c>
      <c r="D21" s="9" t="n">
        <v>0</v>
      </c>
      <c r="E21" s="9" t="n">
        <v>0</v>
      </c>
      <c r="F21" s="9" t="n">
        <v>0</v>
      </c>
      <c r="G21" s="9">
        <f>ROUND(C21+D21+E21+F21,2)</f>
        <v>-67024.61</v>
      </c>
      <c r="H21" s="9">
        <f>INDEX('Conversion Balances'!$D$5:$D$79,MATCH(A21,'Conversion Balances'!$A$5:$A$79,0))</f>
        <v>-67024.61</v>
      </c>
      <c r="I21" s="9">
        <f>ROUND(G21-H21,2)</f>
        <v>0</v>
      </c>
      <c r="J21" s="9" t="n">
        <v>0</v>
      </c>
    </row>
    <row r="22">
      <c r="A22" t="inlineStr">
        <is>
          <t>825</t>
        </is>
      </c>
      <c r="B22" t="inlineStr">
        <is>
          <t>PAYG Withholdings Payable</t>
        </is>
      </c>
      <c r="C22" s="9">
        <f>INDEX('Conversion Balances'!$E$5:$E$79,MATCH(A22,'Conversion Balances'!$A$5:$A$79,0))</f>
        <v>-36892.08</v>
      </c>
      <c r="D22" s="9" t="n">
        <v>0</v>
      </c>
      <c r="E22" s="9" t="n">
        <v>0</v>
      </c>
      <c r="F22" s="9" t="n">
        <v>0</v>
      </c>
      <c r="G22" s="9">
        <f>ROUND(C22+D22+E22+F22,2)</f>
        <v>-36892.08</v>
      </c>
      <c r="H22" s="9">
        <f>INDEX('Conversion Balances'!$D$5:$D$79,MATCH(A22,'Conversion Balances'!$A$5:$A$79,0))</f>
        <v>-36892.08</v>
      </c>
      <c r="I22" s="9">
        <f>ROUND(G22-H22,2)</f>
        <v>0</v>
      </c>
      <c r="J22" s="9" t="n">
        <v>0</v>
      </c>
    </row>
    <row r="23">
      <c r="A23" t="inlineStr">
        <is>
          <t>826</t>
        </is>
      </c>
      <c r="B23" t="inlineStr">
        <is>
          <t>Superannuation Payable</t>
        </is>
      </c>
      <c r="C23" s="9">
        <f>INDEX('Conversion Balances'!$E$5:$E$79,MATCH(A23,'Conversion Balances'!$A$5:$A$79,0))</f>
        <v>-23300.25</v>
      </c>
      <c r="D23" s="9" t="n">
        <v>0</v>
      </c>
      <c r="E23" s="9" t="n">
        <v>0</v>
      </c>
      <c r="F23" s="9" t="n">
        <v>0</v>
      </c>
      <c r="G23" s="9">
        <f>ROUND(C23+D23+E23+F23,2)</f>
        <v>-23300.25</v>
      </c>
      <c r="H23" s="9">
        <f>INDEX('Conversion Balances'!$D$5:$D$79,MATCH(A23,'Conversion Balances'!$A$5:$A$79,0))</f>
        <v>-23300.25</v>
      </c>
      <c r="I23" s="9">
        <f>ROUND(G23-H23,2)</f>
        <v>0</v>
      </c>
      <c r="J23" s="9" t="n">
        <v>0</v>
      </c>
    </row>
    <row r="24">
      <c r="A24" t="inlineStr">
        <is>
          <t>827</t>
        </is>
      </c>
      <c r="B24" t="inlineStr">
        <is>
          <t>Accrued expenses</t>
        </is>
      </c>
      <c r="C24" s="9">
        <f>INDEX('Conversion Balances'!$E$5:$E$79,MATCH(A24,'Conversion Balances'!$A$5:$A$79,0))</f>
        <v>-4200</v>
      </c>
      <c r="D24" s="9" t="n">
        <v>0</v>
      </c>
      <c r="E24" s="9" t="n">
        <v>0</v>
      </c>
      <c r="F24" s="9" t="n">
        <v>0</v>
      </c>
      <c r="G24" s="9">
        <f>ROUND(C24+D24+E24+F24,2)</f>
        <v>-4200</v>
      </c>
      <c r="H24" s="9">
        <f>INDEX('Conversion Balances'!$D$5:$D$79,MATCH(A24,'Conversion Balances'!$A$5:$A$79,0))</f>
        <v>-4200</v>
      </c>
      <c r="I24" s="9">
        <f>ROUND(G24-H24,2)</f>
        <v>0</v>
      </c>
      <c r="J24" s="9" t="n">
        <v>0</v>
      </c>
    </row>
    <row r="25">
      <c r="A25" t="inlineStr">
        <is>
          <t>835</t>
        </is>
      </c>
      <c r="B25" t="inlineStr">
        <is>
          <t>Customer deposits</t>
        </is>
      </c>
      <c r="C25" s="9">
        <f>INDEX('Conversion Balances'!$E$5:$E$79,MATCH(A25,'Conversion Balances'!$A$5:$A$79,0))</f>
        <v>-36500</v>
      </c>
      <c r="D25" s="9" t="n">
        <v>0</v>
      </c>
      <c r="E25" s="9" t="n">
        <v>0</v>
      </c>
      <c r="F25" s="9" t="n">
        <v>0</v>
      </c>
      <c r="G25" s="9">
        <f>ROUND(C25+D25+E25+F25,2)</f>
        <v>-36500</v>
      </c>
      <c r="H25" s="9">
        <f>INDEX('Conversion Balances'!$D$5:$D$79,MATCH(A25,'Conversion Balances'!$A$5:$A$79,0))</f>
        <v>-36500</v>
      </c>
      <c r="I25" s="9">
        <f>ROUND(G25-H25,2)</f>
        <v>0</v>
      </c>
      <c r="J25" s="9" t="n">
        <v>0</v>
      </c>
    </row>
    <row r="26">
      <c r="A26" t="inlineStr">
        <is>
          <t>840</t>
        </is>
      </c>
      <c r="B26" t="inlineStr">
        <is>
          <t>Historical Adjustment</t>
        </is>
      </c>
      <c r="C26" s="9">
        <f>INDEX('Conversion Balances'!$E$5:$E$79,MATCH(A26,'Conversion Balances'!$A$5:$A$79,0))</f>
        <v>0</v>
      </c>
      <c r="D26" s="9" t="n">
        <v>0</v>
      </c>
      <c r="E26" s="9" t="n">
        <v>0</v>
      </c>
      <c r="F26" s="9" t="n">
        <v>0</v>
      </c>
      <c r="G26" s="9">
        <f>ROUND(C26+D26+E26+F26,2)</f>
        <v>0</v>
      </c>
      <c r="H26" s="9">
        <f>INDEX('Conversion Balances'!$D$5:$D$79,MATCH(A26,'Conversion Balances'!$A$5:$A$79,0))</f>
        <v>0</v>
      </c>
      <c r="I26" s="9">
        <f>ROUND(G26-H26,2)</f>
        <v>0</v>
      </c>
      <c r="J26" s="9" t="n">
        <v>0</v>
      </c>
    </row>
    <row r="27">
      <c r="A27" t="inlineStr">
        <is>
          <t>850</t>
        </is>
      </c>
      <c r="B27" t="inlineStr">
        <is>
          <t>Suspense</t>
        </is>
      </c>
      <c r="C27" s="9">
        <f>INDEX('Conversion Balances'!$E$5:$E$79,MATCH(A27,'Conversion Balances'!$A$5:$A$79,0))</f>
        <v>1011.29</v>
      </c>
      <c r="D27" s="9" t="n">
        <v>0</v>
      </c>
      <c r="E27" s="9" t="n">
        <v>0</v>
      </c>
      <c r="F27" s="9" t="n">
        <v>0</v>
      </c>
      <c r="G27" s="9">
        <f>ROUND(C27+D27+E27+F27,2)</f>
        <v>1011.29</v>
      </c>
      <c r="H27" s="9">
        <f>INDEX('Conversion Balances'!$D$5:$D$79,MATCH(A27,'Conversion Balances'!$A$5:$A$79,0))</f>
        <v>1011.29</v>
      </c>
      <c r="I27" s="9">
        <f>ROUND(G27-H27,2)</f>
        <v>0</v>
      </c>
      <c r="J27" s="9" t="n">
        <v>0</v>
      </c>
    </row>
    <row r="28">
      <c r="A28" t="inlineStr">
        <is>
          <t>855</t>
        </is>
      </c>
      <c r="B28" t="inlineStr">
        <is>
          <t>Conversion clearing (open items)</t>
        </is>
      </c>
      <c r="C28" s="9">
        <f>INDEX('Conversion Balances'!$E$5:$E$79,MATCH(A28,'Conversion Balances'!$A$5:$A$79,0))</f>
        <v>509828.94</v>
      </c>
      <c r="D28" s="9">
        <f>-SUM('Open AR'!$K$5:$K$139)</f>
        <v>-742980.26</v>
      </c>
      <c r="E28" s="9">
        <f>-SUM('Open AP'!$K$5:$K$194)</f>
        <v>221290.43</v>
      </c>
      <c r="F28" s="9">
        <f>-SUM('Bank Items'!$F$5:$F$26)</f>
        <v>11860.89</v>
      </c>
      <c r="G28" s="9">
        <f>ROUND(C28+D28+E28+F28,2)</f>
        <v>0</v>
      </c>
      <c r="H28" s="9" t="n">
        <v>0</v>
      </c>
      <c r="I28" s="9">
        <f>ROUND(G28-H28,2)</f>
        <v>0</v>
      </c>
      <c r="J28" s="9" t="n">
        <v>0</v>
      </c>
    </row>
    <row r="29">
      <c r="A29" t="inlineStr">
        <is>
          <t>860</t>
        </is>
      </c>
      <c r="B29" t="inlineStr">
        <is>
          <t>Rounding</t>
        </is>
      </c>
      <c r="C29" s="9">
        <f>INDEX('Conversion Balances'!$E$5:$E$79,MATCH(A29,'Conversion Balances'!$A$5:$A$79,0))</f>
        <v>0</v>
      </c>
      <c r="D29" s="9" t="n">
        <v>0</v>
      </c>
      <c r="E29" s="9" t="n">
        <v>0</v>
      </c>
      <c r="F29" s="9" t="n">
        <v>0</v>
      </c>
      <c r="G29" s="9">
        <f>ROUND(C29+D29+E29+F29,2)</f>
        <v>0</v>
      </c>
      <c r="H29" s="9">
        <f>INDEX('Conversion Balances'!$D$5:$D$79,MATCH(A29,'Conversion Balances'!$A$5:$A$79,0))</f>
        <v>0</v>
      </c>
      <c r="I29" s="9">
        <f>ROUND(G29-H29,2)</f>
        <v>0</v>
      </c>
      <c r="J29" s="9" t="n">
        <v>0</v>
      </c>
    </row>
    <row r="30">
      <c r="A30" t="inlineStr">
        <is>
          <t>880</t>
        </is>
      </c>
      <c r="B30" t="inlineStr">
        <is>
          <t>Owner A Drawings</t>
        </is>
      </c>
      <c r="C30" s="9">
        <f>INDEX('Conversion Balances'!$E$5:$E$79,MATCH(A30,'Conversion Balances'!$A$5:$A$79,0))</f>
        <v>18000</v>
      </c>
      <c r="D30" s="9" t="n">
        <v>0</v>
      </c>
      <c r="E30" s="9" t="n">
        <v>0</v>
      </c>
      <c r="F30" s="9" t="n">
        <v>0</v>
      </c>
      <c r="G30" s="9">
        <f>ROUND(C30+D30+E30+F30,2)</f>
        <v>18000</v>
      </c>
      <c r="H30" s="9">
        <f>INDEX('Conversion Balances'!$D$5:$D$79,MATCH(A30,'Conversion Balances'!$A$5:$A$79,0))</f>
        <v>18000</v>
      </c>
      <c r="I30" s="9">
        <f>ROUND(G30-H30,2)</f>
        <v>0</v>
      </c>
      <c r="J30" s="9" t="n">
        <v>0</v>
      </c>
    </row>
    <row r="31">
      <c r="A31" t="inlineStr">
        <is>
          <t>900</t>
        </is>
      </c>
      <c r="B31" t="inlineStr">
        <is>
          <t>Equipment loan</t>
        </is>
      </c>
      <c r="C31" s="9">
        <f>INDEX('Conversion Balances'!$E$5:$E$79,MATCH(A31,'Conversion Balances'!$A$5:$A$79,0))</f>
        <v>-90760.6</v>
      </c>
      <c r="D31" s="9" t="n">
        <v>0</v>
      </c>
      <c r="E31" s="9" t="n">
        <v>0</v>
      </c>
      <c r="F31" s="9" t="n">
        <v>0</v>
      </c>
      <c r="G31" s="9">
        <f>ROUND(C31+D31+E31+F31,2)</f>
        <v>-90760.6</v>
      </c>
      <c r="H31" s="9">
        <f>INDEX('Conversion Balances'!$D$5:$D$79,MATCH(A31,'Conversion Balances'!$A$5:$A$79,0))</f>
        <v>-90760.6</v>
      </c>
      <c r="I31" s="9">
        <f>ROUND(G31-H31,2)</f>
        <v>0</v>
      </c>
      <c r="J31" s="9" t="n">
        <v>0</v>
      </c>
    </row>
    <row r="32">
      <c r="A32" t="inlineStr">
        <is>
          <t>901</t>
        </is>
      </c>
      <c r="B32" t="inlineStr">
        <is>
          <t>Vehicle finance</t>
        </is>
      </c>
      <c r="C32" s="9">
        <f>INDEX('Conversion Balances'!$E$5:$E$79,MATCH(A32,'Conversion Balances'!$A$5:$A$79,0))</f>
        <v>-54395.8</v>
      </c>
      <c r="D32" s="9" t="n">
        <v>0</v>
      </c>
      <c r="E32" s="9" t="n">
        <v>0</v>
      </c>
      <c r="F32" s="9" t="n">
        <v>0</v>
      </c>
      <c r="G32" s="9">
        <f>ROUND(C32+D32+E32+F32,2)</f>
        <v>-54395.8</v>
      </c>
      <c r="H32" s="9">
        <f>INDEX('Conversion Balances'!$D$5:$D$79,MATCH(A32,'Conversion Balances'!$A$5:$A$79,0))</f>
        <v>-54395.8</v>
      </c>
      <c r="I32" s="9">
        <f>ROUND(G32-H32,2)</f>
        <v>0</v>
      </c>
      <c r="J32" s="9" t="n">
        <v>0</v>
      </c>
    </row>
    <row r="33">
      <c r="A33" t="inlineStr">
        <is>
          <t>960</t>
        </is>
      </c>
      <c r="B33" t="inlineStr">
        <is>
          <t>Retained Earnings</t>
        </is>
      </c>
      <c r="C33" s="9">
        <f>INDEX('Conversion Balances'!$E$5:$E$79,MATCH(A33,'Conversion Balances'!$A$5:$A$79,0))</f>
        <v>-655262.99</v>
      </c>
      <c r="D33" s="9" t="n">
        <v>0</v>
      </c>
      <c r="E33" s="9" t="n">
        <v>0</v>
      </c>
      <c r="F33" s="9" t="n">
        <v>0</v>
      </c>
      <c r="G33" s="9">
        <f>ROUND(C33+D33+E33+F33,2)</f>
        <v>-655262.99</v>
      </c>
      <c r="H33" s="9">
        <f>INDEX('Conversion Balances'!$D$5:$D$79,MATCH(A33,'Conversion Balances'!$A$5:$A$79,0))</f>
        <v>-655262.99</v>
      </c>
      <c r="I33" s="9">
        <f>ROUND(G33-H33,2)</f>
        <v>0</v>
      </c>
      <c r="J33" s="9" t="n">
        <v>0</v>
      </c>
    </row>
    <row r="34">
      <c r="A34" t="inlineStr">
        <is>
          <t>970</t>
        </is>
      </c>
      <c r="B34" t="inlineStr">
        <is>
          <t>Owner A Share Capital</t>
        </is>
      </c>
      <c r="C34" s="9">
        <f>INDEX('Conversion Balances'!$E$5:$E$79,MATCH(A34,'Conversion Balances'!$A$5:$A$79,0))</f>
        <v>-100</v>
      </c>
      <c r="D34" s="9" t="n">
        <v>0</v>
      </c>
      <c r="E34" s="9" t="n">
        <v>0</v>
      </c>
      <c r="F34" s="9" t="n">
        <v>0</v>
      </c>
      <c r="G34" s="9">
        <f>ROUND(C34+D34+E34+F34,2)</f>
        <v>-100</v>
      </c>
      <c r="H34" s="9">
        <f>INDEX('Conversion Balances'!$D$5:$D$79,MATCH(A34,'Conversion Balances'!$A$5:$A$79,0))</f>
        <v>-100</v>
      </c>
      <c r="I34" s="9">
        <f>ROUND(G34-H34,2)</f>
        <v>0</v>
      </c>
      <c r="J34" s="9" t="n">
        <v>0</v>
      </c>
    </row>
    <row r="35">
      <c r="A35" t="inlineStr">
        <is>
          <t>200</t>
        </is>
      </c>
      <c r="B35" t="inlineStr">
        <is>
          <t>Joinery sales</t>
        </is>
      </c>
      <c r="C35" s="9">
        <f>INDEX('Conversion Balances'!$E$5:$E$79,MATCH(A35,'Conversion Balances'!$A$5:$A$79,0))</f>
        <v>-310417.15</v>
      </c>
      <c r="D35" s="9" t="n">
        <v>0</v>
      </c>
      <c r="E35" s="9" t="n">
        <v>0</v>
      </c>
      <c r="F35" s="9" t="n">
        <v>0</v>
      </c>
      <c r="G35" s="9">
        <f>ROUND(C35+D35+E35+F35,2)</f>
        <v>-310417.15</v>
      </c>
      <c r="H35" s="9">
        <f>INDEX('Conversion Balances'!$D$5:$D$79,MATCH(A35,'Conversion Balances'!$A$5:$A$79,0))</f>
        <v>-310417.15</v>
      </c>
      <c r="I35" s="9">
        <f>ROUND(G35-H35,2)</f>
        <v>0</v>
      </c>
      <c r="J35" s="9" t="n">
        <v>0</v>
      </c>
    </row>
    <row r="36">
      <c r="A36" t="inlineStr">
        <is>
          <t>201</t>
        </is>
      </c>
      <c r="B36" t="inlineStr">
        <is>
          <t>Shopfitting contracts</t>
        </is>
      </c>
      <c r="C36" s="9">
        <f>INDEX('Conversion Balances'!$E$5:$E$79,MATCH(A36,'Conversion Balances'!$A$5:$A$79,0))</f>
        <v>-808005.11</v>
      </c>
      <c r="D36" s="9" t="n">
        <v>0</v>
      </c>
      <c r="E36" s="9" t="n">
        <v>0</v>
      </c>
      <c r="F36" s="9" t="n">
        <v>0</v>
      </c>
      <c r="G36" s="9">
        <f>ROUND(C36+D36+E36+F36,2)</f>
        <v>-808005.11</v>
      </c>
      <c r="H36" s="9">
        <f>INDEX('Conversion Balances'!$D$5:$D$79,MATCH(A36,'Conversion Balances'!$A$5:$A$79,0))</f>
        <v>-808005.11</v>
      </c>
      <c r="I36" s="9">
        <f>ROUND(G36-H36,2)</f>
        <v>0</v>
      </c>
      <c r="J36" s="9" t="n">
        <v>0</v>
      </c>
    </row>
    <row r="37">
      <c r="A37" t="inlineStr">
        <is>
          <t>202</t>
        </is>
      </c>
      <c r="B37" t="inlineStr">
        <is>
          <t>Installation labour</t>
        </is>
      </c>
      <c r="C37" s="9">
        <f>INDEX('Conversion Balances'!$E$5:$E$79,MATCH(A37,'Conversion Balances'!$A$5:$A$79,0))</f>
        <v>-41624.32</v>
      </c>
      <c r="D37" s="9" t="n">
        <v>0</v>
      </c>
      <c r="E37" s="9" t="n">
        <v>0</v>
      </c>
      <c r="F37" s="9" t="n">
        <v>0</v>
      </c>
      <c r="G37" s="9">
        <f>ROUND(C37+D37+E37+F37,2)</f>
        <v>-41624.32</v>
      </c>
      <c r="H37" s="9">
        <f>INDEX('Conversion Balances'!$D$5:$D$79,MATCH(A37,'Conversion Balances'!$A$5:$A$79,0))</f>
        <v>-41624.32</v>
      </c>
      <c r="I37" s="9">
        <f>ROUND(G37-H37,2)</f>
        <v>0</v>
      </c>
      <c r="J37" s="9" t="n">
        <v>0</v>
      </c>
    </row>
    <row r="38">
      <c r="A38" t="inlineStr">
        <is>
          <t>203</t>
        </is>
      </c>
      <c r="B38" t="inlineStr">
        <is>
          <t>Design and drafting fees</t>
        </is>
      </c>
      <c r="C38" s="9">
        <f>INDEX('Conversion Balances'!$E$5:$E$79,MATCH(A38,'Conversion Balances'!$A$5:$A$79,0))</f>
        <v>-74807.01</v>
      </c>
      <c r="D38" s="9" t="n">
        <v>0</v>
      </c>
      <c r="E38" s="9" t="n">
        <v>0</v>
      </c>
      <c r="F38" s="9" t="n">
        <v>0</v>
      </c>
      <c r="G38" s="9">
        <f>ROUND(C38+D38+E38+F38,2)</f>
        <v>-74807.01</v>
      </c>
      <c r="H38" s="9">
        <f>INDEX('Conversion Balances'!$D$5:$D$79,MATCH(A38,'Conversion Balances'!$A$5:$A$79,0))</f>
        <v>-74807.01</v>
      </c>
      <c r="I38" s="9">
        <f>ROUND(G38-H38,2)</f>
        <v>0</v>
      </c>
      <c r="J38" s="9" t="n">
        <v>0</v>
      </c>
    </row>
    <row r="39">
      <c r="A39" t="inlineStr">
        <is>
          <t>205</t>
        </is>
      </c>
      <c r="B39" t="inlineStr">
        <is>
          <t>Discounts given</t>
        </is>
      </c>
      <c r="C39" s="9">
        <f>INDEX('Conversion Balances'!$E$5:$E$79,MATCH(A39,'Conversion Balances'!$A$5:$A$79,0))</f>
        <v>0</v>
      </c>
      <c r="D39" s="9" t="n">
        <v>0</v>
      </c>
      <c r="E39" s="9" t="n">
        <v>0</v>
      </c>
      <c r="F39" s="9" t="n">
        <v>0</v>
      </c>
      <c r="G39" s="9">
        <f>ROUND(C39+D39+E39+F39,2)</f>
        <v>0</v>
      </c>
      <c r="H39" s="9">
        <f>INDEX('Conversion Balances'!$D$5:$D$79,MATCH(A39,'Conversion Balances'!$A$5:$A$79,0))</f>
        <v>0</v>
      </c>
      <c r="I39" s="9">
        <f>ROUND(G39-H39,2)</f>
        <v>0</v>
      </c>
      <c r="J39" s="9" t="n">
        <v>0</v>
      </c>
    </row>
    <row r="40">
      <c r="A40" t="inlineStr">
        <is>
          <t>260</t>
        </is>
      </c>
      <c r="B40" t="inlineStr">
        <is>
          <t>Other revenue</t>
        </is>
      </c>
      <c r="C40" s="9">
        <f>INDEX('Conversion Balances'!$E$5:$E$79,MATCH(A40,'Conversion Balances'!$A$5:$A$79,0))</f>
        <v>0</v>
      </c>
      <c r="D40" s="9" t="n">
        <v>0</v>
      </c>
      <c r="E40" s="9" t="n">
        <v>0</v>
      </c>
      <c r="F40" s="9" t="n">
        <v>0</v>
      </c>
      <c r="G40" s="9">
        <f>ROUND(C40+D40+E40+F40,2)</f>
        <v>0</v>
      </c>
      <c r="H40" s="9">
        <f>INDEX('Conversion Balances'!$D$5:$D$79,MATCH(A40,'Conversion Balances'!$A$5:$A$79,0))</f>
        <v>0</v>
      </c>
      <c r="I40" s="9">
        <f>ROUND(G40-H40,2)</f>
        <v>0</v>
      </c>
      <c r="J40" s="9" t="n">
        <v>0</v>
      </c>
    </row>
    <row r="41">
      <c r="A41" t="inlineStr">
        <is>
          <t>270</t>
        </is>
      </c>
      <c r="B41" t="inlineStr">
        <is>
          <t>Interest income</t>
        </is>
      </c>
      <c r="C41" s="9">
        <f>INDEX('Conversion Balances'!$E$5:$E$79,MATCH(A41,'Conversion Balances'!$A$5:$A$79,0))</f>
        <v>-1620</v>
      </c>
      <c r="D41" s="9" t="n">
        <v>0</v>
      </c>
      <c r="E41" s="9" t="n">
        <v>0</v>
      </c>
      <c r="F41" s="9" t="n">
        <v>0</v>
      </c>
      <c r="G41" s="9">
        <f>ROUND(C41+D41+E41+F41,2)</f>
        <v>-1620</v>
      </c>
      <c r="H41" s="9">
        <f>INDEX('Conversion Balances'!$D$5:$D$79,MATCH(A41,'Conversion Balances'!$A$5:$A$79,0))</f>
        <v>-1620</v>
      </c>
      <c r="I41" s="9">
        <f>ROUND(G41-H41,2)</f>
        <v>0</v>
      </c>
      <c r="J41" s="9" t="n">
        <v>0</v>
      </c>
    </row>
    <row r="42">
      <c r="A42" t="inlineStr">
        <is>
          <t>310</t>
        </is>
      </c>
      <c r="B42" t="inlineStr">
        <is>
          <t>Timber and board</t>
        </is>
      </c>
      <c r="C42" s="9">
        <f>INDEX('Conversion Balances'!$E$5:$E$79,MATCH(A42,'Conversion Balances'!$A$5:$A$79,0))</f>
        <v>134399.15</v>
      </c>
      <c r="D42" s="9" t="n">
        <v>0</v>
      </c>
      <c r="E42" s="9" t="n">
        <v>0</v>
      </c>
      <c r="F42" s="9" t="n">
        <v>0</v>
      </c>
      <c r="G42" s="9">
        <f>ROUND(C42+D42+E42+F42,2)</f>
        <v>134399.15</v>
      </c>
      <c r="H42" s="9">
        <f>INDEX('Conversion Balances'!$D$5:$D$79,MATCH(A42,'Conversion Balances'!$A$5:$A$79,0))</f>
        <v>134399.15</v>
      </c>
      <c r="I42" s="9">
        <f>ROUND(G42-H42,2)</f>
        <v>0</v>
      </c>
      <c r="J42" s="9" t="n">
        <v>0</v>
      </c>
    </row>
    <row r="43">
      <c r="A43" t="inlineStr">
        <is>
          <t>311</t>
        </is>
      </c>
      <c r="B43" t="inlineStr">
        <is>
          <t>Hardware and fittings</t>
        </is>
      </c>
      <c r="C43" s="9">
        <f>INDEX('Conversion Balances'!$E$5:$E$79,MATCH(A43,'Conversion Balances'!$A$5:$A$79,0))</f>
        <v>41457.73</v>
      </c>
      <c r="D43" s="9" t="n">
        <v>0</v>
      </c>
      <c r="E43" s="9" t="n">
        <v>0</v>
      </c>
      <c r="F43" s="9" t="n">
        <v>0</v>
      </c>
      <c r="G43" s="9">
        <f>ROUND(C43+D43+E43+F43,2)</f>
        <v>41457.73</v>
      </c>
      <c r="H43" s="9">
        <f>INDEX('Conversion Balances'!$D$5:$D$79,MATCH(A43,'Conversion Balances'!$A$5:$A$79,0))</f>
        <v>41457.73</v>
      </c>
      <c r="I43" s="9">
        <f>ROUND(G43-H43,2)</f>
        <v>0</v>
      </c>
      <c r="J43" s="9" t="n">
        <v>0</v>
      </c>
    </row>
    <row r="44">
      <c r="A44" t="inlineStr">
        <is>
          <t>312</t>
        </is>
      </c>
      <c r="B44" t="inlineStr">
        <is>
          <t>Benchtops (outsourced)</t>
        </is>
      </c>
      <c r="C44" s="9">
        <f>INDEX('Conversion Balances'!$E$5:$E$79,MATCH(A44,'Conversion Balances'!$A$5:$A$79,0))</f>
        <v>12217.04</v>
      </c>
      <c r="D44" s="9" t="n">
        <v>0</v>
      </c>
      <c r="E44" s="9" t="n">
        <v>0</v>
      </c>
      <c r="F44" s="9" t="n">
        <v>0</v>
      </c>
      <c r="G44" s="9">
        <f>ROUND(C44+D44+E44+F44,2)</f>
        <v>12217.04</v>
      </c>
      <c r="H44" s="9">
        <f>INDEX('Conversion Balances'!$D$5:$D$79,MATCH(A44,'Conversion Balances'!$A$5:$A$79,0))</f>
        <v>12217.04</v>
      </c>
      <c r="I44" s="9">
        <f>ROUND(G44-H44,2)</f>
        <v>0</v>
      </c>
      <c r="J44" s="9" t="n">
        <v>0</v>
      </c>
    </row>
    <row r="45">
      <c r="A45" t="inlineStr">
        <is>
          <t>313</t>
        </is>
      </c>
      <c r="B45" t="inlineStr">
        <is>
          <t>Subcontractors</t>
        </is>
      </c>
      <c r="C45" s="9">
        <f>INDEX('Conversion Balances'!$E$5:$E$79,MATCH(A45,'Conversion Balances'!$A$5:$A$79,0))</f>
        <v>82310.98</v>
      </c>
      <c r="D45" s="9" t="n">
        <v>0</v>
      </c>
      <c r="E45" s="9" t="n">
        <v>0</v>
      </c>
      <c r="F45" s="9" t="n">
        <v>0</v>
      </c>
      <c r="G45" s="9">
        <f>ROUND(C45+D45+E45+F45,2)</f>
        <v>82310.98</v>
      </c>
      <c r="H45" s="9">
        <f>INDEX('Conversion Balances'!$D$5:$D$79,MATCH(A45,'Conversion Balances'!$A$5:$A$79,0))</f>
        <v>82310.98</v>
      </c>
      <c r="I45" s="9">
        <f>ROUND(G45-H45,2)</f>
        <v>0</v>
      </c>
      <c r="J45" s="9" t="n">
        <v>0</v>
      </c>
    </row>
    <row r="46">
      <c r="A46" t="inlineStr">
        <is>
          <t>314</t>
        </is>
      </c>
      <c r="B46" t="inlineStr">
        <is>
          <t>Freight and cartage</t>
        </is>
      </c>
      <c r="C46" s="9">
        <f>INDEX('Conversion Balances'!$E$5:$E$79,MATCH(A46,'Conversion Balances'!$A$5:$A$79,0))</f>
        <v>39697.4</v>
      </c>
      <c r="D46" s="9" t="n">
        <v>0</v>
      </c>
      <c r="E46" s="9" t="n">
        <v>0</v>
      </c>
      <c r="F46" s="9" t="n">
        <v>0</v>
      </c>
      <c r="G46" s="9">
        <f>ROUND(C46+D46+E46+F46,2)</f>
        <v>39697.4</v>
      </c>
      <c r="H46" s="9">
        <f>INDEX('Conversion Balances'!$D$5:$D$79,MATCH(A46,'Conversion Balances'!$A$5:$A$79,0))</f>
        <v>39697.4</v>
      </c>
      <c r="I46" s="9">
        <f>ROUND(G46-H46,2)</f>
        <v>0</v>
      </c>
      <c r="J46" s="9" t="n">
        <v>0</v>
      </c>
    </row>
    <row r="47">
      <c r="A47" t="inlineStr">
        <is>
          <t>315</t>
        </is>
      </c>
      <c r="B47" t="inlineStr">
        <is>
          <t>Equipment hire</t>
        </is>
      </c>
      <c r="C47" s="9">
        <f>INDEX('Conversion Balances'!$E$5:$E$79,MATCH(A47,'Conversion Balances'!$A$5:$A$79,0))</f>
        <v>7239.08</v>
      </c>
      <c r="D47" s="9" t="n">
        <v>0</v>
      </c>
      <c r="E47" s="9" t="n">
        <v>0</v>
      </c>
      <c r="F47" s="9" t="n">
        <v>0</v>
      </c>
      <c r="G47" s="9">
        <f>ROUND(C47+D47+E47+F47,2)</f>
        <v>7239.08</v>
      </c>
      <c r="H47" s="9">
        <f>INDEX('Conversion Balances'!$D$5:$D$79,MATCH(A47,'Conversion Balances'!$A$5:$A$79,0))</f>
        <v>7239.08</v>
      </c>
      <c r="I47" s="9">
        <f>ROUND(G47-H47,2)</f>
        <v>0</v>
      </c>
      <c r="J47" s="9" t="n">
        <v>0</v>
      </c>
    </row>
    <row r="48">
      <c r="A48" t="inlineStr">
        <is>
          <t>400</t>
        </is>
      </c>
      <c r="B48" t="inlineStr">
        <is>
          <t>Advertising and marketing</t>
        </is>
      </c>
      <c r="C48" s="9">
        <f>INDEX('Conversion Balances'!$E$5:$E$79,MATCH(A48,'Conversion Balances'!$A$5:$A$79,0))</f>
        <v>9175.18</v>
      </c>
      <c r="D48" s="9" t="n">
        <v>0</v>
      </c>
      <c r="E48" s="9" t="n">
        <v>0</v>
      </c>
      <c r="F48" s="9" t="n">
        <v>0</v>
      </c>
      <c r="G48" s="9">
        <f>ROUND(C48+D48+E48+F48,2)</f>
        <v>9175.18</v>
      </c>
      <c r="H48" s="9">
        <f>INDEX('Conversion Balances'!$D$5:$D$79,MATCH(A48,'Conversion Balances'!$A$5:$A$79,0))</f>
        <v>9175.18</v>
      </c>
      <c r="I48" s="9">
        <f>ROUND(G48-H48,2)</f>
        <v>0</v>
      </c>
      <c r="J48" s="9" t="n">
        <v>0</v>
      </c>
    </row>
    <row r="49">
      <c r="A49" t="inlineStr">
        <is>
          <t>404</t>
        </is>
      </c>
      <c r="B49" t="inlineStr">
        <is>
          <t>Bank fees</t>
        </is>
      </c>
      <c r="C49" s="9">
        <f>INDEX('Conversion Balances'!$E$5:$E$79,MATCH(A49,'Conversion Balances'!$A$5:$A$79,0))</f>
        <v>144</v>
      </c>
      <c r="D49" s="9" t="n">
        <v>0</v>
      </c>
      <c r="E49" s="9" t="n">
        <v>0</v>
      </c>
      <c r="F49" s="9" t="n">
        <v>0</v>
      </c>
      <c r="G49" s="9">
        <f>ROUND(C49+D49+E49+F49,2)</f>
        <v>144</v>
      </c>
      <c r="H49" s="9">
        <f>INDEX('Conversion Balances'!$D$5:$D$79,MATCH(A49,'Conversion Balances'!$A$5:$A$79,0))</f>
        <v>144</v>
      </c>
      <c r="I49" s="9">
        <f>ROUND(G49-H49,2)</f>
        <v>0</v>
      </c>
      <c r="J49" s="9" t="n">
        <v>0</v>
      </c>
    </row>
    <row r="50">
      <c r="A50" t="inlineStr">
        <is>
          <t>405</t>
        </is>
      </c>
      <c r="B50" t="inlineStr">
        <is>
          <t>Merchant fees</t>
        </is>
      </c>
      <c r="C50" s="9">
        <f>INDEX('Conversion Balances'!$E$5:$E$79,MATCH(A50,'Conversion Balances'!$A$5:$A$79,0))</f>
        <v>0</v>
      </c>
      <c r="D50" s="9" t="n">
        <v>0</v>
      </c>
      <c r="E50" s="9" t="n">
        <v>0</v>
      </c>
      <c r="F50" s="9" t="n">
        <v>0</v>
      </c>
      <c r="G50" s="9">
        <f>ROUND(C50+D50+E50+F50,2)</f>
        <v>0</v>
      </c>
      <c r="H50" s="9">
        <f>INDEX('Conversion Balances'!$D$5:$D$79,MATCH(A50,'Conversion Balances'!$A$5:$A$79,0))</f>
        <v>0</v>
      </c>
      <c r="I50" s="9">
        <f>ROUND(G50-H50,2)</f>
        <v>0</v>
      </c>
      <c r="J50" s="9" t="n">
        <v>0</v>
      </c>
    </row>
    <row r="51">
      <c r="A51" t="inlineStr">
        <is>
          <t>408</t>
        </is>
      </c>
      <c r="B51" t="inlineStr">
        <is>
          <t>Cleaning</t>
        </is>
      </c>
      <c r="C51" s="9">
        <f>INDEX('Conversion Balances'!$E$5:$E$79,MATCH(A51,'Conversion Balances'!$A$5:$A$79,0))</f>
        <v>5688.79</v>
      </c>
      <c r="D51" s="9" t="n">
        <v>0</v>
      </c>
      <c r="E51" s="9" t="n">
        <v>0</v>
      </c>
      <c r="F51" s="9" t="n">
        <v>0</v>
      </c>
      <c r="G51" s="9">
        <f>ROUND(C51+D51+E51+F51,2)</f>
        <v>5688.79</v>
      </c>
      <c r="H51" s="9">
        <f>INDEX('Conversion Balances'!$D$5:$D$79,MATCH(A51,'Conversion Balances'!$A$5:$A$79,0))</f>
        <v>5688.79</v>
      </c>
      <c r="I51" s="9">
        <f>ROUND(G51-H51,2)</f>
        <v>0</v>
      </c>
      <c r="J51" s="9" t="n">
        <v>0</v>
      </c>
    </row>
    <row r="52">
      <c r="A52" t="inlineStr">
        <is>
          <t>412</t>
        </is>
      </c>
      <c r="B52" t="inlineStr">
        <is>
          <t>Consulting and accounting</t>
        </is>
      </c>
      <c r="C52" s="9">
        <f>INDEX('Conversion Balances'!$E$5:$E$79,MATCH(A52,'Conversion Balances'!$A$5:$A$79,0))</f>
        <v>4378.41</v>
      </c>
      <c r="D52" s="9" t="n">
        <v>0</v>
      </c>
      <c r="E52" s="9" t="n">
        <v>0</v>
      </c>
      <c r="F52" s="9" t="n">
        <v>0</v>
      </c>
      <c r="G52" s="9">
        <f>ROUND(C52+D52+E52+F52,2)</f>
        <v>4378.41</v>
      </c>
      <c r="H52" s="9">
        <f>INDEX('Conversion Balances'!$D$5:$D$79,MATCH(A52,'Conversion Balances'!$A$5:$A$79,0))</f>
        <v>4378.41</v>
      </c>
      <c r="I52" s="9">
        <f>ROUND(G52-H52,2)</f>
        <v>0</v>
      </c>
      <c r="J52" s="9" t="n">
        <v>0</v>
      </c>
    </row>
    <row r="53">
      <c r="A53" t="inlineStr">
        <is>
          <t>416</t>
        </is>
      </c>
      <c r="B53" t="inlineStr">
        <is>
          <t>Depreciation</t>
        </is>
      </c>
      <c r="C53" s="9">
        <f>INDEX('Conversion Balances'!$E$5:$E$79,MATCH(A53,'Conversion Balances'!$A$5:$A$79,0))</f>
        <v>14955</v>
      </c>
      <c r="D53" s="9" t="n">
        <v>0</v>
      </c>
      <c r="E53" s="9" t="n">
        <v>0</v>
      </c>
      <c r="F53" s="9" t="n">
        <v>0</v>
      </c>
      <c r="G53" s="9">
        <f>ROUND(C53+D53+E53+F53,2)</f>
        <v>14955</v>
      </c>
      <c r="H53" s="9">
        <f>INDEX('Conversion Balances'!$D$5:$D$79,MATCH(A53,'Conversion Balances'!$A$5:$A$79,0))</f>
        <v>14955</v>
      </c>
      <c r="I53" s="9">
        <f>ROUND(G53-H53,2)</f>
        <v>0</v>
      </c>
      <c r="J53" s="9" t="n">
        <v>0</v>
      </c>
    </row>
    <row r="54">
      <c r="A54" t="inlineStr">
        <is>
          <t>420</t>
        </is>
      </c>
      <c r="B54" t="inlineStr">
        <is>
          <t>Entertainment</t>
        </is>
      </c>
      <c r="C54" s="9">
        <f>INDEX('Conversion Balances'!$E$5:$E$79,MATCH(A54,'Conversion Balances'!$A$5:$A$79,0))</f>
        <v>2254.94</v>
      </c>
      <c r="D54" s="9" t="n">
        <v>0</v>
      </c>
      <c r="E54" s="9" t="n">
        <v>0</v>
      </c>
      <c r="F54" s="9" t="n">
        <v>0</v>
      </c>
      <c r="G54" s="9">
        <f>ROUND(C54+D54+E54+F54,2)</f>
        <v>2254.94</v>
      </c>
      <c r="H54" s="9">
        <f>INDEX('Conversion Balances'!$D$5:$D$79,MATCH(A54,'Conversion Balances'!$A$5:$A$79,0))</f>
        <v>2254.94</v>
      </c>
      <c r="I54" s="9">
        <f>ROUND(G54-H54,2)</f>
        <v>0</v>
      </c>
      <c r="J54" s="9" t="n">
        <v>0</v>
      </c>
    </row>
    <row r="55">
      <c r="A55" t="inlineStr">
        <is>
          <t>429</t>
        </is>
      </c>
      <c r="B55" t="inlineStr">
        <is>
          <t>General expenses</t>
        </is>
      </c>
      <c r="C55" s="9">
        <f>INDEX('Conversion Balances'!$E$5:$E$79,MATCH(A55,'Conversion Balances'!$A$5:$A$79,0))</f>
        <v>8199.29</v>
      </c>
      <c r="D55" s="9" t="n">
        <v>0</v>
      </c>
      <c r="E55" s="9" t="n">
        <v>0</v>
      </c>
      <c r="F55" s="9" t="n">
        <v>0</v>
      </c>
      <c r="G55" s="9">
        <f>ROUND(C55+D55+E55+F55,2)</f>
        <v>8199.29</v>
      </c>
      <c r="H55" s="9">
        <f>INDEX('Conversion Balances'!$D$5:$D$79,MATCH(A55,'Conversion Balances'!$A$5:$A$79,0))</f>
        <v>8199.29</v>
      </c>
      <c r="I55" s="9">
        <f>ROUND(G55-H55,2)</f>
        <v>0</v>
      </c>
      <c r="J55" s="9" t="n">
        <v>0</v>
      </c>
    </row>
    <row r="56">
      <c r="A56" t="inlineStr">
        <is>
          <t>433</t>
        </is>
      </c>
      <c r="B56" t="inlineStr">
        <is>
          <t>Insurance</t>
        </is>
      </c>
      <c r="C56" s="9">
        <f>INDEX('Conversion Balances'!$E$5:$E$79,MATCH(A56,'Conversion Balances'!$A$5:$A$79,0))</f>
        <v>851.52</v>
      </c>
      <c r="D56" s="9" t="n">
        <v>0</v>
      </c>
      <c r="E56" s="9" t="n">
        <v>0</v>
      </c>
      <c r="F56" s="9" t="n">
        <v>0</v>
      </c>
      <c r="G56" s="9">
        <f>ROUND(C56+D56+E56+F56,2)</f>
        <v>851.52</v>
      </c>
      <c r="H56" s="9">
        <f>INDEX('Conversion Balances'!$D$5:$D$79,MATCH(A56,'Conversion Balances'!$A$5:$A$79,0))</f>
        <v>851.52</v>
      </c>
      <c r="I56" s="9">
        <f>ROUND(G56-H56,2)</f>
        <v>0</v>
      </c>
      <c r="J56" s="9" t="n">
        <v>0</v>
      </c>
    </row>
    <row r="57">
      <c r="A57" t="inlineStr">
        <is>
          <t>434</t>
        </is>
      </c>
      <c r="B57" t="inlineStr">
        <is>
          <t>Workcover</t>
        </is>
      </c>
      <c r="C57" s="9">
        <f>INDEX('Conversion Balances'!$E$5:$E$79,MATCH(A57,'Conversion Balances'!$A$5:$A$79,0))</f>
        <v>623.48</v>
      </c>
      <c r="D57" s="9" t="n">
        <v>0</v>
      </c>
      <c r="E57" s="9" t="n">
        <v>0</v>
      </c>
      <c r="F57" s="9" t="n">
        <v>0</v>
      </c>
      <c r="G57" s="9">
        <f>ROUND(C57+D57+E57+F57,2)</f>
        <v>623.48</v>
      </c>
      <c r="H57" s="9">
        <f>INDEX('Conversion Balances'!$D$5:$D$79,MATCH(A57,'Conversion Balances'!$A$5:$A$79,0))</f>
        <v>623.48</v>
      </c>
      <c r="I57" s="9">
        <f>ROUND(G57-H57,2)</f>
        <v>0</v>
      </c>
      <c r="J57" s="9" t="n">
        <v>0</v>
      </c>
    </row>
    <row r="58">
      <c r="A58" t="inlineStr">
        <is>
          <t>437</t>
        </is>
      </c>
      <c r="B58" t="inlineStr">
        <is>
          <t>Interest expense</t>
        </is>
      </c>
      <c r="C58" s="9">
        <f>INDEX('Conversion Balances'!$E$5:$E$79,MATCH(A58,'Conversion Balances'!$A$5:$A$79,0))</f>
        <v>2666.4</v>
      </c>
      <c r="D58" s="9" t="n">
        <v>0</v>
      </c>
      <c r="E58" s="9" t="n">
        <v>0</v>
      </c>
      <c r="F58" s="9" t="n">
        <v>0</v>
      </c>
      <c r="G58" s="9">
        <f>ROUND(C58+D58+E58+F58,2)</f>
        <v>2666.4</v>
      </c>
      <c r="H58" s="9">
        <f>INDEX('Conversion Balances'!$D$5:$D$79,MATCH(A58,'Conversion Balances'!$A$5:$A$79,0))</f>
        <v>2666.4</v>
      </c>
      <c r="I58" s="9">
        <f>ROUND(G58-H58,2)</f>
        <v>0</v>
      </c>
      <c r="J58" s="9" t="n">
        <v>0</v>
      </c>
    </row>
    <row r="59">
      <c r="A59" t="inlineStr">
        <is>
          <t>441</t>
        </is>
      </c>
      <c r="B59" t="inlineStr">
        <is>
          <t>Legal expenses</t>
        </is>
      </c>
      <c r="C59" s="9">
        <f>INDEX('Conversion Balances'!$E$5:$E$79,MATCH(A59,'Conversion Balances'!$A$5:$A$79,0))</f>
        <v>6287.43</v>
      </c>
      <c r="D59" s="9" t="n">
        <v>0</v>
      </c>
      <c r="E59" s="9" t="n">
        <v>0</v>
      </c>
      <c r="F59" s="9" t="n">
        <v>0</v>
      </c>
      <c r="G59" s="9">
        <f>ROUND(C59+D59+E59+F59,2)</f>
        <v>6287.43</v>
      </c>
      <c r="H59" s="9">
        <f>INDEX('Conversion Balances'!$D$5:$D$79,MATCH(A59,'Conversion Balances'!$A$5:$A$79,0))</f>
        <v>6287.43</v>
      </c>
      <c r="I59" s="9">
        <f>ROUND(G59-H59,2)</f>
        <v>0</v>
      </c>
      <c r="J59" s="9" t="n">
        <v>0</v>
      </c>
    </row>
    <row r="60">
      <c r="A60" t="inlineStr">
        <is>
          <t>445</t>
        </is>
      </c>
      <c r="B60" t="inlineStr">
        <is>
          <t>Light, power, heating</t>
        </is>
      </c>
      <c r="C60" s="9">
        <f>INDEX('Conversion Balances'!$E$5:$E$79,MATCH(A60,'Conversion Balances'!$A$5:$A$79,0))</f>
        <v>4845.06</v>
      </c>
      <c r="D60" s="9" t="n">
        <v>0</v>
      </c>
      <c r="E60" s="9" t="n">
        <v>0</v>
      </c>
      <c r="F60" s="9" t="n">
        <v>0</v>
      </c>
      <c r="G60" s="9">
        <f>ROUND(C60+D60+E60+F60,2)</f>
        <v>4845.06</v>
      </c>
      <c r="H60" s="9">
        <f>INDEX('Conversion Balances'!$D$5:$D$79,MATCH(A60,'Conversion Balances'!$A$5:$A$79,0))</f>
        <v>4845.06</v>
      </c>
      <c r="I60" s="9">
        <f>ROUND(G60-H60,2)</f>
        <v>0</v>
      </c>
      <c r="J60" s="9" t="n">
        <v>0</v>
      </c>
    </row>
    <row r="61">
      <c r="A61" t="inlineStr">
        <is>
          <t>449</t>
        </is>
      </c>
      <c r="B61" t="inlineStr">
        <is>
          <t>Motor vehicle expenses</t>
        </is>
      </c>
      <c r="C61" s="9">
        <f>INDEX('Conversion Balances'!$E$5:$E$79,MATCH(A61,'Conversion Balances'!$A$5:$A$79,0))</f>
        <v>13573.14</v>
      </c>
      <c r="D61" s="9" t="n">
        <v>0</v>
      </c>
      <c r="E61" s="9" t="n">
        <v>0</v>
      </c>
      <c r="F61" s="9" t="n">
        <v>0</v>
      </c>
      <c r="G61" s="9">
        <f>ROUND(C61+D61+E61+F61,2)</f>
        <v>13573.14</v>
      </c>
      <c r="H61" s="9">
        <f>INDEX('Conversion Balances'!$D$5:$D$79,MATCH(A61,'Conversion Balances'!$A$5:$A$79,0))</f>
        <v>13573.14</v>
      </c>
      <c r="I61" s="9">
        <f>ROUND(G61-H61,2)</f>
        <v>0</v>
      </c>
      <c r="J61" s="9" t="n">
        <v>0</v>
      </c>
    </row>
    <row r="62">
      <c r="A62" t="inlineStr">
        <is>
          <t>450</t>
        </is>
      </c>
      <c r="B62" t="inlineStr">
        <is>
          <t>Motor vehicle registration and insurance</t>
        </is>
      </c>
      <c r="C62" s="9">
        <f>INDEX('Conversion Balances'!$E$5:$E$79,MATCH(A62,'Conversion Balances'!$A$5:$A$79,0))</f>
        <v>1883.59</v>
      </c>
      <c r="D62" s="9" t="n">
        <v>0</v>
      </c>
      <c r="E62" s="9" t="n">
        <v>0</v>
      </c>
      <c r="F62" s="9" t="n">
        <v>0</v>
      </c>
      <c r="G62" s="9">
        <f>ROUND(C62+D62+E62+F62,2)</f>
        <v>1883.59</v>
      </c>
      <c r="H62" s="9">
        <f>INDEX('Conversion Balances'!$D$5:$D$79,MATCH(A62,'Conversion Balances'!$A$5:$A$79,0))</f>
        <v>1883.59</v>
      </c>
      <c r="I62" s="9">
        <f>ROUND(G62-H62,2)</f>
        <v>0</v>
      </c>
      <c r="J62" s="9" t="n">
        <v>0</v>
      </c>
    </row>
    <row r="63">
      <c r="A63" t="inlineStr">
        <is>
          <t>453</t>
        </is>
      </c>
      <c r="B63" t="inlineStr">
        <is>
          <t>Office expenses</t>
        </is>
      </c>
      <c r="C63" s="9">
        <f>INDEX('Conversion Balances'!$E$5:$E$79,MATCH(A63,'Conversion Balances'!$A$5:$A$79,0))</f>
        <v>17929.07</v>
      </c>
      <c r="D63" s="9" t="n">
        <v>0</v>
      </c>
      <c r="E63" s="9" t="n">
        <v>0</v>
      </c>
      <c r="F63" s="9" t="n">
        <v>0</v>
      </c>
      <c r="G63" s="9">
        <f>ROUND(C63+D63+E63+F63,2)</f>
        <v>17929.07</v>
      </c>
      <c r="H63" s="9">
        <f>INDEX('Conversion Balances'!$D$5:$D$79,MATCH(A63,'Conversion Balances'!$A$5:$A$79,0))</f>
        <v>17929.07</v>
      </c>
      <c r="I63" s="9">
        <f>ROUND(G63-H63,2)</f>
        <v>0</v>
      </c>
      <c r="J63" s="9" t="n">
        <v>0</v>
      </c>
    </row>
    <row r="64">
      <c r="A64" t="inlineStr">
        <is>
          <t>461</t>
        </is>
      </c>
      <c r="B64" t="inlineStr">
        <is>
          <t>Printing and stationery</t>
        </is>
      </c>
      <c r="C64" s="9">
        <f>INDEX('Conversion Balances'!$E$5:$E$79,MATCH(A64,'Conversion Balances'!$A$5:$A$79,0))</f>
        <v>0</v>
      </c>
      <c r="D64" s="9" t="n">
        <v>0</v>
      </c>
      <c r="E64" s="9" t="n">
        <v>0</v>
      </c>
      <c r="F64" s="9" t="n">
        <v>0</v>
      </c>
      <c r="G64" s="9">
        <f>ROUND(C64+D64+E64+F64,2)</f>
        <v>0</v>
      </c>
      <c r="H64" s="9">
        <f>INDEX('Conversion Balances'!$D$5:$D$79,MATCH(A64,'Conversion Balances'!$A$5:$A$79,0))</f>
        <v>0</v>
      </c>
      <c r="I64" s="9">
        <f>ROUND(G64-H64,2)</f>
        <v>0</v>
      </c>
      <c r="J64" s="9" t="n">
        <v>0</v>
      </c>
    </row>
    <row r="65">
      <c r="A65" t="inlineStr">
        <is>
          <t>469</t>
        </is>
      </c>
      <c r="B65" t="inlineStr">
        <is>
          <t>Rent</t>
        </is>
      </c>
      <c r="C65" s="9">
        <f>INDEX('Conversion Balances'!$E$5:$E$79,MATCH(A65,'Conversion Balances'!$A$5:$A$79,0))</f>
        <v>32707.45</v>
      </c>
      <c r="D65" s="9" t="n">
        <v>0</v>
      </c>
      <c r="E65" s="9" t="n">
        <v>0</v>
      </c>
      <c r="F65" s="9" t="n">
        <v>0</v>
      </c>
      <c r="G65" s="9">
        <f>ROUND(C65+D65+E65+F65,2)</f>
        <v>32707.45</v>
      </c>
      <c r="H65" s="9">
        <f>INDEX('Conversion Balances'!$D$5:$D$79,MATCH(A65,'Conversion Balances'!$A$5:$A$79,0))</f>
        <v>32707.45</v>
      </c>
      <c r="I65" s="9">
        <f>ROUND(G65-H65,2)</f>
        <v>0</v>
      </c>
      <c r="J65" s="9" t="n">
        <v>0</v>
      </c>
    </row>
    <row r="66">
      <c r="A66" t="inlineStr">
        <is>
          <t>473</t>
        </is>
      </c>
      <c r="B66" t="inlineStr">
        <is>
          <t>Repairs and maintenance</t>
        </is>
      </c>
      <c r="C66" s="9">
        <f>INDEX('Conversion Balances'!$E$5:$E$79,MATCH(A66,'Conversion Balances'!$A$5:$A$79,0))</f>
        <v>44527.23</v>
      </c>
      <c r="D66" s="9" t="n">
        <v>0</v>
      </c>
      <c r="E66" s="9" t="n">
        <v>0</v>
      </c>
      <c r="F66" s="9" t="n">
        <v>0</v>
      </c>
      <c r="G66" s="9">
        <f>ROUND(C66+D66+E66+F66,2)</f>
        <v>44527.23</v>
      </c>
      <c r="H66" s="9">
        <f>INDEX('Conversion Balances'!$D$5:$D$79,MATCH(A66,'Conversion Balances'!$A$5:$A$79,0))</f>
        <v>44527.23</v>
      </c>
      <c r="I66" s="9">
        <f>ROUND(G66-H66,2)</f>
        <v>0</v>
      </c>
      <c r="J66" s="9" t="n">
        <v>0</v>
      </c>
    </row>
    <row r="67">
      <c r="A67" t="inlineStr">
        <is>
          <t>474</t>
        </is>
      </c>
      <c r="B67" t="inlineStr">
        <is>
          <t>Small tools</t>
        </is>
      </c>
      <c r="C67" s="9">
        <f>INDEX('Conversion Balances'!$E$5:$E$79,MATCH(A67,'Conversion Balances'!$A$5:$A$79,0))</f>
        <v>37087.67</v>
      </c>
      <c r="D67" s="9" t="n">
        <v>0</v>
      </c>
      <c r="E67" s="9" t="n">
        <v>0</v>
      </c>
      <c r="F67" s="9" t="n">
        <v>0</v>
      </c>
      <c r="G67" s="9">
        <f>ROUND(C67+D67+E67+F67,2)</f>
        <v>37087.67</v>
      </c>
      <c r="H67" s="9">
        <f>INDEX('Conversion Balances'!$D$5:$D$79,MATCH(A67,'Conversion Balances'!$A$5:$A$79,0))</f>
        <v>37087.67</v>
      </c>
      <c r="I67" s="9">
        <f>ROUND(G67-H67,2)</f>
        <v>0</v>
      </c>
      <c r="J67" s="9" t="n">
        <v>0</v>
      </c>
    </row>
    <row r="68">
      <c r="A68" t="inlineStr">
        <is>
          <t>477</t>
        </is>
      </c>
      <c r="B68" t="inlineStr">
        <is>
          <t>Wages and salaries</t>
        </is>
      </c>
      <c r="C68" s="9">
        <f>INDEX('Conversion Balances'!$E$5:$E$79,MATCH(A68,'Conversion Balances'!$A$5:$A$79,0))</f>
        <v>194168.85</v>
      </c>
      <c r="D68" s="9" t="n">
        <v>0</v>
      </c>
      <c r="E68" s="9" t="n">
        <v>0</v>
      </c>
      <c r="F68" s="9" t="n">
        <v>0</v>
      </c>
      <c r="G68" s="9">
        <f>ROUND(C68+D68+E68+F68,2)</f>
        <v>194168.85</v>
      </c>
      <c r="H68" s="9">
        <f>INDEX('Conversion Balances'!$D$5:$D$79,MATCH(A68,'Conversion Balances'!$A$5:$A$79,0))</f>
        <v>194168.85</v>
      </c>
      <c r="I68" s="9">
        <f>ROUND(G68-H68,2)</f>
        <v>0</v>
      </c>
      <c r="J68" s="9" t="n">
        <v>0</v>
      </c>
    </row>
    <row r="69">
      <c r="A69" t="inlineStr">
        <is>
          <t>478</t>
        </is>
      </c>
      <c r="B69" t="inlineStr">
        <is>
          <t>Superannuation</t>
        </is>
      </c>
      <c r="C69" s="9">
        <f>INDEX('Conversion Balances'!$E$5:$E$79,MATCH(A69,'Conversion Balances'!$A$5:$A$79,0))</f>
        <v>23300.25</v>
      </c>
      <c r="D69" s="9" t="n">
        <v>0</v>
      </c>
      <c r="E69" s="9" t="n">
        <v>0</v>
      </c>
      <c r="F69" s="9" t="n">
        <v>0</v>
      </c>
      <c r="G69" s="9">
        <f>ROUND(C69+D69+E69+F69,2)</f>
        <v>23300.25</v>
      </c>
      <c r="H69" s="9">
        <f>INDEX('Conversion Balances'!$D$5:$D$79,MATCH(A69,'Conversion Balances'!$A$5:$A$79,0))</f>
        <v>23300.25</v>
      </c>
      <c r="I69" s="9">
        <f>ROUND(G69-H69,2)</f>
        <v>0</v>
      </c>
      <c r="J69" s="9" t="n">
        <v>0</v>
      </c>
    </row>
    <row r="70">
      <c r="A70" t="inlineStr">
        <is>
          <t>479</t>
        </is>
      </c>
      <c r="B70" t="inlineStr">
        <is>
          <t>Staff amenities</t>
        </is>
      </c>
      <c r="C70" s="9">
        <f>INDEX('Conversion Balances'!$E$5:$E$79,MATCH(A70,'Conversion Balances'!$A$5:$A$79,0))</f>
        <v>5681.63</v>
      </c>
      <c r="D70" s="9" t="n">
        <v>0</v>
      </c>
      <c r="E70" s="9" t="n">
        <v>0</v>
      </c>
      <c r="F70" s="9" t="n">
        <v>0</v>
      </c>
      <c r="G70" s="9">
        <f>ROUND(C70+D70+E70+F70,2)</f>
        <v>5681.63</v>
      </c>
      <c r="H70" s="9">
        <f>INDEX('Conversion Balances'!$D$5:$D$79,MATCH(A70,'Conversion Balances'!$A$5:$A$79,0))</f>
        <v>5681.63</v>
      </c>
      <c r="I70" s="9">
        <f>ROUND(G70-H70,2)</f>
        <v>0</v>
      </c>
      <c r="J70" s="9" t="n">
        <v>0</v>
      </c>
    </row>
    <row r="71">
      <c r="A71" t="inlineStr">
        <is>
          <t>480</t>
        </is>
      </c>
      <c r="B71" t="inlineStr">
        <is>
          <t>Protective clothing</t>
        </is>
      </c>
      <c r="C71" s="9">
        <f>INDEX('Conversion Balances'!$E$5:$E$79,MATCH(A71,'Conversion Balances'!$A$5:$A$79,0))</f>
        <v>3376.66</v>
      </c>
      <c r="D71" s="9" t="n">
        <v>0</v>
      </c>
      <c r="E71" s="9" t="n">
        <v>0</v>
      </c>
      <c r="F71" s="9" t="n">
        <v>0</v>
      </c>
      <c r="G71" s="9">
        <f>ROUND(C71+D71+E71+F71,2)</f>
        <v>3376.66</v>
      </c>
      <c r="H71" s="9">
        <f>INDEX('Conversion Balances'!$D$5:$D$79,MATCH(A71,'Conversion Balances'!$A$5:$A$79,0))</f>
        <v>3376.66</v>
      </c>
      <c r="I71" s="9">
        <f>ROUND(G71-H71,2)</f>
        <v>0</v>
      </c>
      <c r="J71" s="9" t="n">
        <v>0</v>
      </c>
    </row>
    <row r="72">
      <c r="A72" t="inlineStr">
        <is>
          <t>481</t>
        </is>
      </c>
      <c r="B72" t="inlineStr">
        <is>
          <t>Training</t>
        </is>
      </c>
      <c r="C72" s="9">
        <f>INDEX('Conversion Balances'!$E$5:$E$79,MATCH(A72,'Conversion Balances'!$A$5:$A$79,0))</f>
        <v>4562.77</v>
      </c>
      <c r="D72" s="9" t="n">
        <v>0</v>
      </c>
      <c r="E72" s="9" t="n">
        <v>0</v>
      </c>
      <c r="F72" s="9" t="n">
        <v>0</v>
      </c>
      <c r="G72" s="9">
        <f>ROUND(C72+D72+E72+F72,2)</f>
        <v>4562.77</v>
      </c>
      <c r="H72" s="9">
        <f>INDEX('Conversion Balances'!$D$5:$D$79,MATCH(A72,'Conversion Balances'!$A$5:$A$79,0))</f>
        <v>4562.77</v>
      </c>
      <c r="I72" s="9">
        <f>ROUND(G72-H72,2)</f>
        <v>0</v>
      </c>
      <c r="J72" s="9" t="n">
        <v>0</v>
      </c>
    </row>
    <row r="73">
      <c r="A73" t="inlineStr">
        <is>
          <t>485</t>
        </is>
      </c>
      <c r="B73" t="inlineStr">
        <is>
          <t>Subscriptions and software</t>
        </is>
      </c>
      <c r="C73" s="9">
        <f>INDEX('Conversion Balances'!$E$5:$E$79,MATCH(A73,'Conversion Balances'!$A$5:$A$79,0))</f>
        <v>16580.99</v>
      </c>
      <c r="D73" s="9" t="n">
        <v>0</v>
      </c>
      <c r="E73" s="9" t="n">
        <v>0</v>
      </c>
      <c r="F73" s="9" t="n">
        <v>0</v>
      </c>
      <c r="G73" s="9">
        <f>ROUND(C73+D73+E73+F73,2)</f>
        <v>16580.99</v>
      </c>
      <c r="H73" s="9">
        <f>INDEX('Conversion Balances'!$D$5:$D$79,MATCH(A73,'Conversion Balances'!$A$5:$A$79,0))</f>
        <v>16580.99</v>
      </c>
      <c r="I73" s="9">
        <f>ROUND(G73-H73,2)</f>
        <v>0</v>
      </c>
      <c r="J73" s="9" t="n">
        <v>0</v>
      </c>
    </row>
    <row r="74">
      <c r="A74" t="inlineStr">
        <is>
          <t>489</t>
        </is>
      </c>
      <c r="B74" t="inlineStr">
        <is>
          <t>Telephone and internet</t>
        </is>
      </c>
      <c r="C74" s="9">
        <f>INDEX('Conversion Balances'!$E$5:$E$79,MATCH(A74,'Conversion Balances'!$A$5:$A$79,0))</f>
        <v>12574</v>
      </c>
      <c r="D74" s="9" t="n">
        <v>0</v>
      </c>
      <c r="E74" s="9" t="n">
        <v>0</v>
      </c>
      <c r="F74" s="9" t="n">
        <v>0</v>
      </c>
      <c r="G74" s="9">
        <f>ROUND(C74+D74+E74+F74,2)</f>
        <v>12574</v>
      </c>
      <c r="H74" s="9">
        <f>INDEX('Conversion Balances'!$D$5:$D$79,MATCH(A74,'Conversion Balances'!$A$5:$A$79,0))</f>
        <v>12574</v>
      </c>
      <c r="I74" s="9">
        <f>ROUND(G74-H74,2)</f>
        <v>0</v>
      </c>
      <c r="J74" s="9" t="n">
        <v>0</v>
      </c>
    </row>
    <row r="75">
      <c r="A75" t="inlineStr">
        <is>
          <t>493</t>
        </is>
      </c>
      <c r="B75" t="inlineStr">
        <is>
          <t>Travel - national</t>
        </is>
      </c>
      <c r="C75" s="9">
        <f>INDEX('Conversion Balances'!$E$5:$E$79,MATCH(A75,'Conversion Balances'!$A$5:$A$79,0))</f>
        <v>10261.02</v>
      </c>
      <c r="D75" s="9" t="n">
        <v>0</v>
      </c>
      <c r="E75" s="9" t="n">
        <v>0</v>
      </c>
      <c r="F75" s="9" t="n">
        <v>0</v>
      </c>
      <c r="G75" s="9">
        <f>ROUND(C75+D75+E75+F75,2)</f>
        <v>10261.02</v>
      </c>
      <c r="H75" s="9">
        <f>INDEX('Conversion Balances'!$D$5:$D$79,MATCH(A75,'Conversion Balances'!$A$5:$A$79,0))</f>
        <v>10261.02</v>
      </c>
      <c r="I75" s="9">
        <f>ROUND(G75-H75,2)</f>
        <v>0</v>
      </c>
      <c r="J75" s="9" t="n">
        <v>0</v>
      </c>
    </row>
    <row r="76">
      <c r="A76" t="inlineStr">
        <is>
          <t>494</t>
        </is>
      </c>
      <c r="B76" t="inlineStr">
        <is>
          <t>Waste removal</t>
        </is>
      </c>
      <c r="C76" s="9">
        <f>INDEX('Conversion Balances'!$E$5:$E$79,MATCH(A76,'Conversion Balances'!$A$5:$A$79,0))</f>
        <v>1796.53</v>
      </c>
      <c r="D76" s="9" t="n">
        <v>0</v>
      </c>
      <c r="E76" s="9" t="n">
        <v>0</v>
      </c>
      <c r="F76" s="9" t="n">
        <v>0</v>
      </c>
      <c r="G76" s="9">
        <f>ROUND(C76+D76+E76+F76,2)</f>
        <v>1796.53</v>
      </c>
      <c r="H76" s="9">
        <f>INDEX('Conversion Balances'!$D$5:$D$79,MATCH(A76,'Conversion Balances'!$A$5:$A$79,0))</f>
        <v>1796.53</v>
      </c>
      <c r="I76" s="9">
        <f>ROUND(G76-H76,2)</f>
        <v>0</v>
      </c>
      <c r="J76" s="9" t="n">
        <v>0</v>
      </c>
    </row>
    <row r="77">
      <c r="A77" t="inlineStr">
        <is>
          <t>495</t>
        </is>
      </c>
      <c r="B77" t="inlineStr">
        <is>
          <t>Licences and permits</t>
        </is>
      </c>
      <c r="C77" s="9">
        <f>INDEX('Conversion Balances'!$E$5:$E$79,MATCH(A77,'Conversion Balances'!$A$5:$A$79,0))</f>
        <v>2438.85</v>
      </c>
      <c r="D77" s="9" t="n">
        <v>0</v>
      </c>
      <c r="E77" s="9" t="n">
        <v>0</v>
      </c>
      <c r="F77" s="9" t="n">
        <v>0</v>
      </c>
      <c r="G77" s="9">
        <f>ROUND(C77+D77+E77+F77,2)</f>
        <v>2438.85</v>
      </c>
      <c r="H77" s="9">
        <f>INDEX('Conversion Balances'!$D$5:$D$79,MATCH(A77,'Conversion Balances'!$A$5:$A$79,0))</f>
        <v>2438.85</v>
      </c>
      <c r="I77" s="9">
        <f>ROUND(G77-H77,2)</f>
        <v>0</v>
      </c>
      <c r="J77" s="9" t="n">
        <v>0</v>
      </c>
    </row>
    <row r="78">
      <c r="A78" t="inlineStr">
        <is>
          <t>496</t>
        </is>
      </c>
      <c r="B78" t="inlineStr">
        <is>
          <t>Donations</t>
        </is>
      </c>
      <c r="C78" s="9">
        <f>INDEX('Conversion Balances'!$E$5:$E$79,MATCH(A78,'Conversion Balances'!$A$5:$A$79,0))</f>
        <v>0</v>
      </c>
      <c r="D78" s="9" t="n">
        <v>0</v>
      </c>
      <c r="E78" s="9" t="n">
        <v>0</v>
      </c>
      <c r="F78" s="9" t="n">
        <v>0</v>
      </c>
      <c r="G78" s="9">
        <f>ROUND(C78+D78+E78+F78,2)</f>
        <v>0</v>
      </c>
      <c r="H78" s="9">
        <f>INDEX('Conversion Balances'!$D$5:$D$79,MATCH(A78,'Conversion Balances'!$A$5:$A$79,0))</f>
        <v>0</v>
      </c>
      <c r="I78" s="9">
        <f>ROUND(G78-H78,2)</f>
        <v>0</v>
      </c>
      <c r="J78" s="9" t="n">
        <v>0</v>
      </c>
    </row>
    <row r="79">
      <c r="A79" t="inlineStr">
        <is>
          <t>497</t>
        </is>
      </c>
      <c r="B79" t="inlineStr">
        <is>
          <t>Fines and penalties</t>
        </is>
      </c>
      <c r="C79" s="9">
        <f>INDEX('Conversion Balances'!$E$5:$E$79,MATCH(A79,'Conversion Balances'!$A$5:$A$79,0))</f>
        <v>0</v>
      </c>
      <c r="D79" s="9" t="n">
        <v>0</v>
      </c>
      <c r="E79" s="9" t="n">
        <v>0</v>
      </c>
      <c r="F79" s="9" t="n">
        <v>0</v>
      </c>
      <c r="G79" s="9">
        <f>ROUND(C79+D79+E79+F79,2)</f>
        <v>0</v>
      </c>
      <c r="H79" s="9">
        <f>INDEX('Conversion Balances'!$D$5:$D$79,MATCH(A79,'Conversion Balances'!$A$5:$A$79,0))</f>
        <v>0</v>
      </c>
      <c r="I79" s="9">
        <f>ROUND(G79-H79,2)</f>
        <v>0</v>
      </c>
      <c r="J79" s="9" t="n">
        <v>0</v>
      </c>
    </row>
  </sheetData>
  <autoFilter ref="A4:J79"/>
  <conditionalFormatting sqref="I5:I79">
    <cfRule type="expression" priority="1" dxfId="1">
      <formula>I5&lt;&gt;0</formula>
    </cfRule>
  </conditionalFormatting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6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8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3" customWidth="1" min="27" max="27"/>
  </cols>
  <sheetData>
    <row r="1">
      <c r="A1" s="6" t="inlineStr">
        <is>
          <t>QBO profit and loss by month, Oct 2024 to Sep 2026 (debit positive; income shows negative)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Account</t>
        </is>
      </c>
      <c r="B4" s="7" t="inlineStr">
        <is>
          <t>Xero code</t>
        </is>
      </c>
      <c r="C4" s="7" t="inlineStr">
        <is>
          <t>2024-10</t>
        </is>
      </c>
      <c r="D4" s="7" t="inlineStr">
        <is>
          <t>2024-11</t>
        </is>
      </c>
      <c r="E4" s="7" t="inlineStr">
        <is>
          <t>2024-12</t>
        </is>
      </c>
      <c r="F4" s="7" t="inlineStr">
        <is>
          <t>2025-01</t>
        </is>
      </c>
      <c r="G4" s="7" t="inlineStr">
        <is>
          <t>2025-02</t>
        </is>
      </c>
      <c r="H4" s="7" t="inlineStr">
        <is>
          <t>2025-03</t>
        </is>
      </c>
      <c r="I4" s="7" t="inlineStr">
        <is>
          <t>2025-04</t>
        </is>
      </c>
      <c r="J4" s="7" t="inlineStr">
        <is>
          <t>2025-05</t>
        </is>
      </c>
      <c r="K4" s="7" t="inlineStr">
        <is>
          <t>2025-06</t>
        </is>
      </c>
      <c r="L4" s="7" t="inlineStr">
        <is>
          <t>2025-07</t>
        </is>
      </c>
      <c r="M4" s="7" t="inlineStr">
        <is>
          <t>2025-08</t>
        </is>
      </c>
      <c r="N4" s="7" t="inlineStr">
        <is>
          <t>2025-09</t>
        </is>
      </c>
      <c r="O4" s="7" t="inlineStr">
        <is>
          <t>2025-10</t>
        </is>
      </c>
      <c r="P4" s="7" t="inlineStr">
        <is>
          <t>2025-11</t>
        </is>
      </c>
      <c r="Q4" s="7" t="inlineStr">
        <is>
          <t>2025-12</t>
        </is>
      </c>
      <c r="R4" s="7" t="inlineStr">
        <is>
          <t>2026-01</t>
        </is>
      </c>
      <c r="S4" s="7" t="inlineStr">
        <is>
          <t>2026-02</t>
        </is>
      </c>
      <c r="T4" s="7" t="inlineStr">
        <is>
          <t>2026-03</t>
        </is>
      </c>
      <c r="U4" s="7" t="inlineStr">
        <is>
          <t>2026-04</t>
        </is>
      </c>
      <c r="V4" s="7" t="inlineStr">
        <is>
          <t>2026-05</t>
        </is>
      </c>
      <c r="W4" s="7" t="inlineStr">
        <is>
          <t>2026-06</t>
        </is>
      </c>
      <c r="X4" s="7" t="inlineStr">
        <is>
          <t>2026-07</t>
        </is>
      </c>
      <c r="Y4" s="7" t="inlineStr">
        <is>
          <t>2026-08</t>
        </is>
      </c>
      <c r="Z4" s="7" t="inlineStr">
        <is>
          <t>2026-09</t>
        </is>
      </c>
      <c r="AA4" s="7" t="inlineStr">
        <is>
          <t>24-month total</t>
        </is>
      </c>
    </row>
    <row r="5">
      <c r="A5" t="inlineStr">
        <is>
          <t>Joinery sales</t>
        </is>
      </c>
      <c r="B5" t="str">
        <f>INDEX('Account Map'!$E$5:$E$90,MATCH(A5,'Account Map'!$A$5:$A$90,0))</f>
        <v>200</v>
      </c>
      <c r="C5" s="9" t="n">
        <v>-105357.27</v>
      </c>
      <c r="D5" s="9" t="n">
        <v>-108215.24</v>
      </c>
      <c r="E5" s="9" t="n">
        <v>-75600.47</v>
      </c>
      <c r="F5" s="9" t="n">
        <v>-65056.99</v>
      </c>
      <c r="G5" s="9" t="n">
        <v>-90219.02</v>
      </c>
      <c r="H5" s="9" t="n">
        <v>-105321.51</v>
      </c>
      <c r="I5" s="9" t="n">
        <v>-97777.85000000001</v>
      </c>
      <c r="J5" s="9" t="n">
        <v>-112278.78</v>
      </c>
      <c r="K5" s="9" t="n">
        <v>-107102.83</v>
      </c>
      <c r="L5" s="9" t="n">
        <v>-98803.49000000001</v>
      </c>
      <c r="M5" s="9" t="n">
        <v>-111457.27</v>
      </c>
      <c r="N5" s="9" t="n">
        <v>-102262.74</v>
      </c>
      <c r="O5" s="9" t="n">
        <v>-111588.52</v>
      </c>
      <c r="P5" s="9" t="n">
        <v>-106070.12</v>
      </c>
      <c r="Q5" s="9" t="n">
        <v>-84226.50999999999</v>
      </c>
      <c r="R5" s="9" t="n">
        <v>-71351.85000000001</v>
      </c>
      <c r="S5" s="9" t="n">
        <v>-95414.14</v>
      </c>
      <c r="T5" s="9" t="n">
        <v>-116796.08</v>
      </c>
      <c r="U5" s="9" t="n">
        <v>-102116.14</v>
      </c>
      <c r="V5" s="9" t="n">
        <v>-113101.69</v>
      </c>
      <c r="W5" s="9" t="n">
        <v>-124111.87</v>
      </c>
      <c r="X5" s="9" t="n">
        <v>-150058.04</v>
      </c>
      <c r="Y5" s="9" t="n">
        <v>-85243.33</v>
      </c>
      <c r="Z5" s="9" t="n">
        <v>-99314.57000000001</v>
      </c>
      <c r="AA5" s="9">
        <f>ROUND(SUM(C5:Z5),2)</f>
        <v>-2438846.32</v>
      </c>
    </row>
    <row r="6">
      <c r="A6" t="inlineStr">
        <is>
          <t>Shopfitting contracts</t>
        </is>
      </c>
      <c r="B6" t="str">
        <f>INDEX('Account Map'!$E$5:$E$90,MATCH(A6,'Account Map'!$A$5:$A$90,0))</f>
        <v>201</v>
      </c>
      <c r="C6" s="9" t="n">
        <v>-223421.64</v>
      </c>
      <c r="D6" s="9" t="n">
        <v>-277270.72</v>
      </c>
      <c r="E6" s="9" t="n">
        <v>-215559.37</v>
      </c>
      <c r="F6" s="9" t="n">
        <v>-144805.09</v>
      </c>
      <c r="G6" s="9" t="n">
        <v>-228529.92</v>
      </c>
      <c r="H6" s="9" t="n">
        <v>-234960.66</v>
      </c>
      <c r="I6" s="9" t="n">
        <v>-214814.08</v>
      </c>
      <c r="J6" s="9" t="n">
        <v>-250680.86</v>
      </c>
      <c r="K6" s="9" t="n">
        <v>-256540.82</v>
      </c>
      <c r="L6" s="9" t="n">
        <v>-231620.42</v>
      </c>
      <c r="M6" s="9" t="n">
        <v>-234789.46</v>
      </c>
      <c r="N6" s="9" t="n">
        <v>-253839.39</v>
      </c>
      <c r="O6" s="9" t="n">
        <v>-280901.61</v>
      </c>
      <c r="P6" s="9" t="n">
        <v>-301601.49</v>
      </c>
      <c r="Q6" s="9" t="n">
        <v>-232604.17</v>
      </c>
      <c r="R6" s="9" t="n">
        <v>-163165.31</v>
      </c>
      <c r="S6" s="9" t="n">
        <v>-231198.36</v>
      </c>
      <c r="T6" s="9" t="n">
        <v>-242661.1</v>
      </c>
      <c r="U6" s="9" t="n">
        <v>-247000.63</v>
      </c>
      <c r="V6" s="9" t="n">
        <v>-254325.76</v>
      </c>
      <c r="W6" s="9" t="n">
        <v>-297768.26</v>
      </c>
      <c r="X6" s="9" t="n">
        <v>-244078.76</v>
      </c>
      <c r="Y6" s="9" t="n">
        <v>-322762.38</v>
      </c>
      <c r="Z6" s="9" t="n">
        <v>-241163.97</v>
      </c>
      <c r="AA6" s="9">
        <f>ROUND(SUM(C6:Z6),2)</f>
        <v>-5826064.23</v>
      </c>
    </row>
    <row r="7">
      <c r="A7" t="inlineStr">
        <is>
          <t>Installation labour</t>
        </is>
      </c>
      <c r="B7" t="str">
        <f>INDEX('Account Map'!$E$5:$E$90,MATCH(A7,'Account Map'!$A$5:$A$90,0))</f>
        <v>202</v>
      </c>
      <c r="C7" s="9" t="n">
        <v>-12222.49</v>
      </c>
      <c r="D7" s="9" t="n">
        <v>-12702.6</v>
      </c>
      <c r="E7" s="9" t="n">
        <v>-9358.549999999999</v>
      </c>
      <c r="F7" s="9" t="n">
        <v>-8130.73</v>
      </c>
      <c r="G7" s="9" t="n">
        <v>-10707.97</v>
      </c>
      <c r="H7" s="9" t="n">
        <v>-13268.38</v>
      </c>
      <c r="I7" s="9" t="n">
        <v>-12566.46</v>
      </c>
      <c r="J7" s="9" t="n">
        <v>-13756.06</v>
      </c>
      <c r="K7" s="9" t="n">
        <v>-12121.29</v>
      </c>
      <c r="L7" s="9" t="n">
        <v>-12584.08</v>
      </c>
      <c r="M7" s="9" t="n">
        <v>-12590.45</v>
      </c>
      <c r="N7" s="9" t="n">
        <v>-12678.37</v>
      </c>
      <c r="O7" s="9" t="n">
        <v>-13039.46</v>
      </c>
      <c r="P7" s="9" t="n">
        <v>-15025.92</v>
      </c>
      <c r="Q7" s="9" t="n">
        <v>-11951.3</v>
      </c>
      <c r="R7" s="9" t="n">
        <v>-7381.83</v>
      </c>
      <c r="S7" s="9" t="n">
        <v>-11396.51</v>
      </c>
      <c r="T7" s="9" t="n">
        <v>-14255.16</v>
      </c>
      <c r="U7" s="9" t="n">
        <v>-14268.22</v>
      </c>
      <c r="V7" s="9" t="n">
        <v>-12836.96</v>
      </c>
      <c r="W7" s="9" t="n">
        <v>-14646.41</v>
      </c>
      <c r="X7" s="9" t="n">
        <v>-11803.34</v>
      </c>
      <c r="Y7" s="9" t="n">
        <v>-11164.98</v>
      </c>
      <c r="Z7" s="9" t="n">
        <v>-18656</v>
      </c>
      <c r="AA7" s="9">
        <f>ROUND(SUM(C7:Z7),2)</f>
        <v>-299113.52</v>
      </c>
    </row>
    <row r="8">
      <c r="A8" t="inlineStr">
        <is>
          <t>Design &amp; drafting fees</t>
        </is>
      </c>
      <c r="B8" t="str">
        <f>INDEX('Account Map'!$E$5:$E$90,MATCH(A8,'Account Map'!$A$5:$A$90,0))</f>
        <v>203</v>
      </c>
      <c r="C8" s="9" t="n">
        <v>-21884.8</v>
      </c>
      <c r="D8" s="9" t="n">
        <v>-24355.45</v>
      </c>
      <c r="E8" s="9" t="n">
        <v>-18681.36</v>
      </c>
      <c r="F8" s="9" t="n">
        <v>-13206.52</v>
      </c>
      <c r="G8" s="9" t="n">
        <v>-20398.85</v>
      </c>
      <c r="H8" s="9" t="n">
        <v>-20702.59</v>
      </c>
      <c r="I8" s="9" t="n">
        <v>-23435.98</v>
      </c>
      <c r="J8" s="9" t="n">
        <v>-23044.35</v>
      </c>
      <c r="K8" s="9" t="n">
        <v>-26084.3</v>
      </c>
      <c r="L8" s="9" t="n">
        <v>-22019.25</v>
      </c>
      <c r="M8" s="9" t="n">
        <v>-23378.45</v>
      </c>
      <c r="N8" s="9" t="n">
        <v>-26402.17</v>
      </c>
      <c r="O8" s="9" t="n">
        <v>-22069.83</v>
      </c>
      <c r="P8" s="9" t="n">
        <v>-27773.73</v>
      </c>
      <c r="Q8" s="9" t="n">
        <v>-20567.91</v>
      </c>
      <c r="R8" s="9" t="n">
        <v>-15303.55</v>
      </c>
      <c r="S8" s="9" t="n">
        <v>-22737.62</v>
      </c>
      <c r="T8" s="9" t="n">
        <v>-26966</v>
      </c>
      <c r="U8" s="9" t="n">
        <v>-25216.52</v>
      </c>
      <c r="V8" s="9" t="n">
        <v>-22853.36</v>
      </c>
      <c r="W8" s="9" t="n">
        <v>-25993.63</v>
      </c>
      <c r="X8" s="9" t="n">
        <v>-23529.9</v>
      </c>
      <c r="Y8" s="9" t="n">
        <v>-27361.97</v>
      </c>
      <c r="Z8" s="9" t="n">
        <v>-23915.14</v>
      </c>
      <c r="AA8" s="9">
        <f>ROUND(SUM(C8:Z8),2)</f>
        <v>-547883.23</v>
      </c>
    </row>
    <row r="9">
      <c r="A9" t="inlineStr">
        <is>
          <t>Sales - other</t>
        </is>
      </c>
      <c r="B9" t="str">
        <f>INDEX('Account Map'!$E$5:$E$90,MATCH(A9,'Account Map'!$A$5:$A$90,0))</f>
        <v>260</v>
      </c>
      <c r="C9" s="9" t="n">
        <v>0</v>
      </c>
      <c r="D9" s="9" t="n">
        <v>0</v>
      </c>
      <c r="E9" s="9" t="n">
        <v>0</v>
      </c>
      <c r="F9" s="9" t="n">
        <v>0</v>
      </c>
      <c r="G9" s="9" t="n">
        <v>0</v>
      </c>
      <c r="H9" s="9" t="n">
        <v>0</v>
      </c>
      <c r="I9" s="9" t="n">
        <v>0</v>
      </c>
      <c r="J9" s="9" t="n">
        <v>0</v>
      </c>
      <c r="K9" s="9" t="n">
        <v>0</v>
      </c>
      <c r="L9" s="9" t="n">
        <v>0</v>
      </c>
      <c r="M9" s="9" t="n">
        <v>0</v>
      </c>
      <c r="N9" s="9" t="n">
        <v>0</v>
      </c>
      <c r="O9" s="9" t="n">
        <v>0</v>
      </c>
      <c r="P9" s="9" t="n">
        <v>0</v>
      </c>
      <c r="Q9" s="9" t="n">
        <v>0</v>
      </c>
      <c r="R9" s="9" t="n">
        <v>0</v>
      </c>
      <c r="S9" s="9" t="n">
        <v>0</v>
      </c>
      <c r="T9" s="9" t="n">
        <v>0</v>
      </c>
      <c r="U9" s="9" t="n">
        <v>0</v>
      </c>
      <c r="V9" s="9" t="n">
        <v>0</v>
      </c>
      <c r="W9" s="9" t="n">
        <v>0</v>
      </c>
      <c r="X9" s="9" t="n">
        <v>0</v>
      </c>
      <c r="Y9" s="9" t="n">
        <v>0</v>
      </c>
      <c r="Z9" s="9" t="n">
        <v>0</v>
      </c>
      <c r="AA9" s="9">
        <f>ROUND(SUM(C9:Z9),2)</f>
        <v>0</v>
      </c>
    </row>
    <row r="10">
      <c r="A10" t="inlineStr">
        <is>
          <t>Discounts given</t>
        </is>
      </c>
      <c r="B10" t="str">
        <f>INDEX('Account Map'!$E$5:$E$90,MATCH(A10,'Account Map'!$A$5:$A$90,0))</f>
        <v>205</v>
      </c>
      <c r="C10" s="9" t="n">
        <v>0</v>
      </c>
      <c r="D10" s="9" t="n">
        <v>0</v>
      </c>
      <c r="E10" s="9" t="n">
        <v>0</v>
      </c>
      <c r="F10" s="9" t="n">
        <v>0</v>
      </c>
      <c r="G10" s="9" t="n">
        <v>0</v>
      </c>
      <c r="H10" s="9" t="n">
        <v>0</v>
      </c>
      <c r="I10" s="9" t="n">
        <v>0</v>
      </c>
      <c r="J10" s="9" t="n">
        <v>0</v>
      </c>
      <c r="K10" s="9" t="n">
        <v>0</v>
      </c>
      <c r="L10" s="9" t="n">
        <v>0</v>
      </c>
      <c r="M10" s="9" t="n">
        <v>0</v>
      </c>
      <c r="N10" s="9" t="n">
        <v>0</v>
      </c>
      <c r="O10" s="9" t="n">
        <v>0</v>
      </c>
      <c r="P10" s="9" t="n">
        <v>0</v>
      </c>
      <c r="Q10" s="9" t="n">
        <v>0</v>
      </c>
      <c r="R10" s="9" t="n">
        <v>0</v>
      </c>
      <c r="S10" s="9" t="n">
        <v>0</v>
      </c>
      <c r="T10" s="9" t="n">
        <v>0</v>
      </c>
      <c r="U10" s="9" t="n">
        <v>0</v>
      </c>
      <c r="V10" s="9" t="n">
        <v>0</v>
      </c>
      <c r="W10" s="9" t="n">
        <v>0</v>
      </c>
      <c r="X10" s="9" t="n">
        <v>0</v>
      </c>
      <c r="Y10" s="9" t="n">
        <v>0</v>
      </c>
      <c r="Z10" s="9" t="n">
        <v>0</v>
      </c>
      <c r="AA10" s="9">
        <f>ROUND(SUM(C10:Z10),2)</f>
        <v>0</v>
      </c>
    </row>
    <row r="11">
      <c r="A11" t="inlineStr">
        <is>
          <t>Interest income</t>
        </is>
      </c>
      <c r="B11" t="str">
        <f>INDEX('Account Map'!$E$5:$E$90,MATCH(A11,'Account Map'!$A$5:$A$90,0))</f>
        <v>270</v>
      </c>
      <c r="C11" s="9" t="n">
        <v>-513</v>
      </c>
      <c r="D11" s="9" t="n">
        <v>-513</v>
      </c>
      <c r="E11" s="9" t="n">
        <v>-513</v>
      </c>
      <c r="F11" s="9" t="n">
        <v>-513</v>
      </c>
      <c r="G11" s="9" t="n">
        <v>-513</v>
      </c>
      <c r="H11" s="9" t="n">
        <v>-513</v>
      </c>
      <c r="I11" s="9" t="n">
        <v>-513</v>
      </c>
      <c r="J11" s="9" t="n">
        <v>-513</v>
      </c>
      <c r="K11" s="9" t="n">
        <v>-513</v>
      </c>
      <c r="L11" s="9" t="n">
        <v>-540</v>
      </c>
      <c r="M11" s="9" t="n">
        <v>-540</v>
      </c>
      <c r="N11" s="9" t="n">
        <v>-540</v>
      </c>
      <c r="O11" s="9" t="n">
        <v>-540</v>
      </c>
      <c r="P11" s="9" t="n">
        <v>-540</v>
      </c>
      <c r="Q11" s="9" t="n">
        <v>-540</v>
      </c>
      <c r="R11" s="9" t="n">
        <v>-540</v>
      </c>
      <c r="S11" s="9" t="n">
        <v>-540</v>
      </c>
      <c r="T11" s="9" t="n">
        <v>-540</v>
      </c>
      <c r="U11" s="9" t="n">
        <v>-540</v>
      </c>
      <c r="V11" s="9" t="n">
        <v>-540</v>
      </c>
      <c r="W11" s="9" t="n">
        <v>-540</v>
      </c>
      <c r="X11" s="9" t="n">
        <v>-540</v>
      </c>
      <c r="Y11" s="9" t="n">
        <v>-540</v>
      </c>
      <c r="Z11" s="9" t="n">
        <v>-540</v>
      </c>
      <c r="AA11" s="9">
        <f>ROUND(SUM(C11:Z11),2)</f>
        <v>-12717</v>
      </c>
    </row>
    <row r="12">
      <c r="A12" t="inlineStr">
        <is>
          <t>Other income</t>
        </is>
      </c>
      <c r="B12" t="str">
        <f>INDEX('Account Map'!$E$5:$E$90,MATCH(A12,'Account Map'!$A$5:$A$90,0))</f>
        <v>260</v>
      </c>
      <c r="C12" s="9" t="n">
        <v>0</v>
      </c>
      <c r="D12" s="9" t="n">
        <v>0</v>
      </c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9" t="n">
        <v>0</v>
      </c>
      <c r="K12" s="9" t="n">
        <v>0</v>
      </c>
      <c r="L12" s="9" t="n">
        <v>0</v>
      </c>
      <c r="M12" s="9" t="n">
        <v>0</v>
      </c>
      <c r="N12" s="9" t="n">
        <v>0</v>
      </c>
      <c r="O12" s="9" t="n">
        <v>0</v>
      </c>
      <c r="P12" s="9" t="n">
        <v>0</v>
      </c>
      <c r="Q12" s="9" t="n">
        <v>0</v>
      </c>
      <c r="R12" s="9" t="n">
        <v>0</v>
      </c>
      <c r="S12" s="9" t="n">
        <v>0</v>
      </c>
      <c r="T12" s="9" t="n">
        <v>0</v>
      </c>
      <c r="U12" s="9" t="n">
        <v>0</v>
      </c>
      <c r="V12" s="9" t="n">
        <v>0</v>
      </c>
      <c r="W12" s="9" t="n">
        <v>0</v>
      </c>
      <c r="X12" s="9" t="n">
        <v>0</v>
      </c>
      <c r="Y12" s="9" t="n">
        <v>0</v>
      </c>
      <c r="Z12" s="9" t="n">
        <v>0</v>
      </c>
      <c r="AA12" s="9">
        <f>ROUND(SUM(C12:Z12),2)</f>
        <v>0</v>
      </c>
    </row>
    <row r="13">
      <c r="A13" t="inlineStr">
        <is>
          <t>Timber &amp; board</t>
        </is>
      </c>
      <c r="B13" t="str">
        <f>INDEX('Account Map'!$E$5:$E$90,MATCH(A13,'Account Map'!$A$5:$A$90,0))</f>
        <v>310</v>
      </c>
      <c r="C13" s="9" t="n">
        <v>36356.01</v>
      </c>
      <c r="D13" s="9" t="n">
        <v>44890.46</v>
      </c>
      <c r="E13" s="9" t="n">
        <v>34174.68</v>
      </c>
      <c r="F13" s="9" t="n">
        <v>25275.18</v>
      </c>
      <c r="G13" s="9" t="n">
        <v>38579.75</v>
      </c>
      <c r="H13" s="9" t="n">
        <v>41822.2</v>
      </c>
      <c r="I13" s="9" t="n">
        <v>40849.16</v>
      </c>
      <c r="J13" s="9" t="n">
        <v>43345.33</v>
      </c>
      <c r="K13" s="9" t="n">
        <v>47336.59</v>
      </c>
      <c r="L13" s="9" t="n">
        <v>40367.43</v>
      </c>
      <c r="M13" s="9" t="n">
        <v>45035.95</v>
      </c>
      <c r="N13" s="9" t="n">
        <v>41834.77</v>
      </c>
      <c r="O13" s="9" t="n">
        <v>41114.33</v>
      </c>
      <c r="P13" s="9" t="n">
        <v>41882.57</v>
      </c>
      <c r="Q13" s="9" t="n">
        <v>38254.57</v>
      </c>
      <c r="R13" s="9" t="n">
        <v>24720.24</v>
      </c>
      <c r="S13" s="9" t="n">
        <v>40529.9</v>
      </c>
      <c r="T13" s="9" t="n">
        <v>47700.62</v>
      </c>
      <c r="U13" s="9" t="n">
        <v>43731.11</v>
      </c>
      <c r="V13" s="9" t="n">
        <v>44195.76</v>
      </c>
      <c r="W13" s="9" t="n">
        <v>49028.74</v>
      </c>
      <c r="X13" s="9" t="n">
        <v>33187.15</v>
      </c>
      <c r="Y13" s="9" t="n">
        <v>41565.89</v>
      </c>
      <c r="Z13" s="9" t="n">
        <v>59646.11</v>
      </c>
      <c r="AA13" s="9">
        <f>ROUND(SUM(C13:Z13),2)</f>
        <v>985424.5</v>
      </c>
    </row>
    <row r="14">
      <c r="A14" t="inlineStr">
        <is>
          <t>Hardware &amp; fittings</t>
        </is>
      </c>
      <c r="B14" t="str">
        <f>INDEX('Account Map'!$E$5:$E$90,MATCH(A14,'Account Map'!$A$5:$A$90,0))</f>
        <v>311</v>
      </c>
      <c r="C14" s="9" t="n">
        <v>11826.72</v>
      </c>
      <c r="D14" s="9" t="n">
        <v>14097.9</v>
      </c>
      <c r="E14" s="9" t="n">
        <v>9318.709999999999</v>
      </c>
      <c r="F14" s="9" t="n">
        <v>7897.47</v>
      </c>
      <c r="G14" s="9" t="n">
        <v>10051.76</v>
      </c>
      <c r="H14" s="9" t="n">
        <v>11739.8</v>
      </c>
      <c r="I14" s="9" t="n">
        <v>12248.3</v>
      </c>
      <c r="J14" s="9" t="n">
        <v>12071.14</v>
      </c>
      <c r="K14" s="9" t="n">
        <v>13631.96</v>
      </c>
      <c r="L14" s="9" t="n">
        <v>13141.02</v>
      </c>
      <c r="M14" s="9" t="n">
        <v>13204.22</v>
      </c>
      <c r="N14" s="9" t="n">
        <v>14564.71</v>
      </c>
      <c r="O14" s="9" t="n">
        <v>12079.07</v>
      </c>
      <c r="P14" s="9" t="n">
        <v>13610.35</v>
      </c>
      <c r="Q14" s="9" t="n">
        <v>10203.78</v>
      </c>
      <c r="R14" s="9" t="n">
        <v>7814.34</v>
      </c>
      <c r="S14" s="9" t="n">
        <v>11556.35</v>
      </c>
      <c r="T14" s="9" t="n">
        <v>14707.36</v>
      </c>
      <c r="U14" s="9" t="n">
        <v>12173.36</v>
      </c>
      <c r="V14" s="9" t="n">
        <v>14881.26</v>
      </c>
      <c r="W14" s="9" t="n">
        <v>14650.47</v>
      </c>
      <c r="X14" s="9" t="n">
        <v>15240.31</v>
      </c>
      <c r="Y14" s="9" t="n">
        <v>11987.33</v>
      </c>
      <c r="Z14" s="9" t="n">
        <v>13844.83</v>
      </c>
      <c r="AA14" s="9">
        <f>ROUND(SUM(C14:Z14),2)</f>
        <v>296542.52</v>
      </c>
    </row>
    <row r="15">
      <c r="A15" t="inlineStr">
        <is>
          <t>Benchtops (outsourced)</t>
        </is>
      </c>
      <c r="B15" t="str">
        <f>INDEX('Account Map'!$E$5:$E$90,MATCH(A15,'Account Map'!$A$5:$A$90,0))</f>
        <v>312</v>
      </c>
      <c r="C15" s="9" t="n">
        <v>3697.02</v>
      </c>
      <c r="D15" s="9" t="n">
        <v>3617.53</v>
      </c>
      <c r="E15" s="9" t="n">
        <v>3114.49</v>
      </c>
      <c r="F15" s="9" t="n">
        <v>2099.58</v>
      </c>
      <c r="G15" s="9" t="n">
        <v>3301.62</v>
      </c>
      <c r="H15" s="9" t="n">
        <v>3523.38</v>
      </c>
      <c r="I15" s="9" t="n">
        <v>3176.38</v>
      </c>
      <c r="J15" s="9" t="n">
        <v>3736.95</v>
      </c>
      <c r="K15" s="9" t="n">
        <v>4161.46</v>
      </c>
      <c r="L15" s="9" t="n">
        <v>3605.32</v>
      </c>
      <c r="M15" s="9" t="n">
        <v>3733.31</v>
      </c>
      <c r="N15" s="9" t="n">
        <v>3841.02</v>
      </c>
      <c r="O15" s="9" t="n">
        <v>3958.09</v>
      </c>
      <c r="P15" s="9" t="n">
        <v>4152.16</v>
      </c>
      <c r="Q15" s="9" t="n">
        <v>3430.15</v>
      </c>
      <c r="R15" s="9" t="n">
        <v>2387.62</v>
      </c>
      <c r="S15" s="9" t="n">
        <v>3789.11</v>
      </c>
      <c r="T15" s="9" t="n">
        <v>3652.66</v>
      </c>
      <c r="U15" s="9" t="n">
        <v>3596.25</v>
      </c>
      <c r="V15" s="9" t="n">
        <v>3956.36</v>
      </c>
      <c r="W15" s="9" t="n">
        <v>4574.81</v>
      </c>
      <c r="X15" s="9" t="n">
        <v>5847.46</v>
      </c>
      <c r="Y15" s="9" t="n">
        <v>0</v>
      </c>
      <c r="Z15" s="9" t="n">
        <v>6369.58</v>
      </c>
      <c r="AA15" s="9">
        <f>ROUND(SUM(C15:Z15),2)</f>
        <v>87322.31</v>
      </c>
    </row>
    <row r="16">
      <c r="A16" t="inlineStr">
        <is>
          <t>Subcontractors</t>
        </is>
      </c>
      <c r="B16" t="str">
        <f>INDEX('Account Map'!$E$5:$E$90,MATCH(A16,'Account Map'!$A$5:$A$90,0))</f>
        <v>313</v>
      </c>
      <c r="C16" s="9" t="n">
        <v>24950.6</v>
      </c>
      <c r="D16" s="9" t="n">
        <v>24159.97</v>
      </c>
      <c r="E16" s="9" t="n">
        <v>20584.14</v>
      </c>
      <c r="F16" s="9" t="n">
        <v>14292.18</v>
      </c>
      <c r="G16" s="9" t="n">
        <v>20561.45</v>
      </c>
      <c r="H16" s="9" t="n">
        <v>26265.75</v>
      </c>
      <c r="I16" s="9" t="n">
        <v>23156.63</v>
      </c>
      <c r="J16" s="9" t="n">
        <v>24395.09</v>
      </c>
      <c r="K16" s="9" t="n">
        <v>26546.6</v>
      </c>
      <c r="L16" s="9" t="n">
        <v>25995.98</v>
      </c>
      <c r="M16" s="9" t="n">
        <v>23769.74</v>
      </c>
      <c r="N16" s="9" t="n">
        <v>25078.54</v>
      </c>
      <c r="O16" s="9" t="n">
        <v>25452.33</v>
      </c>
      <c r="P16" s="9" t="n">
        <v>30869.19</v>
      </c>
      <c r="Q16" s="9" t="n">
        <v>20957.54</v>
      </c>
      <c r="R16" s="9" t="n">
        <v>16782.61</v>
      </c>
      <c r="S16" s="9" t="n">
        <v>24043.26</v>
      </c>
      <c r="T16" s="9" t="n">
        <v>26590.12</v>
      </c>
      <c r="U16" s="9" t="n">
        <v>26045.29</v>
      </c>
      <c r="V16" s="9" t="n">
        <v>29545.9</v>
      </c>
      <c r="W16" s="9" t="n">
        <v>31129.17</v>
      </c>
      <c r="X16" s="9" t="n">
        <v>21961.88</v>
      </c>
      <c r="Y16" s="9" t="n">
        <v>38785.75</v>
      </c>
      <c r="Z16" s="9" t="n">
        <v>21563.35</v>
      </c>
      <c r="AA16" s="9">
        <f>ROUND(SUM(C16:Z16),2)</f>
        <v>593483.06</v>
      </c>
    </row>
    <row r="17">
      <c r="A17" t="inlineStr">
        <is>
          <t>Freight &amp; cartage</t>
        </is>
      </c>
      <c r="B17" t="str">
        <f>INDEX('Account Map'!$E$5:$E$90,MATCH(A17,'Account Map'!$A$5:$A$90,0))</f>
        <v>314</v>
      </c>
      <c r="C17" s="9" t="n">
        <v>11193.02</v>
      </c>
      <c r="D17" s="9" t="n">
        <v>11747.01</v>
      </c>
      <c r="E17" s="9" t="n">
        <v>9294.4</v>
      </c>
      <c r="F17" s="9" t="n">
        <v>6569.38</v>
      </c>
      <c r="G17" s="9" t="n">
        <v>11532.05</v>
      </c>
      <c r="H17" s="9" t="n">
        <v>12659.13</v>
      </c>
      <c r="I17" s="9" t="n">
        <v>12401.17</v>
      </c>
      <c r="J17" s="9" t="n">
        <v>13229.79</v>
      </c>
      <c r="K17" s="9" t="n">
        <v>13382.94</v>
      </c>
      <c r="L17" s="9" t="n">
        <v>11267.75</v>
      </c>
      <c r="M17" s="9" t="n">
        <v>11779.41</v>
      </c>
      <c r="N17" s="9" t="n">
        <v>12830.62</v>
      </c>
      <c r="O17" s="9" t="n">
        <v>11723.71</v>
      </c>
      <c r="P17" s="9" t="n">
        <v>13899.23</v>
      </c>
      <c r="Q17" s="9" t="n">
        <v>9997.379999999999</v>
      </c>
      <c r="R17" s="9" t="n">
        <v>7390.5</v>
      </c>
      <c r="S17" s="9" t="n">
        <v>10458.37</v>
      </c>
      <c r="T17" s="9" t="n">
        <v>12245.6</v>
      </c>
      <c r="U17" s="9" t="n">
        <v>12321.28</v>
      </c>
      <c r="V17" s="9" t="n">
        <v>12429.88</v>
      </c>
      <c r="W17" s="9" t="n">
        <v>13214.5</v>
      </c>
      <c r="X17" s="9" t="n">
        <v>19224.27</v>
      </c>
      <c r="Y17" s="9" t="n">
        <v>6425.12</v>
      </c>
      <c r="Z17" s="9" t="n">
        <v>14048.01</v>
      </c>
      <c r="AA17" s="9">
        <f>ROUND(SUM(C17:Z17),2)</f>
        <v>281264.52</v>
      </c>
    </row>
    <row r="18">
      <c r="A18" t="inlineStr">
        <is>
          <t>Equipment hire</t>
        </is>
      </c>
      <c r="B18" t="str">
        <f>INDEX('Account Map'!$E$5:$E$90,MATCH(A18,'Account Map'!$A$5:$A$90,0))</f>
        <v>315</v>
      </c>
      <c r="C18" s="9" t="n">
        <v>2054.36</v>
      </c>
      <c r="D18" s="9" t="n">
        <v>2379.91</v>
      </c>
      <c r="E18" s="9" t="n">
        <v>1912.31</v>
      </c>
      <c r="F18" s="9" t="n">
        <v>1187.38</v>
      </c>
      <c r="G18" s="9" t="n">
        <v>2047.85</v>
      </c>
      <c r="H18" s="9" t="n">
        <v>2380.9</v>
      </c>
      <c r="I18" s="9" t="n">
        <v>2175.87</v>
      </c>
      <c r="J18" s="9" t="n">
        <v>2461.1</v>
      </c>
      <c r="K18" s="9" t="n">
        <v>2481.54</v>
      </c>
      <c r="L18" s="9" t="n">
        <v>2214</v>
      </c>
      <c r="M18" s="9" t="n">
        <v>2345.16</v>
      </c>
      <c r="N18" s="9" t="n">
        <v>2341.29</v>
      </c>
      <c r="O18" s="9" t="n">
        <v>2535.7</v>
      </c>
      <c r="P18" s="9" t="n">
        <v>2466.45</v>
      </c>
      <c r="Q18" s="9" t="n">
        <v>1775.35</v>
      </c>
      <c r="R18" s="9" t="n">
        <v>1334.18</v>
      </c>
      <c r="S18" s="9" t="n">
        <v>2183.73</v>
      </c>
      <c r="T18" s="9" t="n">
        <v>2541.05</v>
      </c>
      <c r="U18" s="9" t="n">
        <v>2077.61</v>
      </c>
      <c r="V18" s="9" t="n">
        <v>2248.11</v>
      </c>
      <c r="W18" s="9" t="n">
        <v>2698.01</v>
      </c>
      <c r="X18" s="9" t="n">
        <v>3503.76</v>
      </c>
      <c r="Y18" s="9" t="n">
        <v>1320.19</v>
      </c>
      <c r="Z18" s="9" t="n">
        <v>2415.13</v>
      </c>
      <c r="AA18" s="9">
        <f>ROUND(SUM(C18:Z18),2)</f>
        <v>53080.94</v>
      </c>
    </row>
    <row r="19">
      <c r="A19" t="inlineStr">
        <is>
          <t>Advertising</t>
        </is>
      </c>
      <c r="B19" t="str">
        <f>INDEX('Account Map'!$E$5:$E$90,MATCH(A19,'Account Map'!$A$5:$A$90,0))</f>
        <v>400</v>
      </c>
      <c r="C19" s="9" t="n">
        <v>1857.4</v>
      </c>
      <c r="D19" s="9" t="n">
        <v>1784.05</v>
      </c>
      <c r="E19" s="9" t="n">
        <v>1423.69</v>
      </c>
      <c r="F19" s="9" t="n">
        <v>1066.77</v>
      </c>
      <c r="G19" s="9" t="n">
        <v>1621.24</v>
      </c>
      <c r="H19" s="9" t="n">
        <v>1962.02</v>
      </c>
      <c r="I19" s="9" t="n">
        <v>1790.67</v>
      </c>
      <c r="J19" s="9" t="n">
        <v>2124.69</v>
      </c>
      <c r="K19" s="9" t="n">
        <v>1958.59</v>
      </c>
      <c r="L19" s="9" t="n">
        <v>1920.07</v>
      </c>
      <c r="M19" s="9" t="n">
        <v>2056.08</v>
      </c>
      <c r="N19" s="9" t="n">
        <v>1975.98</v>
      </c>
      <c r="O19" s="9" t="n">
        <v>2094.39</v>
      </c>
      <c r="P19" s="9" t="n">
        <v>1983.09</v>
      </c>
      <c r="Q19" s="9" t="n">
        <v>1640.54</v>
      </c>
      <c r="R19" s="9" t="n">
        <v>1170.13</v>
      </c>
      <c r="S19" s="9" t="n">
        <v>1752.55</v>
      </c>
      <c r="T19" s="9" t="n">
        <v>2156.96</v>
      </c>
      <c r="U19" s="9" t="n">
        <v>1801.99</v>
      </c>
      <c r="V19" s="9" t="n">
        <v>2140.75</v>
      </c>
      <c r="W19" s="9" t="n">
        <v>2255.53</v>
      </c>
      <c r="X19" s="9" t="n">
        <v>232.66</v>
      </c>
      <c r="Y19" s="9" t="n">
        <v>4328.29</v>
      </c>
      <c r="Z19" s="9" t="n">
        <v>1683.23</v>
      </c>
      <c r="AA19" s="9">
        <f>ROUND(SUM(C19:Z19),2)</f>
        <v>44781.36</v>
      </c>
    </row>
    <row r="20">
      <c r="A20" t="inlineStr">
        <is>
          <t>Marketing</t>
        </is>
      </c>
      <c r="B20" t="str">
        <f>INDEX('Account Map'!$E$5:$E$90,MATCH(A20,'Account Map'!$A$5:$A$90,0))</f>
        <v>400</v>
      </c>
      <c r="C20" s="9" t="n">
        <v>729.8</v>
      </c>
      <c r="D20" s="9" t="n">
        <v>723.1799999999999</v>
      </c>
      <c r="E20" s="9" t="n">
        <v>597.67</v>
      </c>
      <c r="F20" s="9" t="n">
        <v>435.83</v>
      </c>
      <c r="G20" s="9" t="n">
        <v>640.23</v>
      </c>
      <c r="H20" s="9" t="n">
        <v>773.74</v>
      </c>
      <c r="I20" s="9" t="n">
        <v>767.96</v>
      </c>
      <c r="J20" s="9" t="n">
        <v>725.0599999999999</v>
      </c>
      <c r="K20" s="9" t="n">
        <v>759.77</v>
      </c>
      <c r="L20" s="9" t="n">
        <v>775.52</v>
      </c>
      <c r="M20" s="9" t="n">
        <v>772.95</v>
      </c>
      <c r="N20" s="9" t="n">
        <v>797.4299999999999</v>
      </c>
      <c r="O20" s="9" t="n">
        <v>775.72</v>
      </c>
      <c r="P20" s="9" t="n">
        <v>841.4400000000001</v>
      </c>
      <c r="Q20" s="9" t="n">
        <v>646.41</v>
      </c>
      <c r="R20" s="9" t="n">
        <v>531.86</v>
      </c>
      <c r="S20" s="9" t="n">
        <v>746.27</v>
      </c>
      <c r="T20" s="9" t="n">
        <v>837.72</v>
      </c>
      <c r="U20" s="9" t="n">
        <v>829.1</v>
      </c>
      <c r="V20" s="9" t="n">
        <v>781.05</v>
      </c>
      <c r="W20" s="9" t="n">
        <v>841.33</v>
      </c>
      <c r="X20" s="9" t="n">
        <v>2277.76</v>
      </c>
      <c r="Y20" s="9" t="n">
        <v>0</v>
      </c>
      <c r="Z20" s="9" t="n">
        <v>220.6</v>
      </c>
      <c r="AA20" s="9">
        <f>ROUND(SUM(C20:Z20),2)</f>
        <v>17828.4</v>
      </c>
    </row>
    <row r="21">
      <c r="A21" t="inlineStr">
        <is>
          <t>Bank fees</t>
        </is>
      </c>
      <c r="B21" t="str">
        <f>INDEX('Account Map'!$E$5:$E$90,MATCH(A21,'Account Map'!$A$5:$A$90,0))</f>
        <v>404</v>
      </c>
      <c r="C21" s="9" t="n">
        <v>45.6</v>
      </c>
      <c r="D21" s="9" t="n">
        <v>45.6</v>
      </c>
      <c r="E21" s="9" t="n">
        <v>45.6</v>
      </c>
      <c r="F21" s="9" t="n">
        <v>45.6</v>
      </c>
      <c r="G21" s="9" t="n">
        <v>45.6</v>
      </c>
      <c r="H21" s="9" t="n">
        <v>45.6</v>
      </c>
      <c r="I21" s="9" t="n">
        <v>45.6</v>
      </c>
      <c r="J21" s="9" t="n">
        <v>45.6</v>
      </c>
      <c r="K21" s="9" t="n">
        <v>45.6</v>
      </c>
      <c r="L21" s="9" t="n">
        <v>48</v>
      </c>
      <c r="M21" s="9" t="n">
        <v>48</v>
      </c>
      <c r="N21" s="9" t="n">
        <v>48</v>
      </c>
      <c r="O21" s="9" t="n">
        <v>48</v>
      </c>
      <c r="P21" s="9" t="n">
        <v>48</v>
      </c>
      <c r="Q21" s="9" t="n">
        <v>48</v>
      </c>
      <c r="R21" s="9" t="n">
        <v>48</v>
      </c>
      <c r="S21" s="9" t="n">
        <v>48</v>
      </c>
      <c r="T21" s="9" t="n">
        <v>48</v>
      </c>
      <c r="U21" s="9" t="n">
        <v>48</v>
      </c>
      <c r="V21" s="9" t="n">
        <v>48</v>
      </c>
      <c r="W21" s="9" t="n">
        <v>48</v>
      </c>
      <c r="X21" s="9" t="n">
        <v>48</v>
      </c>
      <c r="Y21" s="9" t="n">
        <v>48</v>
      </c>
      <c r="Z21" s="9" t="n">
        <v>48</v>
      </c>
      <c r="AA21" s="9">
        <f>ROUND(SUM(C21:Z21),2)</f>
        <v>1130.4</v>
      </c>
    </row>
    <row r="22">
      <c r="A22" t="inlineStr">
        <is>
          <t>Merchant fees</t>
        </is>
      </c>
      <c r="B22" t="str">
        <f>INDEX('Account Map'!$E$5:$E$90,MATCH(A22,'Account Map'!$A$5:$A$90,0))</f>
        <v>405</v>
      </c>
      <c r="C22" s="9" t="n">
        <v>0</v>
      </c>
      <c r="D22" s="9" t="n">
        <v>0</v>
      </c>
      <c r="E22" s="9" t="n">
        <v>0</v>
      </c>
      <c r="F22" s="9" t="n">
        <v>0</v>
      </c>
      <c r="G22" s="9" t="n">
        <v>0</v>
      </c>
      <c r="H22" s="9" t="n">
        <v>0</v>
      </c>
      <c r="I22" s="9" t="n">
        <v>0</v>
      </c>
      <c r="J22" s="9" t="n">
        <v>0</v>
      </c>
      <c r="K22" s="9" t="n">
        <v>0</v>
      </c>
      <c r="L22" s="9" t="n">
        <v>0</v>
      </c>
      <c r="M22" s="9" t="n">
        <v>0</v>
      </c>
      <c r="N22" s="9" t="n">
        <v>0</v>
      </c>
      <c r="O22" s="9" t="n">
        <v>0</v>
      </c>
      <c r="P22" s="9" t="n">
        <v>0</v>
      </c>
      <c r="Q22" s="9" t="n">
        <v>0</v>
      </c>
      <c r="R22" s="9" t="n">
        <v>0</v>
      </c>
      <c r="S22" s="9" t="n">
        <v>0</v>
      </c>
      <c r="T22" s="9" t="n">
        <v>0</v>
      </c>
      <c r="U22" s="9" t="n">
        <v>0</v>
      </c>
      <c r="V22" s="9" t="n">
        <v>0</v>
      </c>
      <c r="W22" s="9" t="n">
        <v>0</v>
      </c>
      <c r="X22" s="9" t="n">
        <v>0</v>
      </c>
      <c r="Y22" s="9" t="n">
        <v>0</v>
      </c>
      <c r="Z22" s="9" t="n">
        <v>0</v>
      </c>
      <c r="AA22" s="9">
        <f>ROUND(SUM(C22:Z22),2)</f>
        <v>0</v>
      </c>
    </row>
    <row r="23">
      <c r="A23" t="inlineStr">
        <is>
          <t>Cleaning</t>
        </is>
      </c>
      <c r="B23" t="str">
        <f>INDEX('Account Map'!$E$5:$E$90,MATCH(A23,'Account Map'!$A$5:$A$90,0))</f>
        <v>408</v>
      </c>
      <c r="C23" s="9" t="n">
        <v>1770.25</v>
      </c>
      <c r="D23" s="9" t="n">
        <v>1954.76</v>
      </c>
      <c r="E23" s="9" t="n">
        <v>1488.54</v>
      </c>
      <c r="F23" s="9" t="n">
        <v>988.7</v>
      </c>
      <c r="G23" s="9" t="n">
        <v>1560.89</v>
      </c>
      <c r="H23" s="9" t="n">
        <v>1889.58</v>
      </c>
      <c r="I23" s="9" t="n">
        <v>1614.68</v>
      </c>
      <c r="J23" s="9" t="n">
        <v>1888.95</v>
      </c>
      <c r="K23" s="9" t="n">
        <v>1648.25</v>
      </c>
      <c r="L23" s="9" t="n">
        <v>1599.44</v>
      </c>
      <c r="M23" s="9" t="n">
        <v>1952.29</v>
      </c>
      <c r="N23" s="9" t="n">
        <v>1794.61</v>
      </c>
      <c r="O23" s="9" t="n">
        <v>1856.28</v>
      </c>
      <c r="P23" s="9" t="n">
        <v>1991.21</v>
      </c>
      <c r="Q23" s="9" t="n">
        <v>1609.57</v>
      </c>
      <c r="R23" s="9" t="n">
        <v>1150.98</v>
      </c>
      <c r="S23" s="9" t="n">
        <v>1683.21</v>
      </c>
      <c r="T23" s="9" t="n">
        <v>1791.98</v>
      </c>
      <c r="U23" s="9" t="n">
        <v>1741.04</v>
      </c>
      <c r="V23" s="9" t="n">
        <v>1881.3</v>
      </c>
      <c r="W23" s="9" t="n">
        <v>2161.07</v>
      </c>
      <c r="X23" s="9" t="n">
        <v>3262.76</v>
      </c>
      <c r="Y23" s="9" t="n">
        <v>2231.46</v>
      </c>
      <c r="Z23" s="9" t="n">
        <v>194.57</v>
      </c>
      <c r="AA23" s="9">
        <f>ROUND(SUM(C23:Z23),2)</f>
        <v>41706.37</v>
      </c>
    </row>
    <row r="24">
      <c r="A24" t="inlineStr">
        <is>
          <t>Accounting &amp; bookkeeping</t>
        </is>
      </c>
      <c r="B24" t="str">
        <f>INDEX('Account Map'!$E$5:$E$90,MATCH(A24,'Account Map'!$A$5:$A$90,0))</f>
        <v>412</v>
      </c>
      <c r="C24" s="9" t="n">
        <v>1386.5</v>
      </c>
      <c r="D24" s="9" t="n">
        <v>1386.5</v>
      </c>
      <c r="E24" s="9" t="n">
        <v>1386.5</v>
      </c>
      <c r="F24" s="9" t="n">
        <v>1386.5</v>
      </c>
      <c r="G24" s="9" t="n">
        <v>1386.5</v>
      </c>
      <c r="H24" s="9" t="n">
        <v>1386.5</v>
      </c>
      <c r="I24" s="9" t="n">
        <v>1386.5</v>
      </c>
      <c r="J24" s="9" t="n">
        <v>1386.5</v>
      </c>
      <c r="K24" s="9" t="n">
        <v>1386.5</v>
      </c>
      <c r="L24" s="9" t="n">
        <v>1459.47</v>
      </c>
      <c r="M24" s="9" t="n">
        <v>1459.47</v>
      </c>
      <c r="N24" s="9" t="n">
        <v>1459.47</v>
      </c>
      <c r="O24" s="9" t="n">
        <v>1459.47</v>
      </c>
      <c r="P24" s="9" t="n">
        <v>1459.47</v>
      </c>
      <c r="Q24" s="9" t="n">
        <v>1459.47</v>
      </c>
      <c r="R24" s="9" t="n">
        <v>1459.47</v>
      </c>
      <c r="S24" s="9" t="n">
        <v>1459.47</v>
      </c>
      <c r="T24" s="9" t="n">
        <v>1459.47</v>
      </c>
      <c r="U24" s="9" t="n">
        <v>1459.47</v>
      </c>
      <c r="V24" s="9" t="n">
        <v>1459.47</v>
      </c>
      <c r="W24" s="9" t="n">
        <v>1459.47</v>
      </c>
      <c r="X24" s="9" t="n">
        <v>1522.69</v>
      </c>
      <c r="Y24" s="9" t="n">
        <v>1594.99</v>
      </c>
      <c r="Z24" s="9" t="n">
        <v>1260.73</v>
      </c>
      <c r="AA24" s="9">
        <f>ROUND(SUM(C24:Z24),2)</f>
        <v>34370.55</v>
      </c>
    </row>
    <row r="25">
      <c r="A25" t="inlineStr">
        <is>
          <t>Depreciation</t>
        </is>
      </c>
      <c r="B25" t="str">
        <f>INDEX('Account Map'!$E$5:$E$90,MATCH(A25,'Account Map'!$A$5:$A$90,0))</f>
        <v>416</v>
      </c>
      <c r="C25" s="9" t="n">
        <v>4735.75</v>
      </c>
      <c r="D25" s="9" t="n">
        <v>4735.75</v>
      </c>
      <c r="E25" s="9" t="n">
        <v>4735.75</v>
      </c>
      <c r="F25" s="9" t="n">
        <v>4735.75</v>
      </c>
      <c r="G25" s="9" t="n">
        <v>4735.75</v>
      </c>
      <c r="H25" s="9" t="n">
        <v>4735.75</v>
      </c>
      <c r="I25" s="9" t="n">
        <v>4735.75</v>
      </c>
      <c r="J25" s="9" t="n">
        <v>4735.75</v>
      </c>
      <c r="K25" s="9" t="n">
        <v>4735.75</v>
      </c>
      <c r="L25" s="9" t="n">
        <v>4985</v>
      </c>
      <c r="M25" s="9" t="n">
        <v>4985</v>
      </c>
      <c r="N25" s="9" t="n">
        <v>4985</v>
      </c>
      <c r="O25" s="9" t="n">
        <v>4985</v>
      </c>
      <c r="P25" s="9" t="n">
        <v>4985</v>
      </c>
      <c r="Q25" s="9" t="n">
        <v>4985</v>
      </c>
      <c r="R25" s="9" t="n">
        <v>4985</v>
      </c>
      <c r="S25" s="9" t="n">
        <v>4985</v>
      </c>
      <c r="T25" s="9" t="n">
        <v>4985</v>
      </c>
      <c r="U25" s="9" t="n">
        <v>4985</v>
      </c>
      <c r="V25" s="9" t="n">
        <v>4985</v>
      </c>
      <c r="W25" s="9" t="n">
        <v>4985</v>
      </c>
      <c r="X25" s="9" t="n">
        <v>4985</v>
      </c>
      <c r="Y25" s="9" t="n">
        <v>4985</v>
      </c>
      <c r="Z25" s="9" t="n">
        <v>4985</v>
      </c>
      <c r="AA25" s="9">
        <f>ROUND(SUM(C25:Z25),2)</f>
        <v>117396.75</v>
      </c>
    </row>
    <row r="26">
      <c r="A26" t="inlineStr">
        <is>
          <t>Entertainment</t>
        </is>
      </c>
      <c r="B26" t="str">
        <f>INDEX('Account Map'!$E$5:$E$90,MATCH(A26,'Account Map'!$A$5:$A$90,0))</f>
        <v>420</v>
      </c>
      <c r="C26" s="9" t="n">
        <v>632.55</v>
      </c>
      <c r="D26" s="9" t="n">
        <v>774.1900000000001</v>
      </c>
      <c r="E26" s="9" t="n">
        <v>563.23</v>
      </c>
      <c r="F26" s="9" t="n">
        <v>420.16</v>
      </c>
      <c r="G26" s="9" t="n">
        <v>616.92</v>
      </c>
      <c r="H26" s="9" t="n">
        <v>624.8099999999999</v>
      </c>
      <c r="I26" s="9" t="n">
        <v>659.05</v>
      </c>
      <c r="J26" s="9" t="n">
        <v>629.54</v>
      </c>
      <c r="K26" s="9" t="n">
        <v>794.04</v>
      </c>
      <c r="L26" s="9" t="n">
        <v>617.39</v>
      </c>
      <c r="M26" s="9" t="n">
        <v>734.85</v>
      </c>
      <c r="N26" s="9" t="n">
        <v>753.0599999999999</v>
      </c>
      <c r="O26" s="9" t="n">
        <v>716.35</v>
      </c>
      <c r="P26" s="9" t="n">
        <v>739.28</v>
      </c>
      <c r="Q26" s="9" t="n">
        <v>548.16</v>
      </c>
      <c r="R26" s="9" t="n">
        <v>461.39</v>
      </c>
      <c r="S26" s="9" t="n">
        <v>596.05</v>
      </c>
      <c r="T26" s="9" t="n">
        <v>762.63</v>
      </c>
      <c r="U26" s="9" t="n">
        <v>662.33</v>
      </c>
      <c r="V26" s="9" t="n">
        <v>812.04</v>
      </c>
      <c r="W26" s="9" t="n">
        <v>808.63</v>
      </c>
      <c r="X26" s="9" t="n">
        <v>635.2</v>
      </c>
      <c r="Y26" s="9" t="n">
        <v>704.0599999999999</v>
      </c>
      <c r="Z26" s="9" t="n">
        <v>915.6799999999999</v>
      </c>
      <c r="AA26" s="9">
        <f>ROUND(SUM(C26:Z26),2)</f>
        <v>16181.59</v>
      </c>
    </row>
    <row r="27">
      <c r="A27" t="inlineStr">
        <is>
          <t>General expenses</t>
        </is>
      </c>
      <c r="B27" t="str">
        <f>INDEX('Account Map'!$E$5:$E$90,MATCH(A27,'Account Map'!$A$5:$A$90,0))</f>
        <v>429</v>
      </c>
      <c r="C27" s="9" t="n">
        <v>2676.53</v>
      </c>
      <c r="D27" s="9" t="n">
        <v>2576.48</v>
      </c>
      <c r="E27" s="9" t="n">
        <v>2133.97</v>
      </c>
      <c r="F27" s="9" t="n">
        <v>1468.04</v>
      </c>
      <c r="G27" s="9" t="n">
        <v>2112.25</v>
      </c>
      <c r="H27" s="9" t="n">
        <v>2311.45</v>
      </c>
      <c r="I27" s="9" t="n">
        <v>2193.5</v>
      </c>
      <c r="J27" s="9" t="n">
        <v>2296.27</v>
      </c>
      <c r="K27" s="9" t="n">
        <v>2522.68</v>
      </c>
      <c r="L27" s="9" t="n">
        <v>2733.35</v>
      </c>
      <c r="M27" s="9" t="n">
        <v>2680.93</v>
      </c>
      <c r="N27" s="9" t="n">
        <v>2854.44</v>
      </c>
      <c r="O27" s="9" t="n">
        <v>2649.89</v>
      </c>
      <c r="P27" s="9" t="n">
        <v>3067.91</v>
      </c>
      <c r="Q27" s="9" t="n">
        <v>2023.14</v>
      </c>
      <c r="R27" s="9" t="n">
        <v>1458.3</v>
      </c>
      <c r="S27" s="9" t="n">
        <v>2618.48</v>
      </c>
      <c r="T27" s="9" t="n">
        <v>2695.67</v>
      </c>
      <c r="U27" s="9" t="n">
        <v>2357.92</v>
      </c>
      <c r="V27" s="9" t="n">
        <v>3031.85</v>
      </c>
      <c r="W27" s="9" t="n">
        <v>2998.47</v>
      </c>
      <c r="X27" s="9" t="n">
        <v>543.47</v>
      </c>
      <c r="Y27" s="9" t="n">
        <v>4269.59</v>
      </c>
      <c r="Z27" s="9" t="n">
        <v>3386.23</v>
      </c>
      <c r="AA27" s="9">
        <f>ROUND(SUM(C27:Z27),2)</f>
        <v>59660.81</v>
      </c>
    </row>
    <row r="28">
      <c r="A28" t="inlineStr">
        <is>
          <t>Insurance</t>
        </is>
      </c>
      <c r="B28" t="str">
        <f>INDEX('Account Map'!$E$5:$E$90,MATCH(A28,'Account Map'!$A$5:$A$90,0))</f>
        <v>433</v>
      </c>
      <c r="C28" s="9" t="n">
        <v>269.65</v>
      </c>
      <c r="D28" s="9" t="n">
        <v>269.65</v>
      </c>
      <c r="E28" s="9" t="n">
        <v>269.65</v>
      </c>
      <c r="F28" s="9" t="n">
        <v>269.65</v>
      </c>
      <c r="G28" s="9" t="n">
        <v>269.65</v>
      </c>
      <c r="H28" s="9" t="n">
        <v>269.65</v>
      </c>
      <c r="I28" s="9" t="n">
        <v>269.65</v>
      </c>
      <c r="J28" s="9" t="n">
        <v>269.65</v>
      </c>
      <c r="K28" s="9" t="n">
        <v>269.65</v>
      </c>
      <c r="L28" s="9" t="n">
        <v>283.84</v>
      </c>
      <c r="M28" s="9" t="n">
        <v>283.84</v>
      </c>
      <c r="N28" s="9" t="n">
        <v>283.84</v>
      </c>
      <c r="O28" s="9" t="n">
        <v>283.84</v>
      </c>
      <c r="P28" s="9" t="n">
        <v>283.84</v>
      </c>
      <c r="Q28" s="9" t="n">
        <v>283.84</v>
      </c>
      <c r="R28" s="9" t="n">
        <v>283.84</v>
      </c>
      <c r="S28" s="9" t="n">
        <v>283.84</v>
      </c>
      <c r="T28" s="9" t="n">
        <v>283.84</v>
      </c>
      <c r="U28" s="9" t="n">
        <v>283.84</v>
      </c>
      <c r="V28" s="9" t="n">
        <v>283.84</v>
      </c>
      <c r="W28" s="9" t="n">
        <v>283.84</v>
      </c>
      <c r="X28" s="9" t="n">
        <v>0</v>
      </c>
      <c r="Y28" s="9" t="n">
        <v>851.52</v>
      </c>
      <c r="Z28" s="9" t="n">
        <v>0</v>
      </c>
      <c r="AA28" s="9">
        <f>ROUND(SUM(C28:Z28),2)</f>
        <v>6684.45</v>
      </c>
    </row>
    <row r="29">
      <c r="A29" t="inlineStr">
        <is>
          <t>Workcover</t>
        </is>
      </c>
      <c r="B29" t="str">
        <f>INDEX('Account Map'!$E$5:$E$90,MATCH(A29,'Account Map'!$A$5:$A$90,0))</f>
        <v>434</v>
      </c>
      <c r="C29" s="9" t="n">
        <v>200.5</v>
      </c>
      <c r="D29" s="9" t="n">
        <v>197.22</v>
      </c>
      <c r="E29" s="9" t="n">
        <v>157.88</v>
      </c>
      <c r="F29" s="9" t="n">
        <v>109.69</v>
      </c>
      <c r="G29" s="9" t="n">
        <v>157.57</v>
      </c>
      <c r="H29" s="9" t="n">
        <v>203.67</v>
      </c>
      <c r="I29" s="9" t="n">
        <v>167.24</v>
      </c>
      <c r="J29" s="9" t="n">
        <v>187.83</v>
      </c>
      <c r="K29" s="9" t="n">
        <v>194.74</v>
      </c>
      <c r="L29" s="9" t="n">
        <v>176.34</v>
      </c>
      <c r="M29" s="9" t="n">
        <v>211.7</v>
      </c>
      <c r="N29" s="9" t="n">
        <v>194.33</v>
      </c>
      <c r="O29" s="9" t="n">
        <v>188.17</v>
      </c>
      <c r="P29" s="9" t="n">
        <v>221.9</v>
      </c>
      <c r="Q29" s="9" t="n">
        <v>166.04</v>
      </c>
      <c r="R29" s="9" t="n">
        <v>118.16</v>
      </c>
      <c r="S29" s="9" t="n">
        <v>184.46</v>
      </c>
      <c r="T29" s="9" t="n">
        <v>226.83</v>
      </c>
      <c r="U29" s="9" t="n">
        <v>210.95</v>
      </c>
      <c r="V29" s="9" t="n">
        <v>218.51</v>
      </c>
      <c r="W29" s="9" t="n">
        <v>222.2</v>
      </c>
      <c r="X29" s="9" t="n">
        <v>422.29</v>
      </c>
      <c r="Y29" s="9" t="n">
        <v>0</v>
      </c>
      <c r="Z29" s="9" t="n">
        <v>201.19</v>
      </c>
      <c r="AA29" s="9">
        <f>ROUND(SUM(C29:Z29),2)</f>
        <v>4539.41</v>
      </c>
    </row>
    <row r="30">
      <c r="A30" t="inlineStr">
        <is>
          <t>Interest expense</t>
        </is>
      </c>
      <c r="B30" t="str">
        <f>INDEX('Account Map'!$E$5:$E$90,MATCH(A30,'Account Map'!$A$5:$A$90,0))</f>
        <v>437</v>
      </c>
      <c r="C30" s="9" t="n">
        <v>844.36</v>
      </c>
      <c r="D30" s="9" t="n">
        <v>844.36</v>
      </c>
      <c r="E30" s="9" t="n">
        <v>844.36</v>
      </c>
      <c r="F30" s="9" t="n">
        <v>844.36</v>
      </c>
      <c r="G30" s="9" t="n">
        <v>844.36</v>
      </c>
      <c r="H30" s="9" t="n">
        <v>844.36</v>
      </c>
      <c r="I30" s="9" t="n">
        <v>844.36</v>
      </c>
      <c r="J30" s="9" t="n">
        <v>844.36</v>
      </c>
      <c r="K30" s="9" t="n">
        <v>844.36</v>
      </c>
      <c r="L30" s="9" t="n">
        <v>888.8</v>
      </c>
      <c r="M30" s="9" t="n">
        <v>888.8</v>
      </c>
      <c r="N30" s="9" t="n">
        <v>888.8</v>
      </c>
      <c r="O30" s="9" t="n">
        <v>888.8</v>
      </c>
      <c r="P30" s="9" t="n">
        <v>888.8</v>
      </c>
      <c r="Q30" s="9" t="n">
        <v>888.8</v>
      </c>
      <c r="R30" s="9" t="n">
        <v>888.8</v>
      </c>
      <c r="S30" s="9" t="n">
        <v>888.8</v>
      </c>
      <c r="T30" s="9" t="n">
        <v>888.8</v>
      </c>
      <c r="U30" s="9" t="n">
        <v>888.8</v>
      </c>
      <c r="V30" s="9" t="n">
        <v>888.8</v>
      </c>
      <c r="W30" s="9" t="n">
        <v>888.8</v>
      </c>
      <c r="X30" s="9" t="n">
        <v>888.8</v>
      </c>
      <c r="Y30" s="9" t="n">
        <v>888.8</v>
      </c>
      <c r="Z30" s="9" t="n">
        <v>888.8</v>
      </c>
      <c r="AA30" s="9">
        <f>ROUND(SUM(C30:Z30),2)</f>
        <v>20931.24</v>
      </c>
    </row>
    <row r="31">
      <c r="A31" t="inlineStr">
        <is>
          <t>Legal fees</t>
        </is>
      </c>
      <c r="B31" t="str">
        <f>INDEX('Account Map'!$E$5:$E$90,MATCH(A31,'Account Map'!$A$5:$A$90,0))</f>
        <v>441</v>
      </c>
      <c r="C31" s="9" t="n">
        <v>2058.64</v>
      </c>
      <c r="D31" s="9" t="n">
        <v>1979.7</v>
      </c>
      <c r="E31" s="9" t="n">
        <v>1602.2</v>
      </c>
      <c r="F31" s="9" t="n">
        <v>1137.39</v>
      </c>
      <c r="G31" s="9" t="n">
        <v>1754.01</v>
      </c>
      <c r="H31" s="9" t="n">
        <v>1983.92</v>
      </c>
      <c r="I31" s="9" t="n">
        <v>1937.55</v>
      </c>
      <c r="J31" s="9" t="n">
        <v>1793.33</v>
      </c>
      <c r="K31" s="9" t="n">
        <v>2133.29</v>
      </c>
      <c r="L31" s="9" t="n">
        <v>2093.86</v>
      </c>
      <c r="M31" s="9" t="n">
        <v>2075.96</v>
      </c>
      <c r="N31" s="9" t="n">
        <v>2191.45</v>
      </c>
      <c r="O31" s="9" t="n">
        <v>1899.55</v>
      </c>
      <c r="P31" s="9" t="n">
        <v>2017.02</v>
      </c>
      <c r="Q31" s="9" t="n">
        <v>1683.04</v>
      </c>
      <c r="R31" s="9" t="n">
        <v>1167.99</v>
      </c>
      <c r="S31" s="9" t="n">
        <v>1659.88</v>
      </c>
      <c r="T31" s="9" t="n">
        <v>2295.33</v>
      </c>
      <c r="U31" s="9" t="n">
        <v>1856.27</v>
      </c>
      <c r="V31" s="9" t="n">
        <v>2283.98</v>
      </c>
      <c r="W31" s="9" t="n">
        <v>2148.28</v>
      </c>
      <c r="X31" s="9" t="n">
        <v>1534.59</v>
      </c>
      <c r="Y31" s="9" t="n">
        <v>2176.52</v>
      </c>
      <c r="Z31" s="9" t="n">
        <v>2576.32</v>
      </c>
      <c r="AA31" s="9">
        <f>ROUND(SUM(C31:Z31),2)</f>
        <v>46040.07</v>
      </c>
    </row>
    <row r="32">
      <c r="A32" t="inlineStr">
        <is>
          <t>Electricity &amp; gas</t>
        </is>
      </c>
      <c r="B32" t="str">
        <f>INDEX('Account Map'!$E$5:$E$90,MATCH(A32,'Account Map'!$A$5:$A$90,0))</f>
        <v>445</v>
      </c>
      <c r="C32" s="9" t="n">
        <v>1519.53</v>
      </c>
      <c r="D32" s="9" t="n">
        <v>1620.03</v>
      </c>
      <c r="E32" s="9" t="n">
        <v>1194.42</v>
      </c>
      <c r="F32" s="9" t="n">
        <v>917.49</v>
      </c>
      <c r="G32" s="9" t="n">
        <v>1415.1</v>
      </c>
      <c r="H32" s="9" t="n">
        <v>1369.76</v>
      </c>
      <c r="I32" s="9" t="n">
        <v>1374.33</v>
      </c>
      <c r="J32" s="9" t="n">
        <v>1542.07</v>
      </c>
      <c r="K32" s="9" t="n">
        <v>1661.35</v>
      </c>
      <c r="L32" s="9" t="n">
        <v>1430.14</v>
      </c>
      <c r="M32" s="9" t="n">
        <v>1554.99</v>
      </c>
      <c r="N32" s="9" t="n">
        <v>1688.83</v>
      </c>
      <c r="O32" s="9" t="n">
        <v>1435.3</v>
      </c>
      <c r="P32" s="9" t="n">
        <v>1725.57</v>
      </c>
      <c r="Q32" s="9" t="n">
        <v>1247.01</v>
      </c>
      <c r="R32" s="9" t="n">
        <v>982.1900000000001</v>
      </c>
      <c r="S32" s="9" t="n">
        <v>1441.25</v>
      </c>
      <c r="T32" s="9" t="n">
        <v>1635.13</v>
      </c>
      <c r="U32" s="9" t="n">
        <v>1663.83</v>
      </c>
      <c r="V32" s="9" t="n">
        <v>1548.96</v>
      </c>
      <c r="W32" s="9" t="n">
        <v>1541.05</v>
      </c>
      <c r="X32" s="9" t="n">
        <v>537.62</v>
      </c>
      <c r="Y32" s="9" t="n">
        <v>616.63</v>
      </c>
      <c r="Z32" s="9" t="n">
        <v>3690.81</v>
      </c>
      <c r="AA32" s="9">
        <f>ROUND(SUM(C32:Z32),2)</f>
        <v>35353.39</v>
      </c>
    </row>
    <row r="33">
      <c r="A33" t="inlineStr">
        <is>
          <t>Motor Vehicle</t>
        </is>
      </c>
      <c r="B33" t="str">
        <f>INDEX('Account Map'!$E$5:$E$90,MATCH(A33,'Account Map'!$A$5:$A$90,0))</f>
        <v>449</v>
      </c>
      <c r="C33" s="9" t="n">
        <v>0</v>
      </c>
      <c r="D33" s="9" t="n">
        <v>0</v>
      </c>
      <c r="E33" s="9" t="n">
        <v>0</v>
      </c>
      <c r="F33" s="9" t="n">
        <v>0</v>
      </c>
      <c r="G33" s="9" t="n">
        <v>0</v>
      </c>
      <c r="H33" s="9" t="n">
        <v>0</v>
      </c>
      <c r="I33" s="9" t="n">
        <v>0</v>
      </c>
      <c r="J33" s="9" t="n">
        <v>0</v>
      </c>
      <c r="K33" s="9" t="n">
        <v>0</v>
      </c>
      <c r="L33" s="9" t="n">
        <v>0</v>
      </c>
      <c r="M33" s="9" t="n">
        <v>0</v>
      </c>
      <c r="N33" s="9" t="n">
        <v>0</v>
      </c>
      <c r="O33" s="9" t="n">
        <v>0</v>
      </c>
      <c r="P33" s="9" t="n">
        <v>0</v>
      </c>
      <c r="Q33" s="9" t="n">
        <v>0</v>
      </c>
      <c r="R33" s="9" t="n">
        <v>0</v>
      </c>
      <c r="S33" s="9" t="n">
        <v>0</v>
      </c>
      <c r="T33" s="9" t="n">
        <v>0</v>
      </c>
      <c r="U33" s="9" t="n">
        <v>0</v>
      </c>
      <c r="V33" s="9" t="n">
        <v>0</v>
      </c>
      <c r="W33" s="9" t="n">
        <v>0</v>
      </c>
      <c r="X33" s="9" t="n">
        <v>0</v>
      </c>
      <c r="Y33" s="9" t="n">
        <v>0</v>
      </c>
      <c r="Z33" s="9" t="n">
        <v>0</v>
      </c>
      <c r="AA33" s="9">
        <f>ROUND(SUM(C33:Z33),2)</f>
        <v>0</v>
      </c>
    </row>
    <row r="34">
      <c r="A34" t="inlineStr">
        <is>
          <t>Motor Vehicle:Fuel</t>
        </is>
      </c>
      <c r="B34" t="str">
        <f>INDEX('Account Map'!$E$5:$E$90,MATCH(A34,'Account Map'!$A$5:$A$90,0))</f>
        <v>449</v>
      </c>
      <c r="C34" s="9" t="n">
        <v>2590.68</v>
      </c>
      <c r="D34" s="9" t="n">
        <v>3010.34</v>
      </c>
      <c r="E34" s="9" t="n">
        <v>2212.58</v>
      </c>
      <c r="F34" s="9" t="n">
        <v>1723.2</v>
      </c>
      <c r="G34" s="9" t="n">
        <v>2476.38</v>
      </c>
      <c r="H34" s="9" t="n">
        <v>2645.83</v>
      </c>
      <c r="I34" s="9" t="n">
        <v>2806.65</v>
      </c>
      <c r="J34" s="9" t="n">
        <v>2882.97</v>
      </c>
      <c r="K34" s="9" t="n">
        <v>2815.12</v>
      </c>
      <c r="L34" s="9" t="n">
        <v>2834.75</v>
      </c>
      <c r="M34" s="9" t="n">
        <v>2962.74</v>
      </c>
      <c r="N34" s="9" t="n">
        <v>2685.99</v>
      </c>
      <c r="O34" s="9" t="n">
        <v>3127.27</v>
      </c>
      <c r="P34" s="9" t="n">
        <v>3197.23</v>
      </c>
      <c r="Q34" s="9" t="n">
        <v>2432.03</v>
      </c>
      <c r="R34" s="9" t="n">
        <v>1654.81</v>
      </c>
      <c r="S34" s="9" t="n">
        <v>2613.02</v>
      </c>
      <c r="T34" s="9" t="n">
        <v>3029.64</v>
      </c>
      <c r="U34" s="9" t="n">
        <v>2752.89</v>
      </c>
      <c r="V34" s="9" t="n">
        <v>2867.32</v>
      </c>
      <c r="W34" s="9" t="n">
        <v>3384.44</v>
      </c>
      <c r="X34" s="9" t="n">
        <v>5222.25</v>
      </c>
      <c r="Y34" s="9" t="n">
        <v>2461.09</v>
      </c>
      <c r="Z34" s="9" t="n">
        <v>1392.18</v>
      </c>
      <c r="AA34" s="9">
        <f>ROUND(SUM(C34:Z34),2)</f>
        <v>65781.4</v>
      </c>
    </row>
    <row r="35">
      <c r="A35" t="inlineStr">
        <is>
          <t>Motor Vehicle:Rego &amp; insurance</t>
        </is>
      </c>
      <c r="B35" t="str">
        <f>INDEX('Account Map'!$E$5:$E$90,MATCH(A35,'Account Map'!$A$5:$A$90,0))</f>
        <v>450</v>
      </c>
      <c r="C35" s="9" t="n">
        <v>596.47</v>
      </c>
      <c r="D35" s="9" t="n">
        <v>596.47</v>
      </c>
      <c r="E35" s="9" t="n">
        <v>596.47</v>
      </c>
      <c r="F35" s="9" t="n">
        <v>596.47</v>
      </c>
      <c r="G35" s="9" t="n">
        <v>596.47</v>
      </c>
      <c r="H35" s="9" t="n">
        <v>596.47</v>
      </c>
      <c r="I35" s="9" t="n">
        <v>596.47</v>
      </c>
      <c r="J35" s="9" t="n">
        <v>596.47</v>
      </c>
      <c r="K35" s="9" t="n">
        <v>596.47</v>
      </c>
      <c r="L35" s="9" t="n">
        <v>627.86</v>
      </c>
      <c r="M35" s="9" t="n">
        <v>627.86</v>
      </c>
      <c r="N35" s="9" t="n">
        <v>627.86</v>
      </c>
      <c r="O35" s="9" t="n">
        <v>627.86</v>
      </c>
      <c r="P35" s="9" t="n">
        <v>627.86</v>
      </c>
      <c r="Q35" s="9" t="n">
        <v>627.86</v>
      </c>
      <c r="R35" s="9" t="n">
        <v>627.86</v>
      </c>
      <c r="S35" s="9" t="n">
        <v>627.86</v>
      </c>
      <c r="T35" s="9" t="n">
        <v>627.86</v>
      </c>
      <c r="U35" s="9" t="n">
        <v>627.86</v>
      </c>
      <c r="V35" s="9" t="n">
        <v>627.86</v>
      </c>
      <c r="W35" s="9" t="n">
        <v>627.86</v>
      </c>
      <c r="X35" s="9" t="n">
        <v>0</v>
      </c>
      <c r="Y35" s="9" t="n">
        <v>1883.59</v>
      </c>
      <c r="Z35" s="9" t="n">
        <v>0</v>
      </c>
      <c r="AA35" s="9">
        <f>ROUND(SUM(C35:Z35),2)</f>
        <v>14786.14</v>
      </c>
    </row>
    <row r="36">
      <c r="A36" t="inlineStr">
        <is>
          <t>Motor Vehicle:Repairs &amp; tyres</t>
        </is>
      </c>
      <c r="B36" t="str">
        <f>INDEX('Account Map'!$E$5:$E$90,MATCH(A36,'Account Map'!$A$5:$A$90,0))</f>
        <v>449</v>
      </c>
      <c r="C36" s="9" t="n">
        <v>981.14</v>
      </c>
      <c r="D36" s="9" t="n">
        <v>973.1799999999999</v>
      </c>
      <c r="E36" s="9" t="n">
        <v>858.54</v>
      </c>
      <c r="F36" s="9" t="n">
        <v>644.1799999999999</v>
      </c>
      <c r="G36" s="9" t="n">
        <v>913.79</v>
      </c>
      <c r="H36" s="9" t="n">
        <v>958.72</v>
      </c>
      <c r="I36" s="9" t="n">
        <v>1016.34</v>
      </c>
      <c r="J36" s="9" t="n">
        <v>1058.51</v>
      </c>
      <c r="K36" s="9" t="n">
        <v>1010.37</v>
      </c>
      <c r="L36" s="9" t="n">
        <v>1147.08</v>
      </c>
      <c r="M36" s="9" t="n">
        <v>1117.88</v>
      </c>
      <c r="N36" s="9" t="n">
        <v>1054.79</v>
      </c>
      <c r="O36" s="9" t="n">
        <v>1027.44</v>
      </c>
      <c r="P36" s="9" t="n">
        <v>1189.35</v>
      </c>
      <c r="Q36" s="9" t="n">
        <v>1014.74</v>
      </c>
      <c r="R36" s="9" t="n">
        <v>637.6900000000001</v>
      </c>
      <c r="S36" s="9" t="n">
        <v>964.83</v>
      </c>
      <c r="T36" s="9" t="n">
        <v>1026.84</v>
      </c>
      <c r="U36" s="9" t="n">
        <v>1005.93</v>
      </c>
      <c r="V36" s="9" t="n">
        <v>1162.93</v>
      </c>
      <c r="W36" s="9" t="n">
        <v>1253.18</v>
      </c>
      <c r="X36" s="9" t="n">
        <v>1940.76</v>
      </c>
      <c r="Y36" s="9" t="n">
        <v>376.91</v>
      </c>
      <c r="Z36" s="9" t="n">
        <v>1117.39</v>
      </c>
      <c r="AA36" s="9">
        <f>ROUND(SUM(C36:Z36),2)</f>
        <v>24452.51</v>
      </c>
    </row>
    <row r="37">
      <c r="A37" t="inlineStr">
        <is>
          <t>Office expenses</t>
        </is>
      </c>
      <c r="B37" t="str">
        <f>INDEX('Account Map'!$E$5:$E$90,MATCH(A37,'Account Map'!$A$5:$A$90,0))</f>
        <v>453</v>
      </c>
      <c r="C37" s="9" t="n">
        <v>2042.87</v>
      </c>
      <c r="D37" s="9" t="n">
        <v>2420.82</v>
      </c>
      <c r="E37" s="9" t="n">
        <v>1892.31</v>
      </c>
      <c r="F37" s="9" t="n">
        <v>1142.85</v>
      </c>
      <c r="G37" s="9" t="n">
        <v>1814.2</v>
      </c>
      <c r="H37" s="9" t="n">
        <v>2297.83</v>
      </c>
      <c r="I37" s="9" t="n">
        <v>1861.18</v>
      </c>
      <c r="J37" s="9" t="n">
        <v>2317.78</v>
      </c>
      <c r="K37" s="9" t="n">
        <v>2414.52</v>
      </c>
      <c r="L37" s="9" t="n">
        <v>2234.71</v>
      </c>
      <c r="M37" s="9" t="n">
        <v>2430.97</v>
      </c>
      <c r="N37" s="9" t="n">
        <v>2231.55</v>
      </c>
      <c r="O37" s="9" t="n">
        <v>2300.05</v>
      </c>
      <c r="P37" s="9" t="n">
        <v>2557.98</v>
      </c>
      <c r="Q37" s="9" t="n">
        <v>1770.5</v>
      </c>
      <c r="R37" s="9" t="n">
        <v>1236.21</v>
      </c>
      <c r="S37" s="9" t="n">
        <v>2260.5</v>
      </c>
      <c r="T37" s="9" t="n">
        <v>2135.83</v>
      </c>
      <c r="U37" s="9" t="n">
        <v>2285.27</v>
      </c>
      <c r="V37" s="9" t="n">
        <v>2494</v>
      </c>
      <c r="W37" s="9" t="n">
        <v>2698.74</v>
      </c>
      <c r="X37" s="9" t="n">
        <v>4763.39</v>
      </c>
      <c r="Y37" s="9" t="n">
        <v>1555.17</v>
      </c>
      <c r="Z37" s="9" t="n">
        <v>748.42</v>
      </c>
      <c r="AA37" s="9">
        <f>ROUND(SUM(C37:Z37),2)</f>
        <v>51907.65</v>
      </c>
    </row>
    <row r="38">
      <c r="A38" t="inlineStr">
        <is>
          <t>Postage</t>
        </is>
      </c>
      <c r="B38" t="str">
        <f>INDEX('Account Map'!$E$5:$E$90,MATCH(A38,'Account Map'!$A$5:$A$90,0))</f>
        <v>453</v>
      </c>
      <c r="C38" s="9" t="n">
        <v>3255.54</v>
      </c>
      <c r="D38" s="9" t="n">
        <v>3511.37</v>
      </c>
      <c r="E38" s="9" t="n">
        <v>2663.39</v>
      </c>
      <c r="F38" s="9" t="n">
        <v>1951.99</v>
      </c>
      <c r="G38" s="9" t="n">
        <v>2793.55</v>
      </c>
      <c r="H38" s="9" t="n">
        <v>3341.43</v>
      </c>
      <c r="I38" s="9" t="n">
        <v>2685.44</v>
      </c>
      <c r="J38" s="9" t="n">
        <v>3086.42</v>
      </c>
      <c r="K38" s="9" t="n">
        <v>3363.19</v>
      </c>
      <c r="L38" s="9" t="n">
        <v>3400.01</v>
      </c>
      <c r="M38" s="9" t="n">
        <v>3140.29</v>
      </c>
      <c r="N38" s="9" t="n">
        <v>3034.85</v>
      </c>
      <c r="O38" s="9" t="n">
        <v>3278.27</v>
      </c>
      <c r="P38" s="9" t="n">
        <v>3670.1</v>
      </c>
      <c r="Q38" s="9" t="n">
        <v>2909.75</v>
      </c>
      <c r="R38" s="9" t="n">
        <v>2166.67</v>
      </c>
      <c r="S38" s="9" t="n">
        <v>2825.58</v>
      </c>
      <c r="T38" s="9" t="n">
        <v>3460.87</v>
      </c>
      <c r="U38" s="9" t="n">
        <v>3217.2</v>
      </c>
      <c r="V38" s="9" t="n">
        <v>3697.83</v>
      </c>
      <c r="W38" s="9" t="n">
        <v>3708.5</v>
      </c>
      <c r="X38" s="9" t="n">
        <v>3324.81</v>
      </c>
      <c r="Y38" s="9" t="n">
        <v>4992.58</v>
      </c>
      <c r="Z38" s="9" t="n">
        <v>2030.35</v>
      </c>
      <c r="AA38" s="9">
        <f>ROUND(SUM(C38:Z38),2)</f>
        <v>75509.98</v>
      </c>
    </row>
    <row r="39">
      <c r="A39" t="inlineStr">
        <is>
          <t>Printing &amp; stationery</t>
        </is>
      </c>
      <c r="B39" t="str">
        <f>INDEX('Account Map'!$E$5:$E$90,MATCH(A39,'Account Map'!$A$5:$A$90,0))</f>
        <v>461</v>
      </c>
      <c r="C39" s="9" t="n">
        <v>0</v>
      </c>
      <c r="D39" s="9" t="n">
        <v>0</v>
      </c>
      <c r="E39" s="9" t="n">
        <v>0</v>
      </c>
      <c r="F39" s="9" t="n">
        <v>0</v>
      </c>
      <c r="G39" s="9" t="n">
        <v>0</v>
      </c>
      <c r="H39" s="9" t="n">
        <v>0</v>
      </c>
      <c r="I39" s="9" t="n">
        <v>0</v>
      </c>
      <c r="J39" s="9" t="n">
        <v>0</v>
      </c>
      <c r="K39" s="9" t="n">
        <v>0</v>
      </c>
      <c r="L39" s="9" t="n">
        <v>0</v>
      </c>
      <c r="M39" s="9" t="n">
        <v>0</v>
      </c>
      <c r="N39" s="9" t="n">
        <v>0</v>
      </c>
      <c r="O39" s="9" t="n">
        <v>0</v>
      </c>
      <c r="P39" s="9" t="n">
        <v>0</v>
      </c>
      <c r="Q39" s="9" t="n">
        <v>0</v>
      </c>
      <c r="R39" s="9" t="n">
        <v>0</v>
      </c>
      <c r="S39" s="9" t="n">
        <v>0</v>
      </c>
      <c r="T39" s="9" t="n">
        <v>0</v>
      </c>
      <c r="U39" s="9" t="n">
        <v>0</v>
      </c>
      <c r="V39" s="9" t="n">
        <v>0</v>
      </c>
      <c r="W39" s="9" t="n">
        <v>0</v>
      </c>
      <c r="X39" s="9" t="n">
        <v>0</v>
      </c>
      <c r="Y39" s="9" t="n">
        <v>0</v>
      </c>
      <c r="Z39" s="9" t="n">
        <v>0</v>
      </c>
      <c r="AA39" s="9">
        <f>ROUND(SUM(C39:Z39),2)</f>
        <v>0</v>
      </c>
    </row>
    <row r="40">
      <c r="A40" t="inlineStr">
        <is>
          <t>Rent - factory</t>
        </is>
      </c>
      <c r="B40" t="str">
        <f>INDEX('Account Map'!$E$5:$E$90,MATCH(A40,'Account Map'!$A$5:$A$90,0))</f>
        <v>469</v>
      </c>
      <c r="C40" s="9" t="n">
        <v>10357.36</v>
      </c>
      <c r="D40" s="9" t="n">
        <v>10357.36</v>
      </c>
      <c r="E40" s="9" t="n">
        <v>10357.36</v>
      </c>
      <c r="F40" s="9" t="n">
        <v>10357.36</v>
      </c>
      <c r="G40" s="9" t="n">
        <v>10357.36</v>
      </c>
      <c r="H40" s="9" t="n">
        <v>10357.36</v>
      </c>
      <c r="I40" s="9" t="n">
        <v>10357.36</v>
      </c>
      <c r="J40" s="9" t="n">
        <v>10357.36</v>
      </c>
      <c r="K40" s="9" t="n">
        <v>10357.36</v>
      </c>
      <c r="L40" s="9" t="n">
        <v>10902.48</v>
      </c>
      <c r="M40" s="9" t="n">
        <v>10902.48</v>
      </c>
      <c r="N40" s="9" t="n">
        <v>10902.48</v>
      </c>
      <c r="O40" s="9" t="n">
        <v>10902.48</v>
      </c>
      <c r="P40" s="9" t="n">
        <v>10902.48</v>
      </c>
      <c r="Q40" s="9" t="n">
        <v>10902.48</v>
      </c>
      <c r="R40" s="9" t="n">
        <v>10902.48</v>
      </c>
      <c r="S40" s="9" t="n">
        <v>10902.48</v>
      </c>
      <c r="T40" s="9" t="n">
        <v>10902.48</v>
      </c>
      <c r="U40" s="9" t="n">
        <v>10902.48</v>
      </c>
      <c r="V40" s="9" t="n">
        <v>10902.48</v>
      </c>
      <c r="W40" s="9" t="n">
        <v>10902.48</v>
      </c>
      <c r="X40" s="9" t="n">
        <v>10517.76</v>
      </c>
      <c r="Y40" s="9" t="n">
        <v>10344.53</v>
      </c>
      <c r="Z40" s="9" t="n">
        <v>11845.16</v>
      </c>
      <c r="AA40" s="9">
        <f>ROUND(SUM(C40:Z40),2)</f>
        <v>256753.45</v>
      </c>
    </row>
    <row r="41">
      <c r="A41" t="inlineStr">
        <is>
          <t>Repairs &amp; maintenance</t>
        </is>
      </c>
      <c r="B41" t="str">
        <f>INDEX('Account Map'!$E$5:$E$90,MATCH(A41,'Account Map'!$A$5:$A$90,0))</f>
        <v>473</v>
      </c>
      <c r="C41" s="9" t="n">
        <v>12662.07</v>
      </c>
      <c r="D41" s="9" t="n">
        <v>13486.87</v>
      </c>
      <c r="E41" s="9" t="n">
        <v>11652.97</v>
      </c>
      <c r="F41" s="9" t="n">
        <v>8320.99</v>
      </c>
      <c r="G41" s="9" t="n">
        <v>11775.03</v>
      </c>
      <c r="H41" s="9" t="n">
        <v>13410.86</v>
      </c>
      <c r="I41" s="9" t="n">
        <v>12739.69</v>
      </c>
      <c r="J41" s="9" t="n">
        <v>13974.98</v>
      </c>
      <c r="K41" s="9" t="n">
        <v>14835.87</v>
      </c>
      <c r="L41" s="9" t="n">
        <v>14383.27</v>
      </c>
      <c r="M41" s="9" t="n">
        <v>13499.8</v>
      </c>
      <c r="N41" s="9" t="n">
        <v>14261.13</v>
      </c>
      <c r="O41" s="9" t="n">
        <v>13090.96</v>
      </c>
      <c r="P41" s="9" t="n">
        <v>14080.59</v>
      </c>
      <c r="Q41" s="9" t="n">
        <v>13161.86</v>
      </c>
      <c r="R41" s="9" t="n">
        <v>9016.719999999999</v>
      </c>
      <c r="S41" s="9" t="n">
        <v>13543.32</v>
      </c>
      <c r="T41" s="9" t="n">
        <v>16197.18</v>
      </c>
      <c r="U41" s="9" t="n">
        <v>13547.99</v>
      </c>
      <c r="V41" s="9" t="n">
        <v>16544.59</v>
      </c>
      <c r="W41" s="9" t="n">
        <v>16052.68</v>
      </c>
      <c r="X41" s="9" t="n">
        <v>14485.57</v>
      </c>
      <c r="Y41" s="9" t="n">
        <v>16026.89</v>
      </c>
      <c r="Z41" s="9" t="n">
        <v>14014.77</v>
      </c>
      <c r="AA41" s="9">
        <f>ROUND(SUM(C41:Z41),2)</f>
        <v>324766.65</v>
      </c>
    </row>
    <row r="42">
      <c r="A42" t="inlineStr">
        <is>
          <t>Small tools</t>
        </is>
      </c>
      <c r="B42" t="str">
        <f>INDEX('Account Map'!$E$5:$E$90,MATCH(A42,'Account Map'!$A$5:$A$90,0))</f>
        <v>474</v>
      </c>
      <c r="C42" s="9" t="n">
        <v>11471.57</v>
      </c>
      <c r="D42" s="9" t="n">
        <v>12075.06</v>
      </c>
      <c r="E42" s="9" t="n">
        <v>8263.66</v>
      </c>
      <c r="F42" s="9" t="n">
        <v>6881.62</v>
      </c>
      <c r="G42" s="9" t="n">
        <v>9206</v>
      </c>
      <c r="H42" s="9" t="n">
        <v>10757.58</v>
      </c>
      <c r="I42" s="9" t="n">
        <v>10213.41</v>
      </c>
      <c r="J42" s="9" t="n">
        <v>11383.65</v>
      </c>
      <c r="K42" s="9" t="n">
        <v>11535.81</v>
      </c>
      <c r="L42" s="9" t="n">
        <v>12043.36</v>
      </c>
      <c r="M42" s="9" t="n">
        <v>10740.86</v>
      </c>
      <c r="N42" s="9" t="n">
        <v>12774.09</v>
      </c>
      <c r="O42" s="9" t="n">
        <v>12200.14</v>
      </c>
      <c r="P42" s="9" t="n">
        <v>12775.33</v>
      </c>
      <c r="Q42" s="9" t="n">
        <v>9910.42</v>
      </c>
      <c r="R42" s="9" t="n">
        <v>7554.9</v>
      </c>
      <c r="S42" s="9" t="n">
        <v>11063.49</v>
      </c>
      <c r="T42" s="9" t="n">
        <v>13340.17</v>
      </c>
      <c r="U42" s="9" t="n">
        <v>10549.82</v>
      </c>
      <c r="V42" s="9" t="n">
        <v>11189.98</v>
      </c>
      <c r="W42" s="9" t="n">
        <v>12094.42</v>
      </c>
      <c r="X42" s="9" t="n">
        <v>20157.84</v>
      </c>
      <c r="Y42" s="9" t="n">
        <v>6308.07</v>
      </c>
      <c r="Z42" s="9" t="n">
        <v>10066.68</v>
      </c>
      <c r="AA42" s="9">
        <f>ROUND(SUM(C42:Z42),2)</f>
        <v>264557.93</v>
      </c>
    </row>
    <row r="43">
      <c r="A43" t="inlineStr">
        <is>
          <t>Wages &amp; salaries</t>
        </is>
      </c>
      <c r="B43" t="str">
        <f>INDEX('Account Map'!$E$5:$E$90,MATCH(A43,'Account Map'!$A$5:$A$90,0))</f>
        <v>477</v>
      </c>
      <c r="C43" s="9" t="n">
        <v>54808.64</v>
      </c>
      <c r="D43" s="9" t="n">
        <v>66608.78999999999</v>
      </c>
      <c r="E43" s="9" t="n">
        <v>45928.82</v>
      </c>
      <c r="F43" s="9" t="n">
        <v>32722.07</v>
      </c>
      <c r="G43" s="9" t="n">
        <v>52824.59</v>
      </c>
      <c r="H43" s="9" t="n">
        <v>60393.54</v>
      </c>
      <c r="I43" s="9" t="n">
        <v>56989.35</v>
      </c>
      <c r="J43" s="9" t="n">
        <v>56953.62</v>
      </c>
      <c r="K43" s="9" t="n">
        <v>65980.94</v>
      </c>
      <c r="L43" s="9" t="n">
        <v>56183.26</v>
      </c>
      <c r="M43" s="9" t="n">
        <v>60887.83</v>
      </c>
      <c r="N43" s="9" t="n">
        <v>66901.53</v>
      </c>
      <c r="O43" s="9" t="n">
        <v>62403.7</v>
      </c>
      <c r="P43" s="9" t="n">
        <v>60744.58</v>
      </c>
      <c r="Q43" s="9" t="n">
        <v>48589.44</v>
      </c>
      <c r="R43" s="9" t="n">
        <v>40383.81</v>
      </c>
      <c r="S43" s="9" t="n">
        <v>57475.39</v>
      </c>
      <c r="T43" s="9" t="n">
        <v>66084.2</v>
      </c>
      <c r="U43" s="9" t="n">
        <v>65498.11</v>
      </c>
      <c r="V43" s="9" t="n">
        <v>71141.74000000001</v>
      </c>
      <c r="W43" s="9" t="n">
        <v>71405.58</v>
      </c>
      <c r="X43" s="9" t="n">
        <v>64296.58</v>
      </c>
      <c r="Y43" s="9" t="n">
        <v>65068.03</v>
      </c>
      <c r="Z43" s="9" t="n">
        <v>64804.24</v>
      </c>
      <c r="AA43" s="9">
        <f>ROUND(SUM(C43:Z43),2)</f>
        <v>1415078.38</v>
      </c>
    </row>
    <row r="44">
      <c r="A44" t="inlineStr">
        <is>
          <t>Superannuation</t>
        </is>
      </c>
      <c r="B44" t="str">
        <f>INDEX('Account Map'!$E$5:$E$90,MATCH(A44,'Account Map'!$A$5:$A$90,0))</f>
        <v>478</v>
      </c>
      <c r="C44" s="9" t="n">
        <v>7186.55</v>
      </c>
      <c r="D44" s="9" t="n">
        <v>7590.82</v>
      </c>
      <c r="E44" s="9" t="n">
        <v>6233.27</v>
      </c>
      <c r="F44" s="9" t="n">
        <v>4333.62</v>
      </c>
      <c r="G44" s="9" t="n">
        <v>6702.94</v>
      </c>
      <c r="H44" s="9" t="n">
        <v>6807.85</v>
      </c>
      <c r="I44" s="9" t="n">
        <v>7119.28</v>
      </c>
      <c r="J44" s="9" t="n">
        <v>7562.79</v>
      </c>
      <c r="K44" s="9" t="n">
        <v>6912.69</v>
      </c>
      <c r="L44" s="9" t="n">
        <v>6392.66</v>
      </c>
      <c r="M44" s="9" t="n">
        <v>7812.05</v>
      </c>
      <c r="N44" s="9" t="n">
        <v>7516.33</v>
      </c>
      <c r="O44" s="9" t="n">
        <v>7724.82</v>
      </c>
      <c r="P44" s="9" t="n">
        <v>7493.85</v>
      </c>
      <c r="Q44" s="9" t="n">
        <v>5704.1</v>
      </c>
      <c r="R44" s="9" t="n">
        <v>4668.57</v>
      </c>
      <c r="S44" s="9" t="n">
        <v>6395.18</v>
      </c>
      <c r="T44" s="9" t="n">
        <v>7654.19</v>
      </c>
      <c r="U44" s="9" t="n">
        <v>6923.63</v>
      </c>
      <c r="V44" s="9" t="n">
        <v>7771.27</v>
      </c>
      <c r="W44" s="9" t="n">
        <v>8005.12</v>
      </c>
      <c r="X44" s="9" t="n">
        <v>7715.58</v>
      </c>
      <c r="Y44" s="9" t="n">
        <v>7808.16</v>
      </c>
      <c r="Z44" s="9" t="n">
        <v>7776.51</v>
      </c>
      <c r="AA44" s="9">
        <f>ROUND(SUM(C44:Z44),2)</f>
        <v>167811.83</v>
      </c>
    </row>
    <row r="45">
      <c r="A45" t="inlineStr">
        <is>
          <t>Staff amenities</t>
        </is>
      </c>
      <c r="B45" t="str">
        <f>INDEX('Account Map'!$E$5:$E$90,MATCH(A45,'Account Map'!$A$5:$A$90,0))</f>
        <v>479</v>
      </c>
      <c r="C45" s="9" t="n">
        <v>1741.64</v>
      </c>
      <c r="D45" s="9" t="n">
        <v>1951.65</v>
      </c>
      <c r="E45" s="9" t="n">
        <v>1525.38</v>
      </c>
      <c r="F45" s="9" t="n">
        <v>1090.68</v>
      </c>
      <c r="G45" s="9" t="n">
        <v>1417.64</v>
      </c>
      <c r="H45" s="9" t="n">
        <v>1613.23</v>
      </c>
      <c r="I45" s="9" t="n">
        <v>1778.99</v>
      </c>
      <c r="J45" s="9" t="n">
        <v>1916.95</v>
      </c>
      <c r="K45" s="9" t="n">
        <v>1652.1</v>
      </c>
      <c r="L45" s="9" t="n">
        <v>1794.58</v>
      </c>
      <c r="M45" s="9" t="n">
        <v>1652.79</v>
      </c>
      <c r="N45" s="9" t="n">
        <v>1719.22</v>
      </c>
      <c r="O45" s="9" t="n">
        <v>1767.32</v>
      </c>
      <c r="P45" s="9" t="n">
        <v>1776.31</v>
      </c>
      <c r="Q45" s="9" t="n">
        <v>1663.77</v>
      </c>
      <c r="R45" s="9" t="n">
        <v>1086.6</v>
      </c>
      <c r="S45" s="9" t="n">
        <v>1646.37</v>
      </c>
      <c r="T45" s="9" t="n">
        <v>1891.76</v>
      </c>
      <c r="U45" s="9" t="n">
        <v>1618.29</v>
      </c>
      <c r="V45" s="9" t="n">
        <v>2074.1</v>
      </c>
      <c r="W45" s="9" t="n">
        <v>2116.09</v>
      </c>
      <c r="X45" s="9" t="n">
        <v>2191.34</v>
      </c>
      <c r="Y45" s="9" t="n">
        <v>2308.4</v>
      </c>
      <c r="Z45" s="9" t="n">
        <v>1181.89</v>
      </c>
      <c r="AA45" s="9">
        <f>ROUND(SUM(C45:Z45),2)</f>
        <v>41177.09</v>
      </c>
    </row>
    <row r="46">
      <c r="A46" t="inlineStr">
        <is>
          <t>Protective clothing</t>
        </is>
      </c>
      <c r="B46" t="str">
        <f>INDEX('Account Map'!$E$5:$E$90,MATCH(A46,'Account Map'!$A$5:$A$90,0))</f>
        <v>480</v>
      </c>
      <c r="C46" s="9" t="n">
        <v>1043.01</v>
      </c>
      <c r="D46" s="9" t="n">
        <v>1007.28</v>
      </c>
      <c r="E46" s="9" t="n">
        <v>822.86</v>
      </c>
      <c r="F46" s="9" t="n">
        <v>589.71</v>
      </c>
      <c r="G46" s="9" t="n">
        <v>851.9299999999999</v>
      </c>
      <c r="H46" s="9" t="n">
        <v>1103.09</v>
      </c>
      <c r="I46" s="9" t="n">
        <v>949.2</v>
      </c>
      <c r="J46" s="9" t="n">
        <v>1044.71</v>
      </c>
      <c r="K46" s="9" t="n">
        <v>1144.72</v>
      </c>
      <c r="L46" s="9" t="n">
        <v>1039.78</v>
      </c>
      <c r="M46" s="9" t="n">
        <v>969.8200000000001</v>
      </c>
      <c r="N46" s="9" t="n">
        <v>1190.09</v>
      </c>
      <c r="O46" s="9" t="n">
        <v>1128.26</v>
      </c>
      <c r="P46" s="9" t="n">
        <v>1117.66</v>
      </c>
      <c r="Q46" s="9" t="n">
        <v>853.2</v>
      </c>
      <c r="R46" s="9" t="n">
        <v>661.8099999999999</v>
      </c>
      <c r="S46" s="9" t="n">
        <v>972.35</v>
      </c>
      <c r="T46" s="9" t="n">
        <v>1151.61</v>
      </c>
      <c r="U46" s="9" t="n">
        <v>996.02</v>
      </c>
      <c r="V46" s="9" t="n">
        <v>1128.38</v>
      </c>
      <c r="W46" s="9" t="n">
        <v>1160.02</v>
      </c>
      <c r="X46" s="9" t="n">
        <v>0</v>
      </c>
      <c r="Y46" s="9" t="n">
        <v>412.1</v>
      </c>
      <c r="Z46" s="9" t="n">
        <v>2964.56</v>
      </c>
      <c r="AA46" s="9">
        <f>ROUND(SUM(C46:Z46),2)</f>
        <v>24302.17</v>
      </c>
    </row>
    <row r="47">
      <c r="A47" t="inlineStr">
        <is>
          <t>Training</t>
        </is>
      </c>
      <c r="B47" t="str">
        <f>INDEX('Account Map'!$E$5:$E$90,MATCH(A47,'Account Map'!$A$5:$A$90,0))</f>
        <v>481</v>
      </c>
      <c r="C47" s="9" t="n">
        <v>1374.26</v>
      </c>
      <c r="D47" s="9" t="n">
        <v>1496.94</v>
      </c>
      <c r="E47" s="9" t="n">
        <v>1224.66</v>
      </c>
      <c r="F47" s="9" t="n">
        <v>853.3</v>
      </c>
      <c r="G47" s="9" t="n">
        <v>1204.77</v>
      </c>
      <c r="H47" s="9" t="n">
        <v>1317.68</v>
      </c>
      <c r="I47" s="9" t="n">
        <v>1370.17</v>
      </c>
      <c r="J47" s="9" t="n">
        <v>1373.15</v>
      </c>
      <c r="K47" s="9" t="n">
        <v>1380.02</v>
      </c>
      <c r="L47" s="9" t="n">
        <v>1503.99</v>
      </c>
      <c r="M47" s="9" t="n">
        <v>1428.21</v>
      </c>
      <c r="N47" s="9" t="n">
        <v>1414.77</v>
      </c>
      <c r="O47" s="9" t="n">
        <v>1565.06</v>
      </c>
      <c r="P47" s="9" t="n">
        <v>1687.01</v>
      </c>
      <c r="Q47" s="9" t="n">
        <v>1307.2</v>
      </c>
      <c r="R47" s="9" t="n">
        <v>812.34</v>
      </c>
      <c r="S47" s="9" t="n">
        <v>1447.64</v>
      </c>
      <c r="T47" s="9" t="n">
        <v>1483.53</v>
      </c>
      <c r="U47" s="9" t="n">
        <v>1326.97</v>
      </c>
      <c r="V47" s="9" t="n">
        <v>1490.93</v>
      </c>
      <c r="W47" s="9" t="n">
        <v>1460.38</v>
      </c>
      <c r="X47" s="9" t="n">
        <v>2553.38</v>
      </c>
      <c r="Y47" s="9" t="n">
        <v>1484.21</v>
      </c>
      <c r="Z47" s="9" t="n">
        <v>525.1799999999999</v>
      </c>
      <c r="AA47" s="9">
        <f>ROUND(SUM(C47:Z47),2)</f>
        <v>33085.75</v>
      </c>
    </row>
    <row r="48">
      <c r="A48" t="inlineStr">
        <is>
          <t>Subscriptions</t>
        </is>
      </c>
      <c r="B48" t="str">
        <f>INDEX('Account Map'!$E$5:$E$90,MATCH(A48,'Account Map'!$A$5:$A$90,0))</f>
        <v>485</v>
      </c>
      <c r="C48" s="9" t="n">
        <v>1810.81</v>
      </c>
      <c r="D48" s="9" t="n">
        <v>1810.81</v>
      </c>
      <c r="E48" s="9" t="n">
        <v>1810.81</v>
      </c>
      <c r="F48" s="9" t="n">
        <v>1810.81</v>
      </c>
      <c r="G48" s="9" t="n">
        <v>1810.81</v>
      </c>
      <c r="H48" s="9" t="n">
        <v>1810.81</v>
      </c>
      <c r="I48" s="9" t="n">
        <v>1810.81</v>
      </c>
      <c r="J48" s="9" t="n">
        <v>1810.81</v>
      </c>
      <c r="K48" s="9" t="n">
        <v>1810.81</v>
      </c>
      <c r="L48" s="9" t="n">
        <v>1906.11</v>
      </c>
      <c r="M48" s="9" t="n">
        <v>1906.11</v>
      </c>
      <c r="N48" s="9" t="n">
        <v>1906.11</v>
      </c>
      <c r="O48" s="9" t="n">
        <v>1906.11</v>
      </c>
      <c r="P48" s="9" t="n">
        <v>1906.11</v>
      </c>
      <c r="Q48" s="9" t="n">
        <v>1906.11</v>
      </c>
      <c r="R48" s="9" t="n">
        <v>1906.11</v>
      </c>
      <c r="S48" s="9" t="n">
        <v>1906.11</v>
      </c>
      <c r="T48" s="9" t="n">
        <v>1906.11</v>
      </c>
      <c r="U48" s="9" t="n">
        <v>1906.11</v>
      </c>
      <c r="V48" s="9" t="n">
        <v>1906.11</v>
      </c>
      <c r="W48" s="9" t="n">
        <v>1906.11</v>
      </c>
      <c r="X48" s="9" t="n">
        <v>1553.04</v>
      </c>
      <c r="Y48" s="9" t="n">
        <v>2450.03</v>
      </c>
      <c r="Z48" s="9" t="n">
        <v>1715.27</v>
      </c>
      <c r="AA48" s="9">
        <f>ROUND(SUM(C48:Z48),2)</f>
        <v>44888.95</v>
      </c>
    </row>
    <row r="49">
      <c r="A49" t="inlineStr">
        <is>
          <t>Software</t>
        </is>
      </c>
      <c r="B49" t="str">
        <f>INDEX('Account Map'!$E$5:$E$90,MATCH(A49,'Account Map'!$A$5:$A$90,0))</f>
        <v>485</v>
      </c>
      <c r="C49" s="9" t="n">
        <v>3297.49</v>
      </c>
      <c r="D49" s="9" t="n">
        <v>3297.49</v>
      </c>
      <c r="E49" s="9" t="n">
        <v>3297.49</v>
      </c>
      <c r="F49" s="9" t="n">
        <v>3297.49</v>
      </c>
      <c r="G49" s="9" t="n">
        <v>3297.49</v>
      </c>
      <c r="H49" s="9" t="n">
        <v>3297.49</v>
      </c>
      <c r="I49" s="9" t="n">
        <v>3297.49</v>
      </c>
      <c r="J49" s="9" t="n">
        <v>3297.49</v>
      </c>
      <c r="K49" s="9" t="n">
        <v>3297.49</v>
      </c>
      <c r="L49" s="9" t="n">
        <v>3471.05</v>
      </c>
      <c r="M49" s="9" t="n">
        <v>3471.05</v>
      </c>
      <c r="N49" s="9" t="n">
        <v>3471.05</v>
      </c>
      <c r="O49" s="9" t="n">
        <v>3471.05</v>
      </c>
      <c r="P49" s="9" t="n">
        <v>3471.05</v>
      </c>
      <c r="Q49" s="9" t="n">
        <v>3471.05</v>
      </c>
      <c r="R49" s="9" t="n">
        <v>3471.05</v>
      </c>
      <c r="S49" s="9" t="n">
        <v>3471.05</v>
      </c>
      <c r="T49" s="9" t="n">
        <v>3471.05</v>
      </c>
      <c r="U49" s="9" t="n">
        <v>3471.05</v>
      </c>
      <c r="V49" s="9" t="n">
        <v>3471.05</v>
      </c>
      <c r="W49" s="9" t="n">
        <v>3471.05</v>
      </c>
      <c r="X49" s="9" t="n">
        <v>3988.11</v>
      </c>
      <c r="Y49" s="9" t="n">
        <v>2651.42</v>
      </c>
      <c r="Z49" s="9" t="n">
        <v>3773.61</v>
      </c>
      <c r="AA49" s="9">
        <f>ROUND(SUM(C49:Z49),2)</f>
        <v>81743.15</v>
      </c>
    </row>
    <row r="50">
      <c r="A50" t="inlineStr">
        <is>
          <t>Telephone</t>
        </is>
      </c>
      <c r="B50" t="str">
        <f>INDEX('Account Map'!$E$5:$E$90,MATCH(A50,'Account Map'!$A$5:$A$90,0))</f>
        <v>489</v>
      </c>
      <c r="C50" s="9" t="n">
        <v>1042.51</v>
      </c>
      <c r="D50" s="9" t="n">
        <v>1042.51</v>
      </c>
      <c r="E50" s="9" t="n">
        <v>1042.51</v>
      </c>
      <c r="F50" s="9" t="n">
        <v>1042.51</v>
      </c>
      <c r="G50" s="9" t="n">
        <v>1042.51</v>
      </c>
      <c r="H50" s="9" t="n">
        <v>1042.51</v>
      </c>
      <c r="I50" s="9" t="n">
        <v>1042.51</v>
      </c>
      <c r="J50" s="9" t="n">
        <v>1042.51</v>
      </c>
      <c r="K50" s="9" t="n">
        <v>1042.51</v>
      </c>
      <c r="L50" s="9" t="n">
        <v>1097.38</v>
      </c>
      <c r="M50" s="9" t="n">
        <v>1097.38</v>
      </c>
      <c r="N50" s="9" t="n">
        <v>1097.38</v>
      </c>
      <c r="O50" s="9" t="n">
        <v>1097.38</v>
      </c>
      <c r="P50" s="9" t="n">
        <v>1097.38</v>
      </c>
      <c r="Q50" s="9" t="n">
        <v>1097.38</v>
      </c>
      <c r="R50" s="9" t="n">
        <v>1097.38</v>
      </c>
      <c r="S50" s="9" t="n">
        <v>1097.38</v>
      </c>
      <c r="T50" s="9" t="n">
        <v>1097.38</v>
      </c>
      <c r="U50" s="9" t="n">
        <v>1097.38</v>
      </c>
      <c r="V50" s="9" t="n">
        <v>1097.38</v>
      </c>
      <c r="W50" s="9" t="n">
        <v>1097.38</v>
      </c>
      <c r="X50" s="9" t="n">
        <v>822.5599999999999</v>
      </c>
      <c r="Y50" s="9" t="n">
        <v>2469.59</v>
      </c>
      <c r="Z50" s="9" t="n">
        <v>0</v>
      </c>
      <c r="AA50" s="9">
        <f>ROUND(SUM(C50:Z50),2)</f>
        <v>25843.3</v>
      </c>
    </row>
    <row r="51">
      <c r="A51" t="inlineStr">
        <is>
          <t>Mobile phones</t>
        </is>
      </c>
      <c r="B51" t="str">
        <f>INDEX('Account Map'!$E$5:$E$90,MATCH(A51,'Account Map'!$A$5:$A$90,0))</f>
        <v>489</v>
      </c>
      <c r="C51" s="9" t="n">
        <v>769.09</v>
      </c>
      <c r="D51" s="9" t="n">
        <v>787.49</v>
      </c>
      <c r="E51" s="9" t="n">
        <v>619.04</v>
      </c>
      <c r="F51" s="9" t="n">
        <v>440.97</v>
      </c>
      <c r="G51" s="9" t="n">
        <v>583.0700000000001</v>
      </c>
      <c r="H51" s="9" t="n">
        <v>761.9299999999999</v>
      </c>
      <c r="I51" s="9" t="n">
        <v>648.71</v>
      </c>
      <c r="J51" s="9" t="n">
        <v>756.5599999999999</v>
      </c>
      <c r="K51" s="9" t="n">
        <v>729.61</v>
      </c>
      <c r="L51" s="9" t="n">
        <v>665.45</v>
      </c>
      <c r="M51" s="9" t="n">
        <v>823.9299999999999</v>
      </c>
      <c r="N51" s="9" t="n">
        <v>767.04</v>
      </c>
      <c r="O51" s="9" t="n">
        <v>846.3099999999999</v>
      </c>
      <c r="P51" s="9" t="n">
        <v>844.73</v>
      </c>
      <c r="Q51" s="9" t="n">
        <v>675.92</v>
      </c>
      <c r="R51" s="9" t="n">
        <v>426.94</v>
      </c>
      <c r="S51" s="9" t="n">
        <v>754.04</v>
      </c>
      <c r="T51" s="9" t="n">
        <v>780.4400000000001</v>
      </c>
      <c r="U51" s="9" t="n">
        <v>829.86</v>
      </c>
      <c r="V51" s="9" t="n">
        <v>850.8</v>
      </c>
      <c r="W51" s="9" t="n">
        <v>775.27</v>
      </c>
      <c r="X51" s="9" t="n">
        <v>640.16</v>
      </c>
      <c r="Y51" s="9" t="n">
        <v>806.13</v>
      </c>
      <c r="Z51" s="9" t="n">
        <v>972.8</v>
      </c>
      <c r="AA51" s="9">
        <f>ROUND(SUM(C51:Z51),2)</f>
        <v>17556.29</v>
      </c>
    </row>
    <row r="52">
      <c r="A52" t="inlineStr">
        <is>
          <t>Internet</t>
        </is>
      </c>
      <c r="B52" t="str">
        <f>INDEX('Account Map'!$E$5:$E$90,MATCH(A52,'Account Map'!$A$5:$A$90,0))</f>
        <v>489</v>
      </c>
      <c r="C52" s="9" t="n">
        <v>1723.13</v>
      </c>
      <c r="D52" s="9" t="n">
        <v>1976.78</v>
      </c>
      <c r="E52" s="9" t="n">
        <v>1452.6</v>
      </c>
      <c r="F52" s="9" t="n">
        <v>1227.85</v>
      </c>
      <c r="G52" s="9" t="n">
        <v>1718.8</v>
      </c>
      <c r="H52" s="9" t="n">
        <v>1777.13</v>
      </c>
      <c r="I52" s="9" t="n">
        <v>1716.54</v>
      </c>
      <c r="J52" s="9" t="n">
        <v>1816.83</v>
      </c>
      <c r="K52" s="9" t="n">
        <v>2218.46</v>
      </c>
      <c r="L52" s="9" t="n">
        <v>1786.53</v>
      </c>
      <c r="M52" s="9" t="n">
        <v>1862.84</v>
      </c>
      <c r="N52" s="9" t="n">
        <v>2128.83</v>
      </c>
      <c r="O52" s="9" t="n">
        <v>1966.32</v>
      </c>
      <c r="P52" s="9" t="n">
        <v>2036.91</v>
      </c>
      <c r="Q52" s="9" t="n">
        <v>1667.05</v>
      </c>
      <c r="R52" s="9" t="n">
        <v>1202.15</v>
      </c>
      <c r="S52" s="9" t="n">
        <v>1893.6</v>
      </c>
      <c r="T52" s="9" t="n">
        <v>1966.98</v>
      </c>
      <c r="U52" s="9" t="n">
        <v>1932.08</v>
      </c>
      <c r="V52" s="9" t="n">
        <v>2069.64</v>
      </c>
      <c r="W52" s="9" t="n">
        <v>2366.64</v>
      </c>
      <c r="X52" s="9" t="n">
        <v>3134.49</v>
      </c>
      <c r="Y52" s="9" t="n">
        <v>0</v>
      </c>
      <c r="Z52" s="9" t="n">
        <v>3219.7</v>
      </c>
      <c r="AA52" s="9">
        <f>ROUND(SUM(C52:Z52),2)</f>
        <v>44861.88</v>
      </c>
    </row>
    <row r="53">
      <c r="A53" t="inlineStr">
        <is>
          <t>Travel</t>
        </is>
      </c>
      <c r="B53" t="str">
        <f>INDEX('Account Map'!$E$5:$E$90,MATCH(A53,'Account Map'!$A$5:$A$90,0))</f>
        <v>493</v>
      </c>
      <c r="C53" s="9" t="n">
        <v>3361.39</v>
      </c>
      <c r="D53" s="9" t="n">
        <v>3164.89</v>
      </c>
      <c r="E53" s="9" t="n">
        <v>2494.1</v>
      </c>
      <c r="F53" s="9" t="n">
        <v>1698.12</v>
      </c>
      <c r="G53" s="9" t="n">
        <v>2560.64</v>
      </c>
      <c r="H53" s="9" t="n">
        <v>3106.22</v>
      </c>
      <c r="I53" s="9" t="n">
        <v>3200.01</v>
      </c>
      <c r="J53" s="9" t="n">
        <v>2903.21</v>
      </c>
      <c r="K53" s="9" t="n">
        <v>3346.28</v>
      </c>
      <c r="L53" s="9" t="n">
        <v>3141.48</v>
      </c>
      <c r="M53" s="9" t="n">
        <v>3089.43</v>
      </c>
      <c r="N53" s="9" t="n">
        <v>3099.71</v>
      </c>
      <c r="O53" s="9" t="n">
        <v>3400.92</v>
      </c>
      <c r="P53" s="9" t="n">
        <v>3191.58</v>
      </c>
      <c r="Q53" s="9" t="n">
        <v>2590.22</v>
      </c>
      <c r="R53" s="9" t="n">
        <v>1913.83</v>
      </c>
      <c r="S53" s="9" t="n">
        <v>2837.87</v>
      </c>
      <c r="T53" s="9" t="n">
        <v>3429.22</v>
      </c>
      <c r="U53" s="9" t="n">
        <v>3269.47</v>
      </c>
      <c r="V53" s="9" t="n">
        <v>3755.28</v>
      </c>
      <c r="W53" s="9" t="n">
        <v>3720.87</v>
      </c>
      <c r="X53" s="9" t="n">
        <v>3648.63</v>
      </c>
      <c r="Y53" s="9" t="n">
        <v>3443.8</v>
      </c>
      <c r="Z53" s="9" t="n">
        <v>3168.59</v>
      </c>
      <c r="AA53" s="9">
        <f>ROUND(SUM(C53:Z53),2)</f>
        <v>73535.76</v>
      </c>
    </row>
    <row r="54">
      <c r="A54" t="inlineStr">
        <is>
          <t>Waste removal</t>
        </is>
      </c>
      <c r="B54" t="str">
        <f>INDEX('Account Map'!$E$5:$E$90,MATCH(A54,'Account Map'!$A$5:$A$90,0))</f>
        <v>494</v>
      </c>
      <c r="C54" s="9" t="n">
        <v>544.66</v>
      </c>
      <c r="D54" s="9" t="n">
        <v>549.77</v>
      </c>
      <c r="E54" s="9" t="n">
        <v>460.45</v>
      </c>
      <c r="F54" s="9" t="n">
        <v>312.85</v>
      </c>
      <c r="G54" s="9" t="n">
        <v>448.81</v>
      </c>
      <c r="H54" s="9" t="n">
        <v>561.21</v>
      </c>
      <c r="I54" s="9" t="n">
        <v>500.57</v>
      </c>
      <c r="J54" s="9" t="n">
        <v>578.11</v>
      </c>
      <c r="K54" s="9" t="n">
        <v>597.34</v>
      </c>
      <c r="L54" s="9" t="n">
        <v>553.36</v>
      </c>
      <c r="M54" s="9" t="n">
        <v>602.66</v>
      </c>
      <c r="N54" s="9" t="n">
        <v>565.37</v>
      </c>
      <c r="O54" s="9" t="n">
        <v>589.6</v>
      </c>
      <c r="P54" s="9" t="n">
        <v>662.55</v>
      </c>
      <c r="Q54" s="9" t="n">
        <v>519.41</v>
      </c>
      <c r="R54" s="9" t="n">
        <v>333.57</v>
      </c>
      <c r="S54" s="9" t="n">
        <v>514.4</v>
      </c>
      <c r="T54" s="9" t="n">
        <v>603.71</v>
      </c>
      <c r="U54" s="9" t="n">
        <v>507.83</v>
      </c>
      <c r="V54" s="9" t="n">
        <v>570.41</v>
      </c>
      <c r="W54" s="9" t="n">
        <v>661.4299999999999</v>
      </c>
      <c r="X54" s="9" t="n">
        <v>0</v>
      </c>
      <c r="Y54" s="9" t="n">
        <v>0</v>
      </c>
      <c r="Z54" s="9" t="n">
        <v>1796.53</v>
      </c>
      <c r="AA54" s="9">
        <f>ROUND(SUM(C54:Z54),2)</f>
        <v>13034.6</v>
      </c>
    </row>
    <row r="55">
      <c r="A55" t="inlineStr">
        <is>
          <t>Licences &amp; permits</t>
        </is>
      </c>
      <c r="B55" t="str">
        <f>INDEX('Account Map'!$E$5:$E$90,MATCH(A55,'Account Map'!$A$5:$A$90,0))</f>
        <v>495</v>
      </c>
      <c r="C55" s="9" t="n">
        <v>782.27</v>
      </c>
      <c r="D55" s="9" t="n">
        <v>787.79</v>
      </c>
      <c r="E55" s="9" t="n">
        <v>551.34</v>
      </c>
      <c r="F55" s="9" t="n">
        <v>471.82</v>
      </c>
      <c r="G55" s="9" t="n">
        <v>709.83</v>
      </c>
      <c r="H55" s="9" t="n">
        <v>699.2</v>
      </c>
      <c r="I55" s="9" t="n">
        <v>701.98</v>
      </c>
      <c r="J55" s="9" t="n">
        <v>684.08</v>
      </c>
      <c r="K55" s="9" t="n">
        <v>779.37</v>
      </c>
      <c r="L55" s="9" t="n">
        <v>717.91</v>
      </c>
      <c r="M55" s="9" t="n">
        <v>747.66</v>
      </c>
      <c r="N55" s="9" t="n">
        <v>846.7</v>
      </c>
      <c r="O55" s="9" t="n">
        <v>757.7</v>
      </c>
      <c r="P55" s="9" t="n">
        <v>793.6799999999999</v>
      </c>
      <c r="Q55" s="9" t="n">
        <v>695.55</v>
      </c>
      <c r="R55" s="9" t="n">
        <v>458.5</v>
      </c>
      <c r="S55" s="9" t="n">
        <v>735.17</v>
      </c>
      <c r="T55" s="9" t="n">
        <v>866.25</v>
      </c>
      <c r="U55" s="9" t="n">
        <v>783.85</v>
      </c>
      <c r="V55" s="9" t="n">
        <v>846.52</v>
      </c>
      <c r="W55" s="9" t="n">
        <v>853.26</v>
      </c>
      <c r="X55" s="9" t="n">
        <v>50.7</v>
      </c>
      <c r="Y55" s="9" t="n">
        <v>0</v>
      </c>
      <c r="Z55" s="9" t="n">
        <v>2388.15</v>
      </c>
      <c r="AA55" s="9">
        <f>ROUND(SUM(C55:Z55),2)</f>
        <v>17709.28</v>
      </c>
    </row>
    <row r="56">
      <c r="A56" t="inlineStr">
        <is>
          <t>Donations</t>
        </is>
      </c>
      <c r="B56" t="str">
        <f>INDEX('Account Map'!$E$5:$E$90,MATCH(A56,'Account Map'!$A$5:$A$90,0))</f>
        <v>496</v>
      </c>
      <c r="C56" s="9" t="n">
        <v>0</v>
      </c>
      <c r="D56" s="9" t="n">
        <v>0</v>
      </c>
      <c r="E56" s="9" t="n">
        <v>0</v>
      </c>
      <c r="F56" s="9" t="n">
        <v>0</v>
      </c>
      <c r="G56" s="9" t="n">
        <v>0</v>
      </c>
      <c r="H56" s="9" t="n">
        <v>0</v>
      </c>
      <c r="I56" s="9" t="n">
        <v>0</v>
      </c>
      <c r="J56" s="9" t="n">
        <v>0</v>
      </c>
      <c r="K56" s="9" t="n">
        <v>0</v>
      </c>
      <c r="L56" s="9" t="n">
        <v>0</v>
      </c>
      <c r="M56" s="9" t="n">
        <v>0</v>
      </c>
      <c r="N56" s="9" t="n">
        <v>0</v>
      </c>
      <c r="O56" s="9" t="n">
        <v>0</v>
      </c>
      <c r="P56" s="9" t="n">
        <v>0</v>
      </c>
      <c r="Q56" s="9" t="n">
        <v>0</v>
      </c>
      <c r="R56" s="9" t="n">
        <v>0</v>
      </c>
      <c r="S56" s="9" t="n">
        <v>0</v>
      </c>
      <c r="T56" s="9" t="n">
        <v>0</v>
      </c>
      <c r="U56" s="9" t="n">
        <v>0</v>
      </c>
      <c r="V56" s="9" t="n">
        <v>0</v>
      </c>
      <c r="W56" s="9" t="n">
        <v>0</v>
      </c>
      <c r="X56" s="9" t="n">
        <v>0</v>
      </c>
      <c r="Y56" s="9" t="n">
        <v>0</v>
      </c>
      <c r="Z56" s="9" t="n">
        <v>0</v>
      </c>
      <c r="AA56" s="9">
        <f>ROUND(SUM(C56:Z56),2)</f>
        <v>0</v>
      </c>
    </row>
    <row r="57">
      <c r="A57" t="inlineStr">
        <is>
          <t>Fines &amp; penalties</t>
        </is>
      </c>
      <c r="B57" t="str">
        <f>INDEX('Account Map'!$E$5:$E$90,MATCH(A57,'Account Map'!$A$5:$A$90,0))</f>
        <v>497</v>
      </c>
      <c r="C57" s="9" t="n">
        <v>0</v>
      </c>
      <c r="D57" s="9" t="n">
        <v>0</v>
      </c>
      <c r="E57" s="9" t="n">
        <v>0</v>
      </c>
      <c r="F57" s="9" t="n">
        <v>0</v>
      </c>
      <c r="G57" s="9" t="n">
        <v>0</v>
      </c>
      <c r="H57" s="9" t="n">
        <v>0</v>
      </c>
      <c r="I57" s="9" t="n">
        <v>0</v>
      </c>
      <c r="J57" s="9" t="n">
        <v>0</v>
      </c>
      <c r="K57" s="9" t="n">
        <v>0</v>
      </c>
      <c r="L57" s="9" t="n">
        <v>0</v>
      </c>
      <c r="M57" s="9" t="n">
        <v>0</v>
      </c>
      <c r="N57" s="9" t="n">
        <v>0</v>
      </c>
      <c r="O57" s="9" t="n">
        <v>0</v>
      </c>
      <c r="P57" s="9" t="n">
        <v>0</v>
      </c>
      <c r="Q57" s="9" t="n">
        <v>0</v>
      </c>
      <c r="R57" s="9" t="n">
        <v>0</v>
      </c>
      <c r="S57" s="9" t="n">
        <v>0</v>
      </c>
      <c r="T57" s="9" t="n">
        <v>0</v>
      </c>
      <c r="U57" s="9" t="n">
        <v>0</v>
      </c>
      <c r="V57" s="9" t="n">
        <v>0</v>
      </c>
      <c r="W57" s="9" t="n">
        <v>0</v>
      </c>
      <c r="X57" s="9" t="n">
        <v>0</v>
      </c>
      <c r="Y57" s="9" t="n">
        <v>0</v>
      </c>
      <c r="Z57" s="9" t="n">
        <v>0</v>
      </c>
      <c r="AA57" s="9">
        <f>ROUND(SUM(C57:Z57),2)</f>
        <v>0</v>
      </c>
    </row>
    <row r="58">
      <c r="A58" t="inlineStr">
        <is>
          <t>Rounding</t>
        </is>
      </c>
      <c r="B58" t="str">
        <f>INDEX('Account Map'!$E$5:$E$90,MATCH(A58,'Account Map'!$A$5:$A$90,0))</f>
        <v>860</v>
      </c>
      <c r="C58" s="9" t="n">
        <v>0</v>
      </c>
      <c r="D58" s="9" t="n">
        <v>0</v>
      </c>
      <c r="E58" s="9" t="n">
        <v>0</v>
      </c>
      <c r="F58" s="9" t="n">
        <v>0</v>
      </c>
      <c r="G58" s="9" t="n">
        <v>0</v>
      </c>
      <c r="H58" s="9" t="n">
        <v>0</v>
      </c>
      <c r="I58" s="9" t="n">
        <v>0</v>
      </c>
      <c r="J58" s="9" t="n">
        <v>0</v>
      </c>
      <c r="K58" s="9" t="n">
        <v>0</v>
      </c>
      <c r="L58" s="9" t="n">
        <v>0</v>
      </c>
      <c r="M58" s="9" t="n">
        <v>0</v>
      </c>
      <c r="N58" s="9" t="n">
        <v>0</v>
      </c>
      <c r="O58" s="9" t="n">
        <v>0</v>
      </c>
      <c r="P58" s="9" t="n">
        <v>0</v>
      </c>
      <c r="Q58" s="9" t="n">
        <v>0</v>
      </c>
      <c r="R58" s="9" t="n">
        <v>0</v>
      </c>
      <c r="S58" s="9" t="n">
        <v>0</v>
      </c>
      <c r="T58" s="9" t="n">
        <v>0</v>
      </c>
      <c r="U58" s="9" t="n">
        <v>0</v>
      </c>
      <c r="V58" s="9" t="n">
        <v>0</v>
      </c>
      <c r="W58" s="9" t="n">
        <v>0</v>
      </c>
      <c r="X58" s="9" t="n">
        <v>0</v>
      </c>
      <c r="Y58" s="9" t="n">
        <v>0</v>
      </c>
      <c r="Z58" s="9" t="n">
        <v>0</v>
      </c>
      <c r="AA58" s="9">
        <f>ROUND(SUM(C58:Z58),2)</f>
        <v>0</v>
      </c>
    </row>
    <row r="59">
      <c r="A59" t="inlineStr">
        <is>
          <t>Uncategorised Expense</t>
        </is>
      </c>
      <c r="B59" t="str">
        <f>INDEX('Account Map'!$E$5:$E$90,MATCH(A59,'Account Map'!$A$5:$A$90,0))</f>
        <v>850</v>
      </c>
      <c r="C59" s="9" t="n">
        <v>1584.32</v>
      </c>
      <c r="D59" s="9" t="n">
        <v>1611.72</v>
      </c>
      <c r="E59" s="9" t="n">
        <v>1389.31</v>
      </c>
      <c r="F59" s="9" t="n">
        <v>1013.22</v>
      </c>
      <c r="G59" s="9" t="n">
        <v>1361.44</v>
      </c>
      <c r="H59" s="9" t="n">
        <v>1731.58</v>
      </c>
      <c r="I59" s="9" t="n">
        <v>1536.17</v>
      </c>
      <c r="J59" s="9" t="n">
        <v>1632.73</v>
      </c>
      <c r="K59" s="9" t="n">
        <v>1779.35</v>
      </c>
      <c r="L59" s="9" t="n">
        <v>1708.82</v>
      </c>
      <c r="M59" s="9" t="n">
        <v>1617.33</v>
      </c>
      <c r="N59" s="9" t="n">
        <v>1703.8</v>
      </c>
      <c r="O59" s="9" t="n">
        <v>1612.45</v>
      </c>
      <c r="P59" s="9" t="n">
        <v>1786.27</v>
      </c>
      <c r="Q59" s="9" t="n">
        <v>1528.88</v>
      </c>
      <c r="R59" s="9" t="n">
        <v>938.84</v>
      </c>
      <c r="S59" s="9" t="n">
        <v>1513.67</v>
      </c>
      <c r="T59" s="9" t="n">
        <v>1895.39</v>
      </c>
      <c r="U59" s="9" t="n">
        <v>1519.3</v>
      </c>
      <c r="V59" s="9" t="n">
        <v>1808.17</v>
      </c>
      <c r="W59" s="9" t="n">
        <v>1996.25</v>
      </c>
      <c r="X59" s="9" t="n">
        <v>0</v>
      </c>
      <c r="Y59" s="9" t="n">
        <v>2092.9</v>
      </c>
      <c r="Z59" s="9" t="n">
        <v>3217.16</v>
      </c>
      <c r="AA59" s="9">
        <f>ROUND(SUM(C59:Z59),2)</f>
        <v>38579.07</v>
      </c>
    </row>
    <row r="60">
      <c r="A60" t="inlineStr">
        <is>
          <t>Uncategorised Income</t>
        </is>
      </c>
      <c r="B60" t="str">
        <f>INDEX('Account Map'!$E$5:$E$90,MATCH(A60,'Account Map'!$A$5:$A$90,0))</f>
        <v>850</v>
      </c>
      <c r="C60" s="9" t="n">
        <v>0</v>
      </c>
      <c r="D60" s="9" t="n">
        <v>0</v>
      </c>
      <c r="E60" s="9" t="n">
        <v>0</v>
      </c>
      <c r="F60" s="9" t="n">
        <v>0</v>
      </c>
      <c r="G60" s="9" t="n">
        <v>0</v>
      </c>
      <c r="H60" s="9" t="n">
        <v>0</v>
      </c>
      <c r="I60" s="9" t="n">
        <v>0</v>
      </c>
      <c r="J60" s="9" t="n">
        <v>0</v>
      </c>
      <c r="K60" s="9" t="n">
        <v>0</v>
      </c>
      <c r="L60" s="9" t="n">
        <v>0</v>
      </c>
      <c r="M60" s="9" t="n">
        <v>0</v>
      </c>
      <c r="N60" s="9" t="n">
        <v>0</v>
      </c>
      <c r="O60" s="9" t="n">
        <v>0</v>
      </c>
      <c r="P60" s="9" t="n">
        <v>0</v>
      </c>
      <c r="Q60" s="9" t="n">
        <v>0</v>
      </c>
      <c r="R60" s="9" t="n">
        <v>0</v>
      </c>
      <c r="S60" s="9" t="n">
        <v>0</v>
      </c>
      <c r="T60" s="9" t="n">
        <v>0</v>
      </c>
      <c r="U60" s="9" t="n">
        <v>0</v>
      </c>
      <c r="V60" s="9" t="n">
        <v>0</v>
      </c>
      <c r="W60" s="9" t="n">
        <v>0</v>
      </c>
      <c r="X60" s="9" t="n">
        <v>0</v>
      </c>
      <c r="Y60" s="9" t="n">
        <v>0</v>
      </c>
      <c r="Z60" s="9" t="n">
        <v>0</v>
      </c>
      <c r="AA60" s="9">
        <f>ROUND(SUM(C60:Z60),2)</f>
        <v>0</v>
      </c>
    </row>
    <row r="61">
      <c r="A61" t="inlineStr">
        <is>
          <t>Ask My Accountant</t>
        </is>
      </c>
      <c r="B61" t="str">
        <f>INDEX('Account Map'!$E$5:$E$90,MATCH(A61,'Account Map'!$A$5:$A$90,0))</f>
        <v>850</v>
      </c>
      <c r="C61" s="9" t="n">
        <v>0</v>
      </c>
      <c r="D61" s="9" t="n">
        <v>0</v>
      </c>
      <c r="E61" s="9" t="n">
        <v>0</v>
      </c>
      <c r="F61" s="9" t="n">
        <v>0</v>
      </c>
      <c r="G61" s="9" t="n">
        <v>0</v>
      </c>
      <c r="H61" s="9" t="n">
        <v>0</v>
      </c>
      <c r="I61" s="9" t="n">
        <v>0</v>
      </c>
      <c r="J61" s="9" t="n">
        <v>0</v>
      </c>
      <c r="K61" s="9" t="n">
        <v>0</v>
      </c>
      <c r="L61" s="9" t="n">
        <v>0</v>
      </c>
      <c r="M61" s="9" t="n">
        <v>0</v>
      </c>
      <c r="N61" s="9" t="n">
        <v>0</v>
      </c>
      <c r="O61" s="9" t="n">
        <v>0</v>
      </c>
      <c r="P61" s="9" t="n">
        <v>0</v>
      </c>
      <c r="Q61" s="9" t="n">
        <v>0</v>
      </c>
      <c r="R61" s="9" t="n">
        <v>0</v>
      </c>
      <c r="S61" s="9" t="n">
        <v>0</v>
      </c>
      <c r="T61" s="9" t="n">
        <v>0</v>
      </c>
      <c r="U61" s="9" t="n">
        <v>0</v>
      </c>
      <c r="V61" s="9" t="n">
        <v>0</v>
      </c>
      <c r="W61" s="9" t="n">
        <v>0</v>
      </c>
      <c r="X61" s="9" t="n">
        <v>0</v>
      </c>
      <c r="Y61" s="9" t="n">
        <v>0</v>
      </c>
      <c r="Z61" s="9" t="n">
        <v>0</v>
      </c>
      <c r="AA61" s="9">
        <f>ROUND(SUM(C61:Z61),2)</f>
        <v>0</v>
      </c>
    </row>
  </sheetData>
  <autoFilter ref="A4:AA61"/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86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34" customWidth="1" min="4" max="4"/>
    <col width="14" customWidth="1" min="5" max="5"/>
    <col width="46" customWidth="1" min="6" max="6"/>
  </cols>
  <sheetData>
    <row r="1">
      <c r="A1" s="6" t="inlineStr">
        <is>
          <t>Comparative manual journals for Xero (one per month, offset to 840; 840 cleared to 960 at each 30 June)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Journal</t>
        </is>
      </c>
      <c r="B4" s="7" t="inlineStr">
        <is>
          <t>Date</t>
        </is>
      </c>
      <c r="C4" s="7" t="inlineStr">
        <is>
          <t>Xero code</t>
        </is>
      </c>
      <c r="D4" s="7" t="inlineStr">
        <is>
          <t>Account</t>
        </is>
      </c>
      <c r="E4" s="7" t="inlineStr">
        <is>
          <t>Amount</t>
        </is>
      </c>
      <c r="F4" s="7" t="inlineStr">
        <is>
          <t>Memo</t>
        </is>
      </c>
    </row>
    <row r="5">
      <c r="A5" t="inlineStr">
        <is>
          <t>H01</t>
        </is>
      </c>
      <c r="B5" s="10" t="n">
        <v>45596</v>
      </c>
      <c r="C5" t="inlineStr">
        <is>
          <t>200</t>
        </is>
      </c>
      <c r="D5" t="inlineStr">
        <is>
          <t>Joinery sales</t>
        </is>
      </c>
      <c r="E5" s="9" t="n">
        <v>-105357.27</v>
      </c>
      <c r="F5" t="inlineStr">
        <is>
          <t>Comparative: QBO P&amp;L 2024-10</t>
        </is>
      </c>
    </row>
    <row r="6">
      <c r="A6" t="inlineStr">
        <is>
          <t>H01</t>
        </is>
      </c>
      <c r="B6" s="10" t="n">
        <v>45596</v>
      </c>
      <c r="C6" t="inlineStr">
        <is>
          <t>201</t>
        </is>
      </c>
      <c r="D6" t="inlineStr">
        <is>
          <t>Shopfitting contracts</t>
        </is>
      </c>
      <c r="E6" s="9" t="n">
        <v>-223421.64</v>
      </c>
      <c r="F6" t="inlineStr">
        <is>
          <t>Comparative: QBO P&amp;L 2024-10</t>
        </is>
      </c>
    </row>
    <row r="7">
      <c r="A7" t="inlineStr">
        <is>
          <t>H01</t>
        </is>
      </c>
      <c r="B7" s="10" t="n">
        <v>45596</v>
      </c>
      <c r="C7" t="inlineStr">
        <is>
          <t>202</t>
        </is>
      </c>
      <c r="D7" t="inlineStr">
        <is>
          <t>Installation labour</t>
        </is>
      </c>
      <c r="E7" s="9" t="n">
        <v>-12222.49</v>
      </c>
      <c r="F7" t="inlineStr">
        <is>
          <t>Comparative: QBO P&amp;L 2024-10</t>
        </is>
      </c>
    </row>
    <row r="8">
      <c r="A8" t="inlineStr">
        <is>
          <t>H01</t>
        </is>
      </c>
      <c r="B8" s="10" t="n">
        <v>45596</v>
      </c>
      <c r="C8" t="inlineStr">
        <is>
          <t>203</t>
        </is>
      </c>
      <c r="D8" t="inlineStr">
        <is>
          <t>Design and drafting fees</t>
        </is>
      </c>
      <c r="E8" s="9" t="n">
        <v>-21884.8</v>
      </c>
      <c r="F8" t="inlineStr">
        <is>
          <t>Comparative: QBO P&amp;L 2024-10</t>
        </is>
      </c>
    </row>
    <row r="9">
      <c r="A9" t="inlineStr">
        <is>
          <t>H01</t>
        </is>
      </c>
      <c r="B9" s="10" t="n">
        <v>45596</v>
      </c>
      <c r="C9" t="inlineStr">
        <is>
          <t>270</t>
        </is>
      </c>
      <c r="D9" t="inlineStr">
        <is>
          <t>Interest income</t>
        </is>
      </c>
      <c r="E9" s="9" t="n">
        <v>-513</v>
      </c>
      <c r="F9" t="inlineStr">
        <is>
          <t>Comparative: QBO P&amp;L 2024-10</t>
        </is>
      </c>
    </row>
    <row r="10">
      <c r="A10" t="inlineStr">
        <is>
          <t>H01</t>
        </is>
      </c>
      <c r="B10" s="10" t="n">
        <v>45596</v>
      </c>
      <c r="C10" t="inlineStr">
        <is>
          <t>310</t>
        </is>
      </c>
      <c r="D10" t="inlineStr">
        <is>
          <t>Timber and board</t>
        </is>
      </c>
      <c r="E10" s="9" t="n">
        <v>36356.01</v>
      </c>
      <c r="F10" t="inlineStr">
        <is>
          <t>Comparative: QBO P&amp;L 2024-10</t>
        </is>
      </c>
    </row>
    <row r="11">
      <c r="A11" t="inlineStr">
        <is>
          <t>H01</t>
        </is>
      </c>
      <c r="B11" s="10" t="n">
        <v>45596</v>
      </c>
      <c r="C11" t="inlineStr">
        <is>
          <t>311</t>
        </is>
      </c>
      <c r="D11" t="inlineStr">
        <is>
          <t>Hardware and fittings</t>
        </is>
      </c>
      <c r="E11" s="9" t="n">
        <v>11826.72</v>
      </c>
      <c r="F11" t="inlineStr">
        <is>
          <t>Comparative: QBO P&amp;L 2024-10</t>
        </is>
      </c>
    </row>
    <row r="12">
      <c r="A12" t="inlineStr">
        <is>
          <t>H01</t>
        </is>
      </c>
      <c r="B12" s="10" t="n">
        <v>45596</v>
      </c>
      <c r="C12" t="inlineStr">
        <is>
          <t>312</t>
        </is>
      </c>
      <c r="D12" t="inlineStr">
        <is>
          <t>Benchtops (outsourced)</t>
        </is>
      </c>
      <c r="E12" s="9" t="n">
        <v>3697.02</v>
      </c>
      <c r="F12" t="inlineStr">
        <is>
          <t>Comparative: QBO P&amp;L 2024-10</t>
        </is>
      </c>
    </row>
    <row r="13">
      <c r="A13" t="inlineStr">
        <is>
          <t>H01</t>
        </is>
      </c>
      <c r="B13" s="10" t="n">
        <v>45596</v>
      </c>
      <c r="C13" t="inlineStr">
        <is>
          <t>313</t>
        </is>
      </c>
      <c r="D13" t="inlineStr">
        <is>
          <t>Subcontractors</t>
        </is>
      </c>
      <c r="E13" s="9" t="n">
        <v>24950.6</v>
      </c>
      <c r="F13" t="inlineStr">
        <is>
          <t>Comparative: QBO P&amp;L 2024-10</t>
        </is>
      </c>
    </row>
    <row r="14">
      <c r="A14" t="inlineStr">
        <is>
          <t>H01</t>
        </is>
      </c>
      <c r="B14" s="10" t="n">
        <v>45596</v>
      </c>
      <c r="C14" t="inlineStr">
        <is>
          <t>314</t>
        </is>
      </c>
      <c r="D14" t="inlineStr">
        <is>
          <t>Freight and cartage</t>
        </is>
      </c>
      <c r="E14" s="9" t="n">
        <v>11193.02</v>
      </c>
      <c r="F14" t="inlineStr">
        <is>
          <t>Comparative: QBO P&amp;L 2024-10</t>
        </is>
      </c>
    </row>
    <row r="15">
      <c r="A15" t="inlineStr">
        <is>
          <t>H01</t>
        </is>
      </c>
      <c r="B15" s="10" t="n">
        <v>45596</v>
      </c>
      <c r="C15" t="inlineStr">
        <is>
          <t>315</t>
        </is>
      </c>
      <c r="D15" t="inlineStr">
        <is>
          <t>Equipment hire</t>
        </is>
      </c>
      <c r="E15" s="9" t="n">
        <v>2054.36</v>
      </c>
      <c r="F15" t="inlineStr">
        <is>
          <t>Comparative: QBO P&amp;L 2024-10</t>
        </is>
      </c>
    </row>
    <row r="16">
      <c r="A16" t="inlineStr">
        <is>
          <t>H01</t>
        </is>
      </c>
      <c r="B16" s="10" t="n">
        <v>45596</v>
      </c>
      <c r="C16" t="inlineStr">
        <is>
          <t>400</t>
        </is>
      </c>
      <c r="D16" t="inlineStr">
        <is>
          <t>Advertising and marketing</t>
        </is>
      </c>
      <c r="E16" s="9" t="n">
        <v>2587.2</v>
      </c>
      <c r="F16" t="inlineStr">
        <is>
          <t>Comparative: QBO P&amp;L 2024-10</t>
        </is>
      </c>
    </row>
    <row r="17">
      <c r="A17" t="inlineStr">
        <is>
          <t>H01</t>
        </is>
      </c>
      <c r="B17" s="10" t="n">
        <v>45596</v>
      </c>
      <c r="C17" t="inlineStr">
        <is>
          <t>404</t>
        </is>
      </c>
      <c r="D17" t="inlineStr">
        <is>
          <t>Bank fees</t>
        </is>
      </c>
      <c r="E17" s="9" t="n">
        <v>45.6</v>
      </c>
      <c r="F17" t="inlineStr">
        <is>
          <t>Comparative: QBO P&amp;L 2024-10</t>
        </is>
      </c>
    </row>
    <row r="18">
      <c r="A18" t="inlineStr">
        <is>
          <t>H01</t>
        </is>
      </c>
      <c r="B18" s="10" t="n">
        <v>45596</v>
      </c>
      <c r="C18" t="inlineStr">
        <is>
          <t>408</t>
        </is>
      </c>
      <c r="D18" t="inlineStr">
        <is>
          <t>Cleaning</t>
        </is>
      </c>
      <c r="E18" s="9" t="n">
        <v>1770.25</v>
      </c>
      <c r="F18" t="inlineStr">
        <is>
          <t>Comparative: QBO P&amp;L 2024-10</t>
        </is>
      </c>
    </row>
    <row r="19">
      <c r="A19" t="inlineStr">
        <is>
          <t>H01</t>
        </is>
      </c>
      <c r="B19" s="10" t="n">
        <v>45596</v>
      </c>
      <c r="C19" t="inlineStr">
        <is>
          <t>412</t>
        </is>
      </c>
      <c r="D19" t="inlineStr">
        <is>
          <t>Consulting and accounting</t>
        </is>
      </c>
      <c r="E19" s="9" t="n">
        <v>1386.5</v>
      </c>
      <c r="F19" t="inlineStr">
        <is>
          <t>Comparative: QBO P&amp;L 2024-10</t>
        </is>
      </c>
    </row>
    <row r="20">
      <c r="A20" t="inlineStr">
        <is>
          <t>H01</t>
        </is>
      </c>
      <c r="B20" s="10" t="n">
        <v>45596</v>
      </c>
      <c r="C20" t="inlineStr">
        <is>
          <t>416</t>
        </is>
      </c>
      <c r="D20" t="inlineStr">
        <is>
          <t>Depreciation</t>
        </is>
      </c>
      <c r="E20" s="9" t="n">
        <v>4735.75</v>
      </c>
      <c r="F20" t="inlineStr">
        <is>
          <t>Comparative: QBO P&amp;L 2024-10</t>
        </is>
      </c>
    </row>
    <row r="21">
      <c r="A21" t="inlineStr">
        <is>
          <t>H01</t>
        </is>
      </c>
      <c r="B21" s="10" t="n">
        <v>45596</v>
      </c>
      <c r="C21" t="inlineStr">
        <is>
          <t>420</t>
        </is>
      </c>
      <c r="D21" t="inlineStr">
        <is>
          <t>Entertainment</t>
        </is>
      </c>
      <c r="E21" s="9" t="n">
        <v>632.55</v>
      </c>
      <c r="F21" t="inlineStr">
        <is>
          <t>Comparative: QBO P&amp;L 2024-10</t>
        </is>
      </c>
    </row>
    <row r="22">
      <c r="A22" t="inlineStr">
        <is>
          <t>H01</t>
        </is>
      </c>
      <c r="B22" s="10" t="n">
        <v>45596</v>
      </c>
      <c r="C22" t="inlineStr">
        <is>
          <t>429</t>
        </is>
      </c>
      <c r="D22" t="inlineStr">
        <is>
          <t>General expenses</t>
        </is>
      </c>
      <c r="E22" s="9" t="n">
        <v>2676.53</v>
      </c>
      <c r="F22" t="inlineStr">
        <is>
          <t>Comparative: QBO P&amp;L 2024-10</t>
        </is>
      </c>
    </row>
    <row r="23">
      <c r="A23" t="inlineStr">
        <is>
          <t>H01</t>
        </is>
      </c>
      <c r="B23" s="10" t="n">
        <v>45596</v>
      </c>
      <c r="C23" t="inlineStr">
        <is>
          <t>433</t>
        </is>
      </c>
      <c r="D23" t="inlineStr">
        <is>
          <t>Insurance</t>
        </is>
      </c>
      <c r="E23" s="9" t="n">
        <v>269.65</v>
      </c>
      <c r="F23" t="inlineStr">
        <is>
          <t>Comparative: QBO P&amp;L 2024-10</t>
        </is>
      </c>
    </row>
    <row r="24">
      <c r="A24" t="inlineStr">
        <is>
          <t>H01</t>
        </is>
      </c>
      <c r="B24" s="10" t="n">
        <v>45596</v>
      </c>
      <c r="C24" t="inlineStr">
        <is>
          <t>434</t>
        </is>
      </c>
      <c r="D24" t="inlineStr">
        <is>
          <t>Workcover</t>
        </is>
      </c>
      <c r="E24" s="9" t="n">
        <v>200.5</v>
      </c>
      <c r="F24" t="inlineStr">
        <is>
          <t>Comparative: QBO P&amp;L 2024-10</t>
        </is>
      </c>
    </row>
    <row r="25">
      <c r="A25" t="inlineStr">
        <is>
          <t>H01</t>
        </is>
      </c>
      <c r="B25" s="10" t="n">
        <v>45596</v>
      </c>
      <c r="C25" t="inlineStr">
        <is>
          <t>437</t>
        </is>
      </c>
      <c r="D25" t="inlineStr">
        <is>
          <t>Interest expense</t>
        </is>
      </c>
      <c r="E25" s="9" t="n">
        <v>844.36</v>
      </c>
      <c r="F25" t="inlineStr">
        <is>
          <t>Comparative: QBO P&amp;L 2024-10</t>
        </is>
      </c>
    </row>
    <row r="26">
      <c r="A26" t="inlineStr">
        <is>
          <t>H01</t>
        </is>
      </c>
      <c r="B26" s="10" t="n">
        <v>45596</v>
      </c>
      <c r="C26" t="inlineStr">
        <is>
          <t>441</t>
        </is>
      </c>
      <c r="D26" t="inlineStr">
        <is>
          <t>Legal expenses</t>
        </is>
      </c>
      <c r="E26" s="9" t="n">
        <v>2058.64</v>
      </c>
      <c r="F26" t="inlineStr">
        <is>
          <t>Comparative: QBO P&amp;L 2024-10</t>
        </is>
      </c>
    </row>
    <row r="27">
      <c r="A27" t="inlineStr">
        <is>
          <t>H01</t>
        </is>
      </c>
      <c r="B27" s="10" t="n">
        <v>45596</v>
      </c>
      <c r="C27" t="inlineStr">
        <is>
          <t>445</t>
        </is>
      </c>
      <c r="D27" t="inlineStr">
        <is>
          <t>Light, power, heating</t>
        </is>
      </c>
      <c r="E27" s="9" t="n">
        <v>1519.53</v>
      </c>
      <c r="F27" t="inlineStr">
        <is>
          <t>Comparative: QBO P&amp;L 2024-10</t>
        </is>
      </c>
    </row>
    <row r="28">
      <c r="A28" t="inlineStr">
        <is>
          <t>H01</t>
        </is>
      </c>
      <c r="B28" s="10" t="n">
        <v>45596</v>
      </c>
      <c r="C28" t="inlineStr">
        <is>
          <t>449</t>
        </is>
      </c>
      <c r="D28" t="inlineStr">
        <is>
          <t>Motor vehicle expenses</t>
        </is>
      </c>
      <c r="E28" s="9" t="n">
        <v>3571.82</v>
      </c>
      <c r="F28" t="inlineStr">
        <is>
          <t>Comparative: QBO P&amp;L 2024-10</t>
        </is>
      </c>
    </row>
    <row r="29">
      <c r="A29" t="inlineStr">
        <is>
          <t>H01</t>
        </is>
      </c>
      <c r="B29" s="10" t="n">
        <v>45596</v>
      </c>
      <c r="C29" t="inlineStr">
        <is>
          <t>450</t>
        </is>
      </c>
      <c r="D29" t="inlineStr">
        <is>
          <t>Motor vehicle registration and insurance</t>
        </is>
      </c>
      <c r="E29" s="9" t="n">
        <v>596.47</v>
      </c>
      <c r="F29" t="inlineStr">
        <is>
          <t>Comparative: QBO P&amp;L 2024-10</t>
        </is>
      </c>
    </row>
    <row r="30">
      <c r="A30" t="inlineStr">
        <is>
          <t>H01</t>
        </is>
      </c>
      <c r="B30" s="10" t="n">
        <v>45596</v>
      </c>
      <c r="C30" t="inlineStr">
        <is>
          <t>453</t>
        </is>
      </c>
      <c r="D30" t="inlineStr">
        <is>
          <t>Office expenses</t>
        </is>
      </c>
      <c r="E30" s="9" t="n">
        <v>5298.41</v>
      </c>
      <c r="F30" t="inlineStr">
        <is>
          <t>Comparative: QBO P&amp;L 2024-10</t>
        </is>
      </c>
    </row>
    <row r="31">
      <c r="A31" t="inlineStr">
        <is>
          <t>H01</t>
        </is>
      </c>
      <c r="B31" s="10" t="n">
        <v>45596</v>
      </c>
      <c r="C31" t="inlineStr">
        <is>
          <t>469</t>
        </is>
      </c>
      <c r="D31" t="inlineStr">
        <is>
          <t>Rent</t>
        </is>
      </c>
      <c r="E31" s="9" t="n">
        <v>10357.36</v>
      </c>
      <c r="F31" t="inlineStr">
        <is>
          <t>Comparative: QBO P&amp;L 2024-10</t>
        </is>
      </c>
    </row>
    <row r="32">
      <c r="A32" t="inlineStr">
        <is>
          <t>H01</t>
        </is>
      </c>
      <c r="B32" s="10" t="n">
        <v>45596</v>
      </c>
      <c r="C32" t="inlineStr">
        <is>
          <t>473</t>
        </is>
      </c>
      <c r="D32" t="inlineStr">
        <is>
          <t>Repairs and maintenance</t>
        </is>
      </c>
      <c r="E32" s="9" t="n">
        <v>12662.07</v>
      </c>
      <c r="F32" t="inlineStr">
        <is>
          <t>Comparative: QBO P&amp;L 2024-10</t>
        </is>
      </c>
    </row>
    <row r="33">
      <c r="A33" t="inlineStr">
        <is>
          <t>H01</t>
        </is>
      </c>
      <c r="B33" s="10" t="n">
        <v>45596</v>
      </c>
      <c r="C33" t="inlineStr">
        <is>
          <t>474</t>
        </is>
      </c>
      <c r="D33" t="inlineStr">
        <is>
          <t>Small tools</t>
        </is>
      </c>
      <c r="E33" s="9" t="n">
        <v>11471.57</v>
      </c>
      <c r="F33" t="inlineStr">
        <is>
          <t>Comparative: QBO P&amp;L 2024-10</t>
        </is>
      </c>
    </row>
    <row r="34">
      <c r="A34" t="inlineStr">
        <is>
          <t>H01</t>
        </is>
      </c>
      <c r="B34" s="10" t="n">
        <v>45596</v>
      </c>
      <c r="C34" t="inlineStr">
        <is>
          <t>477</t>
        </is>
      </c>
      <c r="D34" t="inlineStr">
        <is>
          <t>Wages and salaries</t>
        </is>
      </c>
      <c r="E34" s="9" t="n">
        <v>54808.64</v>
      </c>
      <c r="F34" t="inlineStr">
        <is>
          <t>Comparative: QBO P&amp;L 2024-10</t>
        </is>
      </c>
    </row>
    <row r="35">
      <c r="A35" t="inlineStr">
        <is>
          <t>H01</t>
        </is>
      </c>
      <c r="B35" s="10" t="n">
        <v>45596</v>
      </c>
      <c r="C35" t="inlineStr">
        <is>
          <t>478</t>
        </is>
      </c>
      <c r="D35" t="inlineStr">
        <is>
          <t>Superannuation</t>
        </is>
      </c>
      <c r="E35" s="9" t="n">
        <v>7186.55</v>
      </c>
      <c r="F35" t="inlineStr">
        <is>
          <t>Comparative: QBO P&amp;L 2024-10</t>
        </is>
      </c>
    </row>
    <row r="36">
      <c r="A36" t="inlineStr">
        <is>
          <t>H01</t>
        </is>
      </c>
      <c r="B36" s="10" t="n">
        <v>45596</v>
      </c>
      <c r="C36" t="inlineStr">
        <is>
          <t>479</t>
        </is>
      </c>
      <c r="D36" t="inlineStr">
        <is>
          <t>Staff amenities</t>
        </is>
      </c>
      <c r="E36" s="9" t="n">
        <v>1741.64</v>
      </c>
      <c r="F36" t="inlineStr">
        <is>
          <t>Comparative: QBO P&amp;L 2024-10</t>
        </is>
      </c>
    </row>
    <row r="37">
      <c r="A37" t="inlineStr">
        <is>
          <t>H01</t>
        </is>
      </c>
      <c r="B37" s="10" t="n">
        <v>45596</v>
      </c>
      <c r="C37" t="inlineStr">
        <is>
          <t>480</t>
        </is>
      </c>
      <c r="D37" t="inlineStr">
        <is>
          <t>Protective clothing</t>
        </is>
      </c>
      <c r="E37" s="9" t="n">
        <v>1043.01</v>
      </c>
      <c r="F37" t="inlineStr">
        <is>
          <t>Comparative: QBO P&amp;L 2024-10</t>
        </is>
      </c>
    </row>
    <row r="38">
      <c r="A38" t="inlineStr">
        <is>
          <t>H01</t>
        </is>
      </c>
      <c r="B38" s="10" t="n">
        <v>45596</v>
      </c>
      <c r="C38" t="inlineStr">
        <is>
          <t>481</t>
        </is>
      </c>
      <c r="D38" t="inlineStr">
        <is>
          <t>Training</t>
        </is>
      </c>
      <c r="E38" s="9" t="n">
        <v>1374.26</v>
      </c>
      <c r="F38" t="inlineStr">
        <is>
          <t>Comparative: QBO P&amp;L 2024-10</t>
        </is>
      </c>
    </row>
    <row r="39">
      <c r="A39" t="inlineStr">
        <is>
          <t>H01</t>
        </is>
      </c>
      <c r="B39" s="10" t="n">
        <v>45596</v>
      </c>
      <c r="C39" t="inlineStr">
        <is>
          <t>485</t>
        </is>
      </c>
      <c r="D39" t="inlineStr">
        <is>
          <t>Subscriptions and software</t>
        </is>
      </c>
      <c r="E39" s="9" t="n">
        <v>5108.3</v>
      </c>
      <c r="F39" t="inlineStr">
        <is>
          <t>Comparative: QBO P&amp;L 2024-10</t>
        </is>
      </c>
    </row>
    <row r="40">
      <c r="A40" t="inlineStr">
        <is>
          <t>H01</t>
        </is>
      </c>
      <c r="B40" s="10" t="n">
        <v>45596</v>
      </c>
      <c r="C40" t="inlineStr">
        <is>
          <t>489</t>
        </is>
      </c>
      <c r="D40" t="inlineStr">
        <is>
          <t>Telephone and internet</t>
        </is>
      </c>
      <c r="E40" s="9" t="n">
        <v>3534.73</v>
      </c>
      <c r="F40" t="inlineStr">
        <is>
          <t>Comparative: QBO P&amp;L 2024-10</t>
        </is>
      </c>
    </row>
    <row r="41">
      <c r="A41" t="inlineStr">
        <is>
          <t>H01</t>
        </is>
      </c>
      <c r="B41" s="10" t="n">
        <v>45596</v>
      </c>
      <c r="C41" t="inlineStr">
        <is>
          <t>493</t>
        </is>
      </c>
      <c r="D41" t="inlineStr">
        <is>
          <t>Travel - national</t>
        </is>
      </c>
      <c r="E41" s="9" t="n">
        <v>3361.39</v>
      </c>
      <c r="F41" t="inlineStr">
        <is>
          <t>Comparative: QBO P&amp;L 2024-10</t>
        </is>
      </c>
    </row>
    <row r="42">
      <c r="A42" t="inlineStr">
        <is>
          <t>H01</t>
        </is>
      </c>
      <c r="B42" s="10" t="n">
        <v>45596</v>
      </c>
      <c r="C42" t="inlineStr">
        <is>
          <t>494</t>
        </is>
      </c>
      <c r="D42" t="inlineStr">
        <is>
          <t>Waste removal</t>
        </is>
      </c>
      <c r="E42" s="9" t="n">
        <v>544.66</v>
      </c>
      <c r="F42" t="inlineStr">
        <is>
          <t>Comparative: QBO P&amp;L 2024-10</t>
        </is>
      </c>
    </row>
    <row r="43">
      <c r="A43" t="inlineStr">
        <is>
          <t>H01</t>
        </is>
      </c>
      <c r="B43" s="10" t="n">
        <v>45596</v>
      </c>
      <c r="C43" t="inlineStr">
        <is>
          <t>495</t>
        </is>
      </c>
      <c r="D43" t="inlineStr">
        <is>
          <t>Licences and permits</t>
        </is>
      </c>
      <c r="E43" s="9" t="n">
        <v>782.27</v>
      </c>
      <c r="F43" t="inlineStr">
        <is>
          <t>Comparative: QBO P&amp;L 2024-10</t>
        </is>
      </c>
    </row>
    <row r="44">
      <c r="A44" t="inlineStr">
        <is>
          <t>H01</t>
        </is>
      </c>
      <c r="B44" s="10" t="n">
        <v>45596</v>
      </c>
      <c r="C44" t="inlineStr">
        <is>
          <t>850</t>
        </is>
      </c>
      <c r="D44" t="inlineStr">
        <is>
          <t>Suspense</t>
        </is>
      </c>
      <c r="E44" s="9" t="n">
        <v>1584.32</v>
      </c>
      <c r="F44" t="inlineStr">
        <is>
          <t>Comparative: QBO P&amp;L 2024-10</t>
        </is>
      </c>
    </row>
    <row r="45">
      <c r="A45" t="inlineStr">
        <is>
          <t>H01</t>
        </is>
      </c>
      <c r="B45" s="10" t="n">
        <v>45596</v>
      </c>
      <c r="C45" t="inlineStr">
        <is>
          <t>840</t>
        </is>
      </c>
      <c r="D45" t="inlineStr">
        <is>
          <t>Historical Adjustment</t>
        </is>
      </c>
      <c r="E45" s="9" t="n">
        <v>129566.94</v>
      </c>
      <c r="F45" t="inlineStr">
        <is>
          <t>Offset for comparative 2024-10</t>
        </is>
      </c>
    </row>
    <row r="46">
      <c r="A46" t="inlineStr">
        <is>
          <t>H02</t>
        </is>
      </c>
      <c r="B46" s="10" t="n">
        <v>45626</v>
      </c>
      <c r="C46" t="inlineStr">
        <is>
          <t>200</t>
        </is>
      </c>
      <c r="D46" t="inlineStr">
        <is>
          <t>Joinery sales</t>
        </is>
      </c>
      <c r="E46" s="9" t="n">
        <v>-108215.24</v>
      </c>
      <c r="F46" t="inlineStr">
        <is>
          <t>Comparative: QBO P&amp;L 2024-11</t>
        </is>
      </c>
    </row>
    <row r="47">
      <c r="A47" t="inlineStr">
        <is>
          <t>H02</t>
        </is>
      </c>
      <c r="B47" s="10" t="n">
        <v>45626</v>
      </c>
      <c r="C47" t="inlineStr">
        <is>
          <t>201</t>
        </is>
      </c>
      <c r="D47" t="inlineStr">
        <is>
          <t>Shopfitting contracts</t>
        </is>
      </c>
      <c r="E47" s="9" t="n">
        <v>-277270.72</v>
      </c>
      <c r="F47" t="inlineStr">
        <is>
          <t>Comparative: QBO P&amp;L 2024-11</t>
        </is>
      </c>
    </row>
    <row r="48">
      <c r="A48" t="inlineStr">
        <is>
          <t>H02</t>
        </is>
      </c>
      <c r="B48" s="10" t="n">
        <v>45626</v>
      </c>
      <c r="C48" t="inlineStr">
        <is>
          <t>202</t>
        </is>
      </c>
      <c r="D48" t="inlineStr">
        <is>
          <t>Installation labour</t>
        </is>
      </c>
      <c r="E48" s="9" t="n">
        <v>-12702.6</v>
      </c>
      <c r="F48" t="inlineStr">
        <is>
          <t>Comparative: QBO P&amp;L 2024-11</t>
        </is>
      </c>
    </row>
    <row r="49">
      <c r="A49" t="inlineStr">
        <is>
          <t>H02</t>
        </is>
      </c>
      <c r="B49" s="10" t="n">
        <v>45626</v>
      </c>
      <c r="C49" t="inlineStr">
        <is>
          <t>203</t>
        </is>
      </c>
      <c r="D49" t="inlineStr">
        <is>
          <t>Design and drafting fees</t>
        </is>
      </c>
      <c r="E49" s="9" t="n">
        <v>-24355.45</v>
      </c>
      <c r="F49" t="inlineStr">
        <is>
          <t>Comparative: QBO P&amp;L 2024-11</t>
        </is>
      </c>
    </row>
    <row r="50">
      <c r="A50" t="inlineStr">
        <is>
          <t>H02</t>
        </is>
      </c>
      <c r="B50" s="10" t="n">
        <v>45626</v>
      </c>
      <c r="C50" t="inlineStr">
        <is>
          <t>270</t>
        </is>
      </c>
      <c r="D50" t="inlineStr">
        <is>
          <t>Interest income</t>
        </is>
      </c>
      <c r="E50" s="9" t="n">
        <v>-513</v>
      </c>
      <c r="F50" t="inlineStr">
        <is>
          <t>Comparative: QBO P&amp;L 2024-11</t>
        </is>
      </c>
    </row>
    <row r="51">
      <c r="A51" t="inlineStr">
        <is>
          <t>H02</t>
        </is>
      </c>
      <c r="B51" s="10" t="n">
        <v>45626</v>
      </c>
      <c r="C51" t="inlineStr">
        <is>
          <t>310</t>
        </is>
      </c>
      <c r="D51" t="inlineStr">
        <is>
          <t>Timber and board</t>
        </is>
      </c>
      <c r="E51" s="9" t="n">
        <v>44890.46</v>
      </c>
      <c r="F51" t="inlineStr">
        <is>
          <t>Comparative: QBO P&amp;L 2024-11</t>
        </is>
      </c>
    </row>
    <row r="52">
      <c r="A52" t="inlineStr">
        <is>
          <t>H02</t>
        </is>
      </c>
      <c r="B52" s="10" t="n">
        <v>45626</v>
      </c>
      <c r="C52" t="inlineStr">
        <is>
          <t>311</t>
        </is>
      </c>
      <c r="D52" t="inlineStr">
        <is>
          <t>Hardware and fittings</t>
        </is>
      </c>
      <c r="E52" s="9" t="n">
        <v>14097.9</v>
      </c>
      <c r="F52" t="inlineStr">
        <is>
          <t>Comparative: QBO P&amp;L 2024-11</t>
        </is>
      </c>
    </row>
    <row r="53">
      <c r="A53" t="inlineStr">
        <is>
          <t>H02</t>
        </is>
      </c>
      <c r="B53" s="10" t="n">
        <v>45626</v>
      </c>
      <c r="C53" t="inlineStr">
        <is>
          <t>312</t>
        </is>
      </c>
      <c r="D53" t="inlineStr">
        <is>
          <t>Benchtops (outsourced)</t>
        </is>
      </c>
      <c r="E53" s="9" t="n">
        <v>3617.53</v>
      </c>
      <c r="F53" t="inlineStr">
        <is>
          <t>Comparative: QBO P&amp;L 2024-11</t>
        </is>
      </c>
    </row>
    <row r="54">
      <c r="A54" t="inlineStr">
        <is>
          <t>H02</t>
        </is>
      </c>
      <c r="B54" s="10" t="n">
        <v>45626</v>
      </c>
      <c r="C54" t="inlineStr">
        <is>
          <t>313</t>
        </is>
      </c>
      <c r="D54" t="inlineStr">
        <is>
          <t>Subcontractors</t>
        </is>
      </c>
      <c r="E54" s="9" t="n">
        <v>24159.97</v>
      </c>
      <c r="F54" t="inlineStr">
        <is>
          <t>Comparative: QBO P&amp;L 2024-11</t>
        </is>
      </c>
    </row>
    <row r="55">
      <c r="A55" t="inlineStr">
        <is>
          <t>H02</t>
        </is>
      </c>
      <c r="B55" s="10" t="n">
        <v>45626</v>
      </c>
      <c r="C55" t="inlineStr">
        <is>
          <t>314</t>
        </is>
      </c>
      <c r="D55" t="inlineStr">
        <is>
          <t>Freight and cartage</t>
        </is>
      </c>
      <c r="E55" s="9" t="n">
        <v>11747.01</v>
      </c>
      <c r="F55" t="inlineStr">
        <is>
          <t>Comparative: QBO P&amp;L 2024-11</t>
        </is>
      </c>
    </row>
    <row r="56">
      <c r="A56" t="inlineStr">
        <is>
          <t>H02</t>
        </is>
      </c>
      <c r="B56" s="10" t="n">
        <v>45626</v>
      </c>
      <c r="C56" t="inlineStr">
        <is>
          <t>315</t>
        </is>
      </c>
      <c r="D56" t="inlineStr">
        <is>
          <t>Equipment hire</t>
        </is>
      </c>
      <c r="E56" s="9" t="n">
        <v>2379.91</v>
      </c>
      <c r="F56" t="inlineStr">
        <is>
          <t>Comparative: QBO P&amp;L 2024-11</t>
        </is>
      </c>
    </row>
    <row r="57">
      <c r="A57" t="inlineStr">
        <is>
          <t>H02</t>
        </is>
      </c>
      <c r="B57" s="10" t="n">
        <v>45626</v>
      </c>
      <c r="C57" t="inlineStr">
        <is>
          <t>400</t>
        </is>
      </c>
      <c r="D57" t="inlineStr">
        <is>
          <t>Advertising and marketing</t>
        </is>
      </c>
      <c r="E57" s="9" t="n">
        <v>2507.23</v>
      </c>
      <c r="F57" t="inlineStr">
        <is>
          <t>Comparative: QBO P&amp;L 2024-11</t>
        </is>
      </c>
    </row>
    <row r="58">
      <c r="A58" t="inlineStr">
        <is>
          <t>H02</t>
        </is>
      </c>
      <c r="B58" s="10" t="n">
        <v>45626</v>
      </c>
      <c r="C58" t="inlineStr">
        <is>
          <t>404</t>
        </is>
      </c>
      <c r="D58" t="inlineStr">
        <is>
          <t>Bank fees</t>
        </is>
      </c>
      <c r="E58" s="9" t="n">
        <v>45.6</v>
      </c>
      <c r="F58" t="inlineStr">
        <is>
          <t>Comparative: QBO P&amp;L 2024-11</t>
        </is>
      </c>
    </row>
    <row r="59">
      <c r="A59" t="inlineStr">
        <is>
          <t>H02</t>
        </is>
      </c>
      <c r="B59" s="10" t="n">
        <v>45626</v>
      </c>
      <c r="C59" t="inlineStr">
        <is>
          <t>408</t>
        </is>
      </c>
      <c r="D59" t="inlineStr">
        <is>
          <t>Cleaning</t>
        </is>
      </c>
      <c r="E59" s="9" t="n">
        <v>1954.76</v>
      </c>
      <c r="F59" t="inlineStr">
        <is>
          <t>Comparative: QBO P&amp;L 2024-11</t>
        </is>
      </c>
    </row>
    <row r="60">
      <c r="A60" t="inlineStr">
        <is>
          <t>H02</t>
        </is>
      </c>
      <c r="B60" s="10" t="n">
        <v>45626</v>
      </c>
      <c r="C60" t="inlineStr">
        <is>
          <t>412</t>
        </is>
      </c>
      <c r="D60" t="inlineStr">
        <is>
          <t>Consulting and accounting</t>
        </is>
      </c>
      <c r="E60" s="9" t="n">
        <v>1386.5</v>
      </c>
      <c r="F60" t="inlineStr">
        <is>
          <t>Comparative: QBO P&amp;L 2024-11</t>
        </is>
      </c>
    </row>
    <row r="61">
      <c r="A61" t="inlineStr">
        <is>
          <t>H02</t>
        </is>
      </c>
      <c r="B61" s="10" t="n">
        <v>45626</v>
      </c>
      <c r="C61" t="inlineStr">
        <is>
          <t>416</t>
        </is>
      </c>
      <c r="D61" t="inlineStr">
        <is>
          <t>Depreciation</t>
        </is>
      </c>
      <c r="E61" s="9" t="n">
        <v>4735.75</v>
      </c>
      <c r="F61" t="inlineStr">
        <is>
          <t>Comparative: QBO P&amp;L 2024-11</t>
        </is>
      </c>
    </row>
    <row r="62">
      <c r="A62" t="inlineStr">
        <is>
          <t>H02</t>
        </is>
      </c>
      <c r="B62" s="10" t="n">
        <v>45626</v>
      </c>
      <c r="C62" t="inlineStr">
        <is>
          <t>420</t>
        </is>
      </c>
      <c r="D62" t="inlineStr">
        <is>
          <t>Entertainment</t>
        </is>
      </c>
      <c r="E62" s="9" t="n">
        <v>774.1900000000001</v>
      </c>
      <c r="F62" t="inlineStr">
        <is>
          <t>Comparative: QBO P&amp;L 2024-11</t>
        </is>
      </c>
    </row>
    <row r="63">
      <c r="A63" t="inlineStr">
        <is>
          <t>H02</t>
        </is>
      </c>
      <c r="B63" s="10" t="n">
        <v>45626</v>
      </c>
      <c r="C63" t="inlineStr">
        <is>
          <t>429</t>
        </is>
      </c>
      <c r="D63" t="inlineStr">
        <is>
          <t>General expenses</t>
        </is>
      </c>
      <c r="E63" s="9" t="n">
        <v>2576.48</v>
      </c>
      <c r="F63" t="inlineStr">
        <is>
          <t>Comparative: QBO P&amp;L 2024-11</t>
        </is>
      </c>
    </row>
    <row r="64">
      <c r="A64" t="inlineStr">
        <is>
          <t>H02</t>
        </is>
      </c>
      <c r="B64" s="10" t="n">
        <v>45626</v>
      </c>
      <c r="C64" t="inlineStr">
        <is>
          <t>433</t>
        </is>
      </c>
      <c r="D64" t="inlineStr">
        <is>
          <t>Insurance</t>
        </is>
      </c>
      <c r="E64" s="9" t="n">
        <v>269.65</v>
      </c>
      <c r="F64" t="inlineStr">
        <is>
          <t>Comparative: QBO P&amp;L 2024-11</t>
        </is>
      </c>
    </row>
    <row r="65">
      <c r="A65" t="inlineStr">
        <is>
          <t>H02</t>
        </is>
      </c>
      <c r="B65" s="10" t="n">
        <v>45626</v>
      </c>
      <c r="C65" t="inlineStr">
        <is>
          <t>434</t>
        </is>
      </c>
      <c r="D65" t="inlineStr">
        <is>
          <t>Workcover</t>
        </is>
      </c>
      <c r="E65" s="9" t="n">
        <v>197.22</v>
      </c>
      <c r="F65" t="inlineStr">
        <is>
          <t>Comparative: QBO P&amp;L 2024-11</t>
        </is>
      </c>
    </row>
    <row r="66">
      <c r="A66" t="inlineStr">
        <is>
          <t>H02</t>
        </is>
      </c>
      <c r="B66" s="10" t="n">
        <v>45626</v>
      </c>
      <c r="C66" t="inlineStr">
        <is>
          <t>437</t>
        </is>
      </c>
      <c r="D66" t="inlineStr">
        <is>
          <t>Interest expense</t>
        </is>
      </c>
      <c r="E66" s="9" t="n">
        <v>844.36</v>
      </c>
      <c r="F66" t="inlineStr">
        <is>
          <t>Comparative: QBO P&amp;L 2024-11</t>
        </is>
      </c>
    </row>
    <row r="67">
      <c r="A67" t="inlineStr">
        <is>
          <t>H02</t>
        </is>
      </c>
      <c r="B67" s="10" t="n">
        <v>45626</v>
      </c>
      <c r="C67" t="inlineStr">
        <is>
          <t>441</t>
        </is>
      </c>
      <c r="D67" t="inlineStr">
        <is>
          <t>Legal expenses</t>
        </is>
      </c>
      <c r="E67" s="9" t="n">
        <v>1979.7</v>
      </c>
      <c r="F67" t="inlineStr">
        <is>
          <t>Comparative: QBO P&amp;L 2024-11</t>
        </is>
      </c>
    </row>
    <row r="68">
      <c r="A68" t="inlineStr">
        <is>
          <t>H02</t>
        </is>
      </c>
      <c r="B68" s="10" t="n">
        <v>45626</v>
      </c>
      <c r="C68" t="inlineStr">
        <is>
          <t>445</t>
        </is>
      </c>
      <c r="D68" t="inlineStr">
        <is>
          <t>Light, power, heating</t>
        </is>
      </c>
      <c r="E68" s="9" t="n">
        <v>1620.03</v>
      </c>
      <c r="F68" t="inlineStr">
        <is>
          <t>Comparative: QBO P&amp;L 2024-11</t>
        </is>
      </c>
    </row>
    <row r="69">
      <c r="A69" t="inlineStr">
        <is>
          <t>H02</t>
        </is>
      </c>
      <c r="B69" s="10" t="n">
        <v>45626</v>
      </c>
      <c r="C69" t="inlineStr">
        <is>
          <t>449</t>
        </is>
      </c>
      <c r="D69" t="inlineStr">
        <is>
          <t>Motor vehicle expenses</t>
        </is>
      </c>
      <c r="E69" s="9" t="n">
        <v>3983.52</v>
      </c>
      <c r="F69" t="inlineStr">
        <is>
          <t>Comparative: QBO P&amp;L 2024-11</t>
        </is>
      </c>
    </row>
    <row r="70">
      <c r="A70" t="inlineStr">
        <is>
          <t>H02</t>
        </is>
      </c>
      <c r="B70" s="10" t="n">
        <v>45626</v>
      </c>
      <c r="C70" t="inlineStr">
        <is>
          <t>450</t>
        </is>
      </c>
      <c r="D70" t="inlineStr">
        <is>
          <t>Motor vehicle registration and insurance</t>
        </is>
      </c>
      <c r="E70" s="9" t="n">
        <v>596.47</v>
      </c>
      <c r="F70" t="inlineStr">
        <is>
          <t>Comparative: QBO P&amp;L 2024-11</t>
        </is>
      </c>
    </row>
    <row r="71">
      <c r="A71" t="inlineStr">
        <is>
          <t>H02</t>
        </is>
      </c>
      <c r="B71" s="10" t="n">
        <v>45626</v>
      </c>
      <c r="C71" t="inlineStr">
        <is>
          <t>453</t>
        </is>
      </c>
      <c r="D71" t="inlineStr">
        <is>
          <t>Office expenses</t>
        </is>
      </c>
      <c r="E71" s="9" t="n">
        <v>5932.19</v>
      </c>
      <c r="F71" t="inlineStr">
        <is>
          <t>Comparative: QBO P&amp;L 2024-11</t>
        </is>
      </c>
    </row>
    <row r="72">
      <c r="A72" t="inlineStr">
        <is>
          <t>H02</t>
        </is>
      </c>
      <c r="B72" s="10" t="n">
        <v>45626</v>
      </c>
      <c r="C72" t="inlineStr">
        <is>
          <t>469</t>
        </is>
      </c>
      <c r="D72" t="inlineStr">
        <is>
          <t>Rent</t>
        </is>
      </c>
      <c r="E72" s="9" t="n">
        <v>10357.36</v>
      </c>
      <c r="F72" t="inlineStr">
        <is>
          <t>Comparative: QBO P&amp;L 2024-11</t>
        </is>
      </c>
    </row>
    <row r="73">
      <c r="A73" t="inlineStr">
        <is>
          <t>H02</t>
        </is>
      </c>
      <c r="B73" s="10" t="n">
        <v>45626</v>
      </c>
      <c r="C73" t="inlineStr">
        <is>
          <t>473</t>
        </is>
      </c>
      <c r="D73" t="inlineStr">
        <is>
          <t>Repairs and maintenance</t>
        </is>
      </c>
      <c r="E73" s="9" t="n">
        <v>13486.87</v>
      </c>
      <c r="F73" t="inlineStr">
        <is>
          <t>Comparative: QBO P&amp;L 2024-11</t>
        </is>
      </c>
    </row>
    <row r="74">
      <c r="A74" t="inlineStr">
        <is>
          <t>H02</t>
        </is>
      </c>
      <c r="B74" s="10" t="n">
        <v>45626</v>
      </c>
      <c r="C74" t="inlineStr">
        <is>
          <t>474</t>
        </is>
      </c>
      <c r="D74" t="inlineStr">
        <is>
          <t>Small tools</t>
        </is>
      </c>
      <c r="E74" s="9" t="n">
        <v>12075.06</v>
      </c>
      <c r="F74" t="inlineStr">
        <is>
          <t>Comparative: QBO P&amp;L 2024-11</t>
        </is>
      </c>
    </row>
    <row r="75">
      <c r="A75" t="inlineStr">
        <is>
          <t>H02</t>
        </is>
      </c>
      <c r="B75" s="10" t="n">
        <v>45626</v>
      </c>
      <c r="C75" t="inlineStr">
        <is>
          <t>477</t>
        </is>
      </c>
      <c r="D75" t="inlineStr">
        <is>
          <t>Wages and salaries</t>
        </is>
      </c>
      <c r="E75" s="9" t="n">
        <v>66608.78999999999</v>
      </c>
      <c r="F75" t="inlineStr">
        <is>
          <t>Comparative: QBO P&amp;L 2024-11</t>
        </is>
      </c>
    </row>
    <row r="76">
      <c r="A76" t="inlineStr">
        <is>
          <t>H02</t>
        </is>
      </c>
      <c r="B76" s="10" t="n">
        <v>45626</v>
      </c>
      <c r="C76" t="inlineStr">
        <is>
          <t>478</t>
        </is>
      </c>
      <c r="D76" t="inlineStr">
        <is>
          <t>Superannuation</t>
        </is>
      </c>
      <c r="E76" s="9" t="n">
        <v>7590.82</v>
      </c>
      <c r="F76" t="inlineStr">
        <is>
          <t>Comparative: QBO P&amp;L 2024-11</t>
        </is>
      </c>
    </row>
    <row r="77">
      <c r="A77" t="inlineStr">
        <is>
          <t>H02</t>
        </is>
      </c>
      <c r="B77" s="10" t="n">
        <v>45626</v>
      </c>
      <c r="C77" t="inlineStr">
        <is>
          <t>479</t>
        </is>
      </c>
      <c r="D77" t="inlineStr">
        <is>
          <t>Staff amenities</t>
        </is>
      </c>
      <c r="E77" s="9" t="n">
        <v>1951.65</v>
      </c>
      <c r="F77" t="inlineStr">
        <is>
          <t>Comparative: QBO P&amp;L 2024-11</t>
        </is>
      </c>
    </row>
    <row r="78">
      <c r="A78" t="inlineStr">
        <is>
          <t>H02</t>
        </is>
      </c>
      <c r="B78" s="10" t="n">
        <v>45626</v>
      </c>
      <c r="C78" t="inlineStr">
        <is>
          <t>480</t>
        </is>
      </c>
      <c r="D78" t="inlineStr">
        <is>
          <t>Protective clothing</t>
        </is>
      </c>
      <c r="E78" s="9" t="n">
        <v>1007.28</v>
      </c>
      <c r="F78" t="inlineStr">
        <is>
          <t>Comparative: QBO P&amp;L 2024-11</t>
        </is>
      </c>
    </row>
    <row r="79">
      <c r="A79" t="inlineStr">
        <is>
          <t>H02</t>
        </is>
      </c>
      <c r="B79" s="10" t="n">
        <v>45626</v>
      </c>
      <c r="C79" t="inlineStr">
        <is>
          <t>481</t>
        </is>
      </c>
      <c r="D79" t="inlineStr">
        <is>
          <t>Training</t>
        </is>
      </c>
      <c r="E79" s="9" t="n">
        <v>1496.94</v>
      </c>
      <c r="F79" t="inlineStr">
        <is>
          <t>Comparative: QBO P&amp;L 2024-11</t>
        </is>
      </c>
    </row>
    <row r="80">
      <c r="A80" t="inlineStr">
        <is>
          <t>H02</t>
        </is>
      </c>
      <c r="B80" s="10" t="n">
        <v>45626</v>
      </c>
      <c r="C80" t="inlineStr">
        <is>
          <t>485</t>
        </is>
      </c>
      <c r="D80" t="inlineStr">
        <is>
          <t>Subscriptions and software</t>
        </is>
      </c>
      <c r="E80" s="9" t="n">
        <v>5108.3</v>
      </c>
      <c r="F80" t="inlineStr">
        <is>
          <t>Comparative: QBO P&amp;L 2024-11</t>
        </is>
      </c>
    </row>
    <row r="81">
      <c r="A81" t="inlineStr">
        <is>
          <t>H02</t>
        </is>
      </c>
      <c r="B81" s="10" t="n">
        <v>45626</v>
      </c>
      <c r="C81" t="inlineStr">
        <is>
          <t>489</t>
        </is>
      </c>
      <c r="D81" t="inlineStr">
        <is>
          <t>Telephone and internet</t>
        </is>
      </c>
      <c r="E81" s="9" t="n">
        <v>3806.78</v>
      </c>
      <c r="F81" t="inlineStr">
        <is>
          <t>Comparative: QBO P&amp;L 2024-11</t>
        </is>
      </c>
    </row>
    <row r="82">
      <c r="A82" t="inlineStr">
        <is>
          <t>H02</t>
        </is>
      </c>
      <c r="B82" s="10" t="n">
        <v>45626</v>
      </c>
      <c r="C82" t="inlineStr">
        <is>
          <t>493</t>
        </is>
      </c>
      <c r="D82" t="inlineStr">
        <is>
          <t>Travel - national</t>
        </is>
      </c>
      <c r="E82" s="9" t="n">
        <v>3164.89</v>
      </c>
      <c r="F82" t="inlineStr">
        <is>
          <t>Comparative: QBO P&amp;L 2024-11</t>
        </is>
      </c>
    </row>
    <row r="83">
      <c r="A83" t="inlineStr">
        <is>
          <t>H02</t>
        </is>
      </c>
      <c r="B83" s="10" t="n">
        <v>45626</v>
      </c>
      <c r="C83" t="inlineStr">
        <is>
          <t>494</t>
        </is>
      </c>
      <c r="D83" t="inlineStr">
        <is>
          <t>Waste removal</t>
        </is>
      </c>
      <c r="E83" s="9" t="n">
        <v>549.77</v>
      </c>
      <c r="F83" t="inlineStr">
        <is>
          <t>Comparative: QBO P&amp;L 2024-11</t>
        </is>
      </c>
    </row>
    <row r="84">
      <c r="A84" t="inlineStr">
        <is>
          <t>H02</t>
        </is>
      </c>
      <c r="B84" s="10" t="n">
        <v>45626</v>
      </c>
      <c r="C84" t="inlineStr">
        <is>
          <t>495</t>
        </is>
      </c>
      <c r="D84" t="inlineStr">
        <is>
          <t>Licences and permits</t>
        </is>
      </c>
      <c r="E84" s="9" t="n">
        <v>787.79</v>
      </c>
      <c r="F84" t="inlineStr">
        <is>
          <t>Comparative: QBO P&amp;L 2024-11</t>
        </is>
      </c>
    </row>
    <row r="85">
      <c r="A85" t="inlineStr">
        <is>
          <t>H02</t>
        </is>
      </c>
      <c r="B85" s="10" t="n">
        <v>45626</v>
      </c>
      <c r="C85" t="inlineStr">
        <is>
          <t>850</t>
        </is>
      </c>
      <c r="D85" t="inlineStr">
        <is>
          <t>Suspense</t>
        </is>
      </c>
      <c r="E85" s="9" t="n">
        <v>1611.72</v>
      </c>
      <c r="F85" t="inlineStr">
        <is>
          <t>Comparative: QBO P&amp;L 2024-11</t>
        </is>
      </c>
    </row>
    <row r="86">
      <c r="A86" t="inlineStr">
        <is>
          <t>H02</t>
        </is>
      </c>
      <c r="B86" s="10" t="n">
        <v>45626</v>
      </c>
      <c r="C86" t="inlineStr">
        <is>
          <t>840</t>
        </is>
      </c>
      <c r="D86" t="inlineStr">
        <is>
          <t>Historical Adjustment</t>
        </is>
      </c>
      <c r="E86" s="9" t="n">
        <v>163156.56</v>
      </c>
      <c r="F86" t="inlineStr">
        <is>
          <t>Offset for comparative 2024-11</t>
        </is>
      </c>
    </row>
    <row r="87">
      <c r="A87" t="inlineStr">
        <is>
          <t>H03</t>
        </is>
      </c>
      <c r="B87" s="10" t="n">
        <v>45657</v>
      </c>
      <c r="C87" t="inlineStr">
        <is>
          <t>200</t>
        </is>
      </c>
      <c r="D87" t="inlineStr">
        <is>
          <t>Joinery sales</t>
        </is>
      </c>
      <c r="E87" s="9" t="n">
        <v>-75600.47</v>
      </c>
      <c r="F87" t="inlineStr">
        <is>
          <t>Comparative: QBO P&amp;L 2024-12</t>
        </is>
      </c>
    </row>
    <row r="88">
      <c r="A88" t="inlineStr">
        <is>
          <t>H03</t>
        </is>
      </c>
      <c r="B88" s="10" t="n">
        <v>45657</v>
      </c>
      <c r="C88" t="inlineStr">
        <is>
          <t>201</t>
        </is>
      </c>
      <c r="D88" t="inlineStr">
        <is>
          <t>Shopfitting contracts</t>
        </is>
      </c>
      <c r="E88" s="9" t="n">
        <v>-215559.37</v>
      </c>
      <c r="F88" t="inlineStr">
        <is>
          <t>Comparative: QBO P&amp;L 2024-12</t>
        </is>
      </c>
    </row>
    <row r="89">
      <c r="A89" t="inlineStr">
        <is>
          <t>H03</t>
        </is>
      </c>
      <c r="B89" s="10" t="n">
        <v>45657</v>
      </c>
      <c r="C89" t="inlineStr">
        <is>
          <t>202</t>
        </is>
      </c>
      <c r="D89" t="inlineStr">
        <is>
          <t>Installation labour</t>
        </is>
      </c>
      <c r="E89" s="9" t="n">
        <v>-9358.549999999999</v>
      </c>
      <c r="F89" t="inlineStr">
        <is>
          <t>Comparative: QBO P&amp;L 2024-12</t>
        </is>
      </c>
    </row>
    <row r="90">
      <c r="A90" t="inlineStr">
        <is>
          <t>H03</t>
        </is>
      </c>
      <c r="B90" s="10" t="n">
        <v>45657</v>
      </c>
      <c r="C90" t="inlineStr">
        <is>
          <t>203</t>
        </is>
      </c>
      <c r="D90" t="inlineStr">
        <is>
          <t>Design and drafting fees</t>
        </is>
      </c>
      <c r="E90" s="9" t="n">
        <v>-18681.36</v>
      </c>
      <c r="F90" t="inlineStr">
        <is>
          <t>Comparative: QBO P&amp;L 2024-12</t>
        </is>
      </c>
    </row>
    <row r="91">
      <c r="A91" t="inlineStr">
        <is>
          <t>H03</t>
        </is>
      </c>
      <c r="B91" s="10" t="n">
        <v>45657</v>
      </c>
      <c r="C91" t="inlineStr">
        <is>
          <t>270</t>
        </is>
      </c>
      <c r="D91" t="inlineStr">
        <is>
          <t>Interest income</t>
        </is>
      </c>
      <c r="E91" s="9" t="n">
        <v>-513</v>
      </c>
      <c r="F91" t="inlineStr">
        <is>
          <t>Comparative: QBO P&amp;L 2024-12</t>
        </is>
      </c>
    </row>
    <row r="92">
      <c r="A92" t="inlineStr">
        <is>
          <t>H03</t>
        </is>
      </c>
      <c r="B92" s="10" t="n">
        <v>45657</v>
      </c>
      <c r="C92" t="inlineStr">
        <is>
          <t>310</t>
        </is>
      </c>
      <c r="D92" t="inlineStr">
        <is>
          <t>Timber and board</t>
        </is>
      </c>
      <c r="E92" s="9" t="n">
        <v>34174.68</v>
      </c>
      <c r="F92" t="inlineStr">
        <is>
          <t>Comparative: QBO P&amp;L 2024-12</t>
        </is>
      </c>
    </row>
    <row r="93">
      <c r="A93" t="inlineStr">
        <is>
          <t>H03</t>
        </is>
      </c>
      <c r="B93" s="10" t="n">
        <v>45657</v>
      </c>
      <c r="C93" t="inlineStr">
        <is>
          <t>311</t>
        </is>
      </c>
      <c r="D93" t="inlineStr">
        <is>
          <t>Hardware and fittings</t>
        </is>
      </c>
      <c r="E93" s="9" t="n">
        <v>9318.709999999999</v>
      </c>
      <c r="F93" t="inlineStr">
        <is>
          <t>Comparative: QBO P&amp;L 2024-12</t>
        </is>
      </c>
    </row>
    <row r="94">
      <c r="A94" t="inlineStr">
        <is>
          <t>H03</t>
        </is>
      </c>
      <c r="B94" s="10" t="n">
        <v>45657</v>
      </c>
      <c r="C94" t="inlineStr">
        <is>
          <t>312</t>
        </is>
      </c>
      <c r="D94" t="inlineStr">
        <is>
          <t>Benchtops (outsourced)</t>
        </is>
      </c>
      <c r="E94" s="9" t="n">
        <v>3114.49</v>
      </c>
      <c r="F94" t="inlineStr">
        <is>
          <t>Comparative: QBO P&amp;L 2024-12</t>
        </is>
      </c>
    </row>
    <row r="95">
      <c r="A95" t="inlineStr">
        <is>
          <t>H03</t>
        </is>
      </c>
      <c r="B95" s="10" t="n">
        <v>45657</v>
      </c>
      <c r="C95" t="inlineStr">
        <is>
          <t>313</t>
        </is>
      </c>
      <c r="D95" t="inlineStr">
        <is>
          <t>Subcontractors</t>
        </is>
      </c>
      <c r="E95" s="9" t="n">
        <v>20584.14</v>
      </c>
      <c r="F95" t="inlineStr">
        <is>
          <t>Comparative: QBO P&amp;L 2024-12</t>
        </is>
      </c>
    </row>
    <row r="96">
      <c r="A96" t="inlineStr">
        <is>
          <t>H03</t>
        </is>
      </c>
      <c r="B96" s="10" t="n">
        <v>45657</v>
      </c>
      <c r="C96" t="inlineStr">
        <is>
          <t>314</t>
        </is>
      </c>
      <c r="D96" t="inlineStr">
        <is>
          <t>Freight and cartage</t>
        </is>
      </c>
      <c r="E96" s="9" t="n">
        <v>9294.4</v>
      </c>
      <c r="F96" t="inlineStr">
        <is>
          <t>Comparative: QBO P&amp;L 2024-12</t>
        </is>
      </c>
    </row>
    <row r="97">
      <c r="A97" t="inlineStr">
        <is>
          <t>H03</t>
        </is>
      </c>
      <c r="B97" s="10" t="n">
        <v>45657</v>
      </c>
      <c r="C97" t="inlineStr">
        <is>
          <t>315</t>
        </is>
      </c>
      <c r="D97" t="inlineStr">
        <is>
          <t>Equipment hire</t>
        </is>
      </c>
      <c r="E97" s="9" t="n">
        <v>1912.31</v>
      </c>
      <c r="F97" t="inlineStr">
        <is>
          <t>Comparative: QBO P&amp;L 2024-12</t>
        </is>
      </c>
    </row>
    <row r="98">
      <c r="A98" t="inlineStr">
        <is>
          <t>H03</t>
        </is>
      </c>
      <c r="B98" s="10" t="n">
        <v>45657</v>
      </c>
      <c r="C98" t="inlineStr">
        <is>
          <t>400</t>
        </is>
      </c>
      <c r="D98" t="inlineStr">
        <is>
          <t>Advertising and marketing</t>
        </is>
      </c>
      <c r="E98" s="9" t="n">
        <v>2021.36</v>
      </c>
      <c r="F98" t="inlineStr">
        <is>
          <t>Comparative: QBO P&amp;L 2024-12</t>
        </is>
      </c>
    </row>
    <row r="99">
      <c r="A99" t="inlineStr">
        <is>
          <t>H03</t>
        </is>
      </c>
      <c r="B99" s="10" t="n">
        <v>45657</v>
      </c>
      <c r="C99" t="inlineStr">
        <is>
          <t>404</t>
        </is>
      </c>
      <c r="D99" t="inlineStr">
        <is>
          <t>Bank fees</t>
        </is>
      </c>
      <c r="E99" s="9" t="n">
        <v>45.6</v>
      </c>
      <c r="F99" t="inlineStr">
        <is>
          <t>Comparative: QBO P&amp;L 2024-12</t>
        </is>
      </c>
    </row>
    <row r="100">
      <c r="A100" t="inlineStr">
        <is>
          <t>H03</t>
        </is>
      </c>
      <c r="B100" s="10" t="n">
        <v>45657</v>
      </c>
      <c r="C100" t="inlineStr">
        <is>
          <t>408</t>
        </is>
      </c>
      <c r="D100" t="inlineStr">
        <is>
          <t>Cleaning</t>
        </is>
      </c>
      <c r="E100" s="9" t="n">
        <v>1488.54</v>
      </c>
      <c r="F100" t="inlineStr">
        <is>
          <t>Comparative: QBO P&amp;L 2024-12</t>
        </is>
      </c>
    </row>
    <row r="101">
      <c r="A101" t="inlineStr">
        <is>
          <t>H03</t>
        </is>
      </c>
      <c r="B101" s="10" t="n">
        <v>45657</v>
      </c>
      <c r="C101" t="inlineStr">
        <is>
          <t>412</t>
        </is>
      </c>
      <c r="D101" t="inlineStr">
        <is>
          <t>Consulting and accounting</t>
        </is>
      </c>
      <c r="E101" s="9" t="n">
        <v>1386.5</v>
      </c>
      <c r="F101" t="inlineStr">
        <is>
          <t>Comparative: QBO P&amp;L 2024-12</t>
        </is>
      </c>
    </row>
    <row r="102">
      <c r="A102" t="inlineStr">
        <is>
          <t>H03</t>
        </is>
      </c>
      <c r="B102" s="10" t="n">
        <v>45657</v>
      </c>
      <c r="C102" t="inlineStr">
        <is>
          <t>416</t>
        </is>
      </c>
      <c r="D102" t="inlineStr">
        <is>
          <t>Depreciation</t>
        </is>
      </c>
      <c r="E102" s="9" t="n">
        <v>4735.75</v>
      </c>
      <c r="F102" t="inlineStr">
        <is>
          <t>Comparative: QBO P&amp;L 2024-12</t>
        </is>
      </c>
    </row>
    <row r="103">
      <c r="A103" t="inlineStr">
        <is>
          <t>H03</t>
        </is>
      </c>
      <c r="B103" s="10" t="n">
        <v>45657</v>
      </c>
      <c r="C103" t="inlineStr">
        <is>
          <t>420</t>
        </is>
      </c>
      <c r="D103" t="inlineStr">
        <is>
          <t>Entertainment</t>
        </is>
      </c>
      <c r="E103" s="9" t="n">
        <v>563.23</v>
      </c>
      <c r="F103" t="inlineStr">
        <is>
          <t>Comparative: QBO P&amp;L 2024-12</t>
        </is>
      </c>
    </row>
    <row r="104">
      <c r="A104" t="inlineStr">
        <is>
          <t>H03</t>
        </is>
      </c>
      <c r="B104" s="10" t="n">
        <v>45657</v>
      </c>
      <c r="C104" t="inlineStr">
        <is>
          <t>429</t>
        </is>
      </c>
      <c r="D104" t="inlineStr">
        <is>
          <t>General expenses</t>
        </is>
      </c>
      <c r="E104" s="9" t="n">
        <v>2133.97</v>
      </c>
      <c r="F104" t="inlineStr">
        <is>
          <t>Comparative: QBO P&amp;L 2024-12</t>
        </is>
      </c>
    </row>
    <row r="105">
      <c r="A105" t="inlineStr">
        <is>
          <t>H03</t>
        </is>
      </c>
      <c r="B105" s="10" t="n">
        <v>45657</v>
      </c>
      <c r="C105" t="inlineStr">
        <is>
          <t>433</t>
        </is>
      </c>
      <c r="D105" t="inlineStr">
        <is>
          <t>Insurance</t>
        </is>
      </c>
      <c r="E105" s="9" t="n">
        <v>269.65</v>
      </c>
      <c r="F105" t="inlineStr">
        <is>
          <t>Comparative: QBO P&amp;L 2024-12</t>
        </is>
      </c>
    </row>
    <row r="106">
      <c r="A106" t="inlineStr">
        <is>
          <t>H03</t>
        </is>
      </c>
      <c r="B106" s="10" t="n">
        <v>45657</v>
      </c>
      <c r="C106" t="inlineStr">
        <is>
          <t>434</t>
        </is>
      </c>
      <c r="D106" t="inlineStr">
        <is>
          <t>Workcover</t>
        </is>
      </c>
      <c r="E106" s="9" t="n">
        <v>157.88</v>
      </c>
      <c r="F106" t="inlineStr">
        <is>
          <t>Comparative: QBO P&amp;L 2024-12</t>
        </is>
      </c>
    </row>
    <row r="107">
      <c r="A107" t="inlineStr">
        <is>
          <t>H03</t>
        </is>
      </c>
      <c r="B107" s="10" t="n">
        <v>45657</v>
      </c>
      <c r="C107" t="inlineStr">
        <is>
          <t>437</t>
        </is>
      </c>
      <c r="D107" t="inlineStr">
        <is>
          <t>Interest expense</t>
        </is>
      </c>
      <c r="E107" s="9" t="n">
        <v>844.36</v>
      </c>
      <c r="F107" t="inlineStr">
        <is>
          <t>Comparative: QBO P&amp;L 2024-12</t>
        </is>
      </c>
    </row>
    <row r="108">
      <c r="A108" t="inlineStr">
        <is>
          <t>H03</t>
        </is>
      </c>
      <c r="B108" s="10" t="n">
        <v>45657</v>
      </c>
      <c r="C108" t="inlineStr">
        <is>
          <t>441</t>
        </is>
      </c>
      <c r="D108" t="inlineStr">
        <is>
          <t>Legal expenses</t>
        </is>
      </c>
      <c r="E108" s="9" t="n">
        <v>1602.2</v>
      </c>
      <c r="F108" t="inlineStr">
        <is>
          <t>Comparative: QBO P&amp;L 2024-12</t>
        </is>
      </c>
    </row>
    <row r="109">
      <c r="A109" t="inlineStr">
        <is>
          <t>H03</t>
        </is>
      </c>
      <c r="B109" s="10" t="n">
        <v>45657</v>
      </c>
      <c r="C109" t="inlineStr">
        <is>
          <t>445</t>
        </is>
      </c>
      <c r="D109" t="inlineStr">
        <is>
          <t>Light, power, heating</t>
        </is>
      </c>
      <c r="E109" s="9" t="n">
        <v>1194.42</v>
      </c>
      <c r="F109" t="inlineStr">
        <is>
          <t>Comparative: QBO P&amp;L 2024-12</t>
        </is>
      </c>
    </row>
    <row r="110">
      <c r="A110" t="inlineStr">
        <is>
          <t>H03</t>
        </is>
      </c>
      <c r="B110" s="10" t="n">
        <v>45657</v>
      </c>
      <c r="C110" t="inlineStr">
        <is>
          <t>449</t>
        </is>
      </c>
      <c r="D110" t="inlineStr">
        <is>
          <t>Motor vehicle expenses</t>
        </is>
      </c>
      <c r="E110" s="9" t="n">
        <v>3071.12</v>
      </c>
      <c r="F110" t="inlineStr">
        <is>
          <t>Comparative: QBO P&amp;L 2024-12</t>
        </is>
      </c>
    </row>
    <row r="111">
      <c r="A111" t="inlineStr">
        <is>
          <t>H03</t>
        </is>
      </c>
      <c r="B111" s="10" t="n">
        <v>45657</v>
      </c>
      <c r="C111" t="inlineStr">
        <is>
          <t>450</t>
        </is>
      </c>
      <c r="D111" t="inlineStr">
        <is>
          <t>Motor vehicle registration and insurance</t>
        </is>
      </c>
      <c r="E111" s="9" t="n">
        <v>596.47</v>
      </c>
      <c r="F111" t="inlineStr">
        <is>
          <t>Comparative: QBO P&amp;L 2024-12</t>
        </is>
      </c>
    </row>
    <row r="112">
      <c r="A112" t="inlineStr">
        <is>
          <t>H03</t>
        </is>
      </c>
      <c r="B112" s="10" t="n">
        <v>45657</v>
      </c>
      <c r="C112" t="inlineStr">
        <is>
          <t>453</t>
        </is>
      </c>
      <c r="D112" t="inlineStr">
        <is>
          <t>Office expenses</t>
        </is>
      </c>
      <c r="E112" s="9" t="n">
        <v>4555.7</v>
      </c>
      <c r="F112" t="inlineStr">
        <is>
          <t>Comparative: QBO P&amp;L 2024-12</t>
        </is>
      </c>
    </row>
    <row r="113">
      <c r="A113" t="inlineStr">
        <is>
          <t>H03</t>
        </is>
      </c>
      <c r="B113" s="10" t="n">
        <v>45657</v>
      </c>
      <c r="C113" t="inlineStr">
        <is>
          <t>469</t>
        </is>
      </c>
      <c r="D113" t="inlineStr">
        <is>
          <t>Rent</t>
        </is>
      </c>
      <c r="E113" s="9" t="n">
        <v>10357.36</v>
      </c>
      <c r="F113" t="inlineStr">
        <is>
          <t>Comparative: QBO P&amp;L 2024-12</t>
        </is>
      </c>
    </row>
    <row r="114">
      <c r="A114" t="inlineStr">
        <is>
          <t>H03</t>
        </is>
      </c>
      <c r="B114" s="10" t="n">
        <v>45657</v>
      </c>
      <c r="C114" t="inlineStr">
        <is>
          <t>473</t>
        </is>
      </c>
      <c r="D114" t="inlineStr">
        <is>
          <t>Repairs and maintenance</t>
        </is>
      </c>
      <c r="E114" s="9" t="n">
        <v>11652.97</v>
      </c>
      <c r="F114" t="inlineStr">
        <is>
          <t>Comparative: QBO P&amp;L 2024-12</t>
        </is>
      </c>
    </row>
    <row r="115">
      <c r="A115" t="inlineStr">
        <is>
          <t>H03</t>
        </is>
      </c>
      <c r="B115" s="10" t="n">
        <v>45657</v>
      </c>
      <c r="C115" t="inlineStr">
        <is>
          <t>474</t>
        </is>
      </c>
      <c r="D115" t="inlineStr">
        <is>
          <t>Small tools</t>
        </is>
      </c>
      <c r="E115" s="9" t="n">
        <v>8263.66</v>
      </c>
      <c r="F115" t="inlineStr">
        <is>
          <t>Comparative: QBO P&amp;L 2024-12</t>
        </is>
      </c>
    </row>
    <row r="116">
      <c r="A116" t="inlineStr">
        <is>
          <t>H03</t>
        </is>
      </c>
      <c r="B116" s="10" t="n">
        <v>45657</v>
      </c>
      <c r="C116" t="inlineStr">
        <is>
          <t>477</t>
        </is>
      </c>
      <c r="D116" t="inlineStr">
        <is>
          <t>Wages and salaries</t>
        </is>
      </c>
      <c r="E116" s="9" t="n">
        <v>45928.82</v>
      </c>
      <c r="F116" t="inlineStr">
        <is>
          <t>Comparative: QBO P&amp;L 2024-12</t>
        </is>
      </c>
    </row>
    <row r="117">
      <c r="A117" t="inlineStr">
        <is>
          <t>H03</t>
        </is>
      </c>
      <c r="B117" s="10" t="n">
        <v>45657</v>
      </c>
      <c r="C117" t="inlineStr">
        <is>
          <t>478</t>
        </is>
      </c>
      <c r="D117" t="inlineStr">
        <is>
          <t>Superannuation</t>
        </is>
      </c>
      <c r="E117" s="9" t="n">
        <v>6233.27</v>
      </c>
      <c r="F117" t="inlineStr">
        <is>
          <t>Comparative: QBO P&amp;L 2024-12</t>
        </is>
      </c>
    </row>
    <row r="118">
      <c r="A118" t="inlineStr">
        <is>
          <t>H03</t>
        </is>
      </c>
      <c r="B118" s="10" t="n">
        <v>45657</v>
      </c>
      <c r="C118" t="inlineStr">
        <is>
          <t>479</t>
        </is>
      </c>
      <c r="D118" t="inlineStr">
        <is>
          <t>Staff amenities</t>
        </is>
      </c>
      <c r="E118" s="9" t="n">
        <v>1525.38</v>
      </c>
      <c r="F118" t="inlineStr">
        <is>
          <t>Comparative: QBO P&amp;L 2024-12</t>
        </is>
      </c>
    </row>
    <row r="119">
      <c r="A119" t="inlineStr">
        <is>
          <t>H03</t>
        </is>
      </c>
      <c r="B119" s="10" t="n">
        <v>45657</v>
      </c>
      <c r="C119" t="inlineStr">
        <is>
          <t>480</t>
        </is>
      </c>
      <c r="D119" t="inlineStr">
        <is>
          <t>Protective clothing</t>
        </is>
      </c>
      <c r="E119" s="9" t="n">
        <v>822.86</v>
      </c>
      <c r="F119" t="inlineStr">
        <is>
          <t>Comparative: QBO P&amp;L 2024-12</t>
        </is>
      </c>
    </row>
    <row r="120">
      <c r="A120" t="inlineStr">
        <is>
          <t>H03</t>
        </is>
      </c>
      <c r="B120" s="10" t="n">
        <v>45657</v>
      </c>
      <c r="C120" t="inlineStr">
        <is>
          <t>481</t>
        </is>
      </c>
      <c r="D120" t="inlineStr">
        <is>
          <t>Training</t>
        </is>
      </c>
      <c r="E120" s="9" t="n">
        <v>1224.66</v>
      </c>
      <c r="F120" t="inlineStr">
        <is>
          <t>Comparative: QBO P&amp;L 2024-12</t>
        </is>
      </c>
    </row>
    <row r="121">
      <c r="A121" t="inlineStr">
        <is>
          <t>H03</t>
        </is>
      </c>
      <c r="B121" s="10" t="n">
        <v>45657</v>
      </c>
      <c r="C121" t="inlineStr">
        <is>
          <t>485</t>
        </is>
      </c>
      <c r="D121" t="inlineStr">
        <is>
          <t>Subscriptions and software</t>
        </is>
      </c>
      <c r="E121" s="9" t="n">
        <v>5108.3</v>
      </c>
      <c r="F121" t="inlineStr">
        <is>
          <t>Comparative: QBO P&amp;L 2024-12</t>
        </is>
      </c>
    </row>
    <row r="122">
      <c r="A122" t="inlineStr">
        <is>
          <t>H03</t>
        </is>
      </c>
      <c r="B122" s="10" t="n">
        <v>45657</v>
      </c>
      <c r="C122" t="inlineStr">
        <is>
          <t>489</t>
        </is>
      </c>
      <c r="D122" t="inlineStr">
        <is>
          <t>Telephone and internet</t>
        </is>
      </c>
      <c r="E122" s="9" t="n">
        <v>3114.15</v>
      </c>
      <c r="F122" t="inlineStr">
        <is>
          <t>Comparative: QBO P&amp;L 2024-12</t>
        </is>
      </c>
    </row>
    <row r="123">
      <c r="A123" t="inlineStr">
        <is>
          <t>H03</t>
        </is>
      </c>
      <c r="B123" s="10" t="n">
        <v>45657</v>
      </c>
      <c r="C123" t="inlineStr">
        <is>
          <t>493</t>
        </is>
      </c>
      <c r="D123" t="inlineStr">
        <is>
          <t>Travel - national</t>
        </is>
      </c>
      <c r="E123" s="9" t="n">
        <v>2494.1</v>
      </c>
      <c r="F123" t="inlineStr">
        <is>
          <t>Comparative: QBO P&amp;L 2024-12</t>
        </is>
      </c>
    </row>
    <row r="124">
      <c r="A124" t="inlineStr">
        <is>
          <t>H03</t>
        </is>
      </c>
      <c r="B124" s="10" t="n">
        <v>45657</v>
      </c>
      <c r="C124" t="inlineStr">
        <is>
          <t>494</t>
        </is>
      </c>
      <c r="D124" t="inlineStr">
        <is>
          <t>Waste removal</t>
        </is>
      </c>
      <c r="E124" s="9" t="n">
        <v>460.45</v>
      </c>
      <c r="F124" t="inlineStr">
        <is>
          <t>Comparative: QBO P&amp;L 2024-12</t>
        </is>
      </c>
    </row>
    <row r="125">
      <c r="A125" t="inlineStr">
        <is>
          <t>H03</t>
        </is>
      </c>
      <c r="B125" s="10" t="n">
        <v>45657</v>
      </c>
      <c r="C125" t="inlineStr">
        <is>
          <t>495</t>
        </is>
      </c>
      <c r="D125" t="inlineStr">
        <is>
          <t>Licences and permits</t>
        </is>
      </c>
      <c r="E125" s="9" t="n">
        <v>551.34</v>
      </c>
      <c r="F125" t="inlineStr">
        <is>
          <t>Comparative: QBO P&amp;L 2024-12</t>
        </is>
      </c>
    </row>
    <row r="126">
      <c r="A126" t="inlineStr">
        <is>
          <t>H03</t>
        </is>
      </c>
      <c r="B126" s="10" t="n">
        <v>45657</v>
      </c>
      <c r="C126" t="inlineStr">
        <is>
          <t>850</t>
        </is>
      </c>
      <c r="D126" t="inlineStr">
        <is>
          <t>Suspense</t>
        </is>
      </c>
      <c r="E126" s="9" t="n">
        <v>1389.31</v>
      </c>
      <c r="F126" t="inlineStr">
        <is>
          <t>Comparative: QBO P&amp;L 2024-12</t>
        </is>
      </c>
    </row>
    <row r="127">
      <c r="A127" t="inlineStr">
        <is>
          <t>H03</t>
        </is>
      </c>
      <c r="B127" s="10" t="n">
        <v>45657</v>
      </c>
      <c r="C127" t="inlineStr">
        <is>
          <t>840</t>
        </is>
      </c>
      <c r="D127" t="inlineStr">
        <is>
          <t>Historical Adjustment</t>
        </is>
      </c>
      <c r="E127" s="9" t="n">
        <v>117520.64</v>
      </c>
      <c r="F127" t="inlineStr">
        <is>
          <t>Offset for comparative 2024-12</t>
        </is>
      </c>
    </row>
    <row r="128">
      <c r="A128" t="inlineStr">
        <is>
          <t>H04</t>
        </is>
      </c>
      <c r="B128" s="10" t="n">
        <v>45688</v>
      </c>
      <c r="C128" t="inlineStr">
        <is>
          <t>200</t>
        </is>
      </c>
      <c r="D128" t="inlineStr">
        <is>
          <t>Joinery sales</t>
        </is>
      </c>
      <c r="E128" s="9" t="n">
        <v>-65056.99</v>
      </c>
      <c r="F128" t="inlineStr">
        <is>
          <t>Comparative: QBO P&amp;L 2025-01</t>
        </is>
      </c>
    </row>
    <row r="129">
      <c r="A129" t="inlineStr">
        <is>
          <t>H04</t>
        </is>
      </c>
      <c r="B129" s="10" t="n">
        <v>45688</v>
      </c>
      <c r="C129" t="inlineStr">
        <is>
          <t>201</t>
        </is>
      </c>
      <c r="D129" t="inlineStr">
        <is>
          <t>Shopfitting contracts</t>
        </is>
      </c>
      <c r="E129" s="9" t="n">
        <v>-144805.09</v>
      </c>
      <c r="F129" t="inlineStr">
        <is>
          <t>Comparative: QBO P&amp;L 2025-01</t>
        </is>
      </c>
    </row>
    <row r="130">
      <c r="A130" t="inlineStr">
        <is>
          <t>H04</t>
        </is>
      </c>
      <c r="B130" s="10" t="n">
        <v>45688</v>
      </c>
      <c r="C130" t="inlineStr">
        <is>
          <t>202</t>
        </is>
      </c>
      <c r="D130" t="inlineStr">
        <is>
          <t>Installation labour</t>
        </is>
      </c>
      <c r="E130" s="9" t="n">
        <v>-8130.73</v>
      </c>
      <c r="F130" t="inlineStr">
        <is>
          <t>Comparative: QBO P&amp;L 2025-01</t>
        </is>
      </c>
    </row>
    <row r="131">
      <c r="A131" t="inlineStr">
        <is>
          <t>H04</t>
        </is>
      </c>
      <c r="B131" s="10" t="n">
        <v>45688</v>
      </c>
      <c r="C131" t="inlineStr">
        <is>
          <t>203</t>
        </is>
      </c>
      <c r="D131" t="inlineStr">
        <is>
          <t>Design and drafting fees</t>
        </is>
      </c>
      <c r="E131" s="9" t="n">
        <v>-13206.52</v>
      </c>
      <c r="F131" t="inlineStr">
        <is>
          <t>Comparative: QBO P&amp;L 2025-01</t>
        </is>
      </c>
    </row>
    <row r="132">
      <c r="A132" t="inlineStr">
        <is>
          <t>H04</t>
        </is>
      </c>
      <c r="B132" s="10" t="n">
        <v>45688</v>
      </c>
      <c r="C132" t="inlineStr">
        <is>
          <t>270</t>
        </is>
      </c>
      <c r="D132" t="inlineStr">
        <is>
          <t>Interest income</t>
        </is>
      </c>
      <c r="E132" s="9" t="n">
        <v>-513</v>
      </c>
      <c r="F132" t="inlineStr">
        <is>
          <t>Comparative: QBO P&amp;L 2025-01</t>
        </is>
      </c>
    </row>
    <row r="133">
      <c r="A133" t="inlineStr">
        <is>
          <t>H04</t>
        </is>
      </c>
      <c r="B133" s="10" t="n">
        <v>45688</v>
      </c>
      <c r="C133" t="inlineStr">
        <is>
          <t>310</t>
        </is>
      </c>
      <c r="D133" t="inlineStr">
        <is>
          <t>Timber and board</t>
        </is>
      </c>
      <c r="E133" s="9" t="n">
        <v>25275.18</v>
      </c>
      <c r="F133" t="inlineStr">
        <is>
          <t>Comparative: QBO P&amp;L 2025-01</t>
        </is>
      </c>
    </row>
    <row r="134">
      <c r="A134" t="inlineStr">
        <is>
          <t>H04</t>
        </is>
      </c>
      <c r="B134" s="10" t="n">
        <v>45688</v>
      </c>
      <c r="C134" t="inlineStr">
        <is>
          <t>311</t>
        </is>
      </c>
      <c r="D134" t="inlineStr">
        <is>
          <t>Hardware and fittings</t>
        </is>
      </c>
      <c r="E134" s="9" t="n">
        <v>7897.47</v>
      </c>
      <c r="F134" t="inlineStr">
        <is>
          <t>Comparative: QBO P&amp;L 2025-01</t>
        </is>
      </c>
    </row>
    <row r="135">
      <c r="A135" t="inlineStr">
        <is>
          <t>H04</t>
        </is>
      </c>
      <c r="B135" s="10" t="n">
        <v>45688</v>
      </c>
      <c r="C135" t="inlineStr">
        <is>
          <t>312</t>
        </is>
      </c>
      <c r="D135" t="inlineStr">
        <is>
          <t>Benchtops (outsourced)</t>
        </is>
      </c>
      <c r="E135" s="9" t="n">
        <v>2099.58</v>
      </c>
      <c r="F135" t="inlineStr">
        <is>
          <t>Comparative: QBO P&amp;L 2025-01</t>
        </is>
      </c>
    </row>
    <row r="136">
      <c r="A136" t="inlineStr">
        <is>
          <t>H04</t>
        </is>
      </c>
      <c r="B136" s="10" t="n">
        <v>45688</v>
      </c>
      <c r="C136" t="inlineStr">
        <is>
          <t>313</t>
        </is>
      </c>
      <c r="D136" t="inlineStr">
        <is>
          <t>Subcontractors</t>
        </is>
      </c>
      <c r="E136" s="9" t="n">
        <v>14292.18</v>
      </c>
      <c r="F136" t="inlineStr">
        <is>
          <t>Comparative: QBO P&amp;L 2025-01</t>
        </is>
      </c>
    </row>
    <row r="137">
      <c r="A137" t="inlineStr">
        <is>
          <t>H04</t>
        </is>
      </c>
      <c r="B137" s="10" t="n">
        <v>45688</v>
      </c>
      <c r="C137" t="inlineStr">
        <is>
          <t>314</t>
        </is>
      </c>
      <c r="D137" t="inlineStr">
        <is>
          <t>Freight and cartage</t>
        </is>
      </c>
      <c r="E137" s="9" t="n">
        <v>6569.38</v>
      </c>
      <c r="F137" t="inlineStr">
        <is>
          <t>Comparative: QBO P&amp;L 2025-01</t>
        </is>
      </c>
    </row>
    <row r="138">
      <c r="A138" t="inlineStr">
        <is>
          <t>H04</t>
        </is>
      </c>
      <c r="B138" s="10" t="n">
        <v>45688</v>
      </c>
      <c r="C138" t="inlineStr">
        <is>
          <t>315</t>
        </is>
      </c>
      <c r="D138" t="inlineStr">
        <is>
          <t>Equipment hire</t>
        </is>
      </c>
      <c r="E138" s="9" t="n">
        <v>1187.38</v>
      </c>
      <c r="F138" t="inlineStr">
        <is>
          <t>Comparative: QBO P&amp;L 2025-01</t>
        </is>
      </c>
    </row>
    <row r="139">
      <c r="A139" t="inlineStr">
        <is>
          <t>H04</t>
        </is>
      </c>
      <c r="B139" s="10" t="n">
        <v>45688</v>
      </c>
      <c r="C139" t="inlineStr">
        <is>
          <t>400</t>
        </is>
      </c>
      <c r="D139" t="inlineStr">
        <is>
          <t>Advertising and marketing</t>
        </is>
      </c>
      <c r="E139" s="9" t="n">
        <v>1502.6</v>
      </c>
      <c r="F139" t="inlineStr">
        <is>
          <t>Comparative: QBO P&amp;L 2025-01</t>
        </is>
      </c>
    </row>
    <row r="140">
      <c r="A140" t="inlineStr">
        <is>
          <t>H04</t>
        </is>
      </c>
      <c r="B140" s="10" t="n">
        <v>45688</v>
      </c>
      <c r="C140" t="inlineStr">
        <is>
          <t>404</t>
        </is>
      </c>
      <c r="D140" t="inlineStr">
        <is>
          <t>Bank fees</t>
        </is>
      </c>
      <c r="E140" s="9" t="n">
        <v>45.6</v>
      </c>
      <c r="F140" t="inlineStr">
        <is>
          <t>Comparative: QBO P&amp;L 2025-01</t>
        </is>
      </c>
    </row>
    <row r="141">
      <c r="A141" t="inlineStr">
        <is>
          <t>H04</t>
        </is>
      </c>
      <c r="B141" s="10" t="n">
        <v>45688</v>
      </c>
      <c r="C141" t="inlineStr">
        <is>
          <t>408</t>
        </is>
      </c>
      <c r="D141" t="inlineStr">
        <is>
          <t>Cleaning</t>
        </is>
      </c>
      <c r="E141" s="9" t="n">
        <v>988.7</v>
      </c>
      <c r="F141" t="inlineStr">
        <is>
          <t>Comparative: QBO P&amp;L 2025-01</t>
        </is>
      </c>
    </row>
    <row r="142">
      <c r="A142" t="inlineStr">
        <is>
          <t>H04</t>
        </is>
      </c>
      <c r="B142" s="10" t="n">
        <v>45688</v>
      </c>
      <c r="C142" t="inlineStr">
        <is>
          <t>412</t>
        </is>
      </c>
      <c r="D142" t="inlineStr">
        <is>
          <t>Consulting and accounting</t>
        </is>
      </c>
      <c r="E142" s="9" t="n">
        <v>1386.5</v>
      </c>
      <c r="F142" t="inlineStr">
        <is>
          <t>Comparative: QBO P&amp;L 2025-01</t>
        </is>
      </c>
    </row>
    <row r="143">
      <c r="A143" t="inlineStr">
        <is>
          <t>H04</t>
        </is>
      </c>
      <c r="B143" s="10" t="n">
        <v>45688</v>
      </c>
      <c r="C143" t="inlineStr">
        <is>
          <t>416</t>
        </is>
      </c>
      <c r="D143" t="inlineStr">
        <is>
          <t>Depreciation</t>
        </is>
      </c>
      <c r="E143" s="9" t="n">
        <v>4735.75</v>
      </c>
      <c r="F143" t="inlineStr">
        <is>
          <t>Comparative: QBO P&amp;L 2025-01</t>
        </is>
      </c>
    </row>
    <row r="144">
      <c r="A144" t="inlineStr">
        <is>
          <t>H04</t>
        </is>
      </c>
      <c r="B144" s="10" t="n">
        <v>45688</v>
      </c>
      <c r="C144" t="inlineStr">
        <is>
          <t>420</t>
        </is>
      </c>
      <c r="D144" t="inlineStr">
        <is>
          <t>Entertainment</t>
        </is>
      </c>
      <c r="E144" s="9" t="n">
        <v>420.16</v>
      </c>
      <c r="F144" t="inlineStr">
        <is>
          <t>Comparative: QBO P&amp;L 2025-01</t>
        </is>
      </c>
    </row>
    <row r="145">
      <c r="A145" t="inlineStr">
        <is>
          <t>H04</t>
        </is>
      </c>
      <c r="B145" s="10" t="n">
        <v>45688</v>
      </c>
      <c r="C145" t="inlineStr">
        <is>
          <t>429</t>
        </is>
      </c>
      <c r="D145" t="inlineStr">
        <is>
          <t>General expenses</t>
        </is>
      </c>
      <c r="E145" s="9" t="n">
        <v>1468.04</v>
      </c>
      <c r="F145" t="inlineStr">
        <is>
          <t>Comparative: QBO P&amp;L 2025-01</t>
        </is>
      </c>
    </row>
    <row r="146">
      <c r="A146" t="inlineStr">
        <is>
          <t>H04</t>
        </is>
      </c>
      <c r="B146" s="10" t="n">
        <v>45688</v>
      </c>
      <c r="C146" t="inlineStr">
        <is>
          <t>433</t>
        </is>
      </c>
      <c r="D146" t="inlineStr">
        <is>
          <t>Insurance</t>
        </is>
      </c>
      <c r="E146" s="9" t="n">
        <v>269.65</v>
      </c>
      <c r="F146" t="inlineStr">
        <is>
          <t>Comparative: QBO P&amp;L 2025-01</t>
        </is>
      </c>
    </row>
    <row r="147">
      <c r="A147" t="inlineStr">
        <is>
          <t>H04</t>
        </is>
      </c>
      <c r="B147" s="10" t="n">
        <v>45688</v>
      </c>
      <c r="C147" t="inlineStr">
        <is>
          <t>434</t>
        </is>
      </c>
      <c r="D147" t="inlineStr">
        <is>
          <t>Workcover</t>
        </is>
      </c>
      <c r="E147" s="9" t="n">
        <v>109.69</v>
      </c>
      <c r="F147" t="inlineStr">
        <is>
          <t>Comparative: QBO P&amp;L 2025-01</t>
        </is>
      </c>
    </row>
    <row r="148">
      <c r="A148" t="inlineStr">
        <is>
          <t>H04</t>
        </is>
      </c>
      <c r="B148" s="10" t="n">
        <v>45688</v>
      </c>
      <c r="C148" t="inlineStr">
        <is>
          <t>437</t>
        </is>
      </c>
      <c r="D148" t="inlineStr">
        <is>
          <t>Interest expense</t>
        </is>
      </c>
      <c r="E148" s="9" t="n">
        <v>844.36</v>
      </c>
      <c r="F148" t="inlineStr">
        <is>
          <t>Comparative: QBO P&amp;L 2025-01</t>
        </is>
      </c>
    </row>
    <row r="149">
      <c r="A149" t="inlineStr">
        <is>
          <t>H04</t>
        </is>
      </c>
      <c r="B149" s="10" t="n">
        <v>45688</v>
      </c>
      <c r="C149" t="inlineStr">
        <is>
          <t>441</t>
        </is>
      </c>
      <c r="D149" t="inlineStr">
        <is>
          <t>Legal expenses</t>
        </is>
      </c>
      <c r="E149" s="9" t="n">
        <v>1137.39</v>
      </c>
      <c r="F149" t="inlineStr">
        <is>
          <t>Comparative: QBO P&amp;L 2025-01</t>
        </is>
      </c>
    </row>
    <row r="150">
      <c r="A150" t="inlineStr">
        <is>
          <t>H04</t>
        </is>
      </c>
      <c r="B150" s="10" t="n">
        <v>45688</v>
      </c>
      <c r="C150" t="inlineStr">
        <is>
          <t>445</t>
        </is>
      </c>
      <c r="D150" t="inlineStr">
        <is>
          <t>Light, power, heating</t>
        </is>
      </c>
      <c r="E150" s="9" t="n">
        <v>917.49</v>
      </c>
      <c r="F150" t="inlineStr">
        <is>
          <t>Comparative: QBO P&amp;L 2025-01</t>
        </is>
      </c>
    </row>
    <row r="151">
      <c r="A151" t="inlineStr">
        <is>
          <t>H04</t>
        </is>
      </c>
      <c r="B151" s="10" t="n">
        <v>45688</v>
      </c>
      <c r="C151" t="inlineStr">
        <is>
          <t>449</t>
        </is>
      </c>
      <c r="D151" t="inlineStr">
        <is>
          <t>Motor vehicle expenses</t>
        </is>
      </c>
      <c r="E151" s="9" t="n">
        <v>2367.38</v>
      </c>
      <c r="F151" t="inlineStr">
        <is>
          <t>Comparative: QBO P&amp;L 2025-01</t>
        </is>
      </c>
    </row>
    <row r="152">
      <c r="A152" t="inlineStr">
        <is>
          <t>H04</t>
        </is>
      </c>
      <c r="B152" s="10" t="n">
        <v>45688</v>
      </c>
      <c r="C152" t="inlineStr">
        <is>
          <t>450</t>
        </is>
      </c>
      <c r="D152" t="inlineStr">
        <is>
          <t>Motor vehicle registration and insurance</t>
        </is>
      </c>
      <c r="E152" s="9" t="n">
        <v>596.47</v>
      </c>
      <c r="F152" t="inlineStr">
        <is>
          <t>Comparative: QBO P&amp;L 2025-01</t>
        </is>
      </c>
    </row>
    <row r="153">
      <c r="A153" t="inlineStr">
        <is>
          <t>H04</t>
        </is>
      </c>
      <c r="B153" s="10" t="n">
        <v>45688</v>
      </c>
      <c r="C153" t="inlineStr">
        <is>
          <t>453</t>
        </is>
      </c>
      <c r="D153" t="inlineStr">
        <is>
          <t>Office expenses</t>
        </is>
      </c>
      <c r="E153" s="9" t="n">
        <v>3094.84</v>
      </c>
      <c r="F153" t="inlineStr">
        <is>
          <t>Comparative: QBO P&amp;L 2025-01</t>
        </is>
      </c>
    </row>
    <row r="154">
      <c r="A154" t="inlineStr">
        <is>
          <t>H04</t>
        </is>
      </c>
      <c r="B154" s="10" t="n">
        <v>45688</v>
      </c>
      <c r="C154" t="inlineStr">
        <is>
          <t>469</t>
        </is>
      </c>
      <c r="D154" t="inlineStr">
        <is>
          <t>Rent</t>
        </is>
      </c>
      <c r="E154" s="9" t="n">
        <v>10357.36</v>
      </c>
      <c r="F154" t="inlineStr">
        <is>
          <t>Comparative: QBO P&amp;L 2025-01</t>
        </is>
      </c>
    </row>
    <row r="155">
      <c r="A155" t="inlineStr">
        <is>
          <t>H04</t>
        </is>
      </c>
      <c r="B155" s="10" t="n">
        <v>45688</v>
      </c>
      <c r="C155" t="inlineStr">
        <is>
          <t>473</t>
        </is>
      </c>
      <c r="D155" t="inlineStr">
        <is>
          <t>Repairs and maintenance</t>
        </is>
      </c>
      <c r="E155" s="9" t="n">
        <v>8320.99</v>
      </c>
      <c r="F155" t="inlineStr">
        <is>
          <t>Comparative: QBO P&amp;L 2025-01</t>
        </is>
      </c>
    </row>
    <row r="156">
      <c r="A156" t="inlineStr">
        <is>
          <t>H04</t>
        </is>
      </c>
      <c r="B156" s="10" t="n">
        <v>45688</v>
      </c>
      <c r="C156" t="inlineStr">
        <is>
          <t>474</t>
        </is>
      </c>
      <c r="D156" t="inlineStr">
        <is>
          <t>Small tools</t>
        </is>
      </c>
      <c r="E156" s="9" t="n">
        <v>6881.62</v>
      </c>
      <c r="F156" t="inlineStr">
        <is>
          <t>Comparative: QBO P&amp;L 2025-01</t>
        </is>
      </c>
    </row>
    <row r="157">
      <c r="A157" t="inlineStr">
        <is>
          <t>H04</t>
        </is>
      </c>
      <c r="B157" s="10" t="n">
        <v>45688</v>
      </c>
      <c r="C157" t="inlineStr">
        <is>
          <t>477</t>
        </is>
      </c>
      <c r="D157" t="inlineStr">
        <is>
          <t>Wages and salaries</t>
        </is>
      </c>
      <c r="E157" s="9" t="n">
        <v>32722.07</v>
      </c>
      <c r="F157" t="inlineStr">
        <is>
          <t>Comparative: QBO P&amp;L 2025-01</t>
        </is>
      </c>
    </row>
    <row r="158">
      <c r="A158" t="inlineStr">
        <is>
          <t>H04</t>
        </is>
      </c>
      <c r="B158" s="10" t="n">
        <v>45688</v>
      </c>
      <c r="C158" t="inlineStr">
        <is>
          <t>478</t>
        </is>
      </c>
      <c r="D158" t="inlineStr">
        <is>
          <t>Superannuation</t>
        </is>
      </c>
      <c r="E158" s="9" t="n">
        <v>4333.62</v>
      </c>
      <c r="F158" t="inlineStr">
        <is>
          <t>Comparative: QBO P&amp;L 2025-01</t>
        </is>
      </c>
    </row>
    <row r="159">
      <c r="A159" t="inlineStr">
        <is>
          <t>H04</t>
        </is>
      </c>
      <c r="B159" s="10" t="n">
        <v>45688</v>
      </c>
      <c r="C159" t="inlineStr">
        <is>
          <t>479</t>
        </is>
      </c>
      <c r="D159" t="inlineStr">
        <is>
          <t>Staff amenities</t>
        </is>
      </c>
      <c r="E159" s="9" t="n">
        <v>1090.68</v>
      </c>
      <c r="F159" t="inlineStr">
        <is>
          <t>Comparative: QBO P&amp;L 2025-01</t>
        </is>
      </c>
    </row>
    <row r="160">
      <c r="A160" t="inlineStr">
        <is>
          <t>H04</t>
        </is>
      </c>
      <c r="B160" s="10" t="n">
        <v>45688</v>
      </c>
      <c r="C160" t="inlineStr">
        <is>
          <t>480</t>
        </is>
      </c>
      <c r="D160" t="inlineStr">
        <is>
          <t>Protective clothing</t>
        </is>
      </c>
      <c r="E160" s="9" t="n">
        <v>589.71</v>
      </c>
      <c r="F160" t="inlineStr">
        <is>
          <t>Comparative: QBO P&amp;L 2025-01</t>
        </is>
      </c>
    </row>
    <row r="161">
      <c r="A161" t="inlineStr">
        <is>
          <t>H04</t>
        </is>
      </c>
      <c r="B161" s="10" t="n">
        <v>45688</v>
      </c>
      <c r="C161" t="inlineStr">
        <is>
          <t>481</t>
        </is>
      </c>
      <c r="D161" t="inlineStr">
        <is>
          <t>Training</t>
        </is>
      </c>
      <c r="E161" s="9" t="n">
        <v>853.3</v>
      </c>
      <c r="F161" t="inlineStr">
        <is>
          <t>Comparative: QBO P&amp;L 2025-01</t>
        </is>
      </c>
    </row>
    <row r="162">
      <c r="A162" t="inlineStr">
        <is>
          <t>H04</t>
        </is>
      </c>
      <c r="B162" s="10" t="n">
        <v>45688</v>
      </c>
      <c r="C162" t="inlineStr">
        <is>
          <t>485</t>
        </is>
      </c>
      <c r="D162" t="inlineStr">
        <is>
          <t>Subscriptions and software</t>
        </is>
      </c>
      <c r="E162" s="9" t="n">
        <v>5108.3</v>
      </c>
      <c r="F162" t="inlineStr">
        <is>
          <t>Comparative: QBO P&amp;L 2025-01</t>
        </is>
      </c>
    </row>
    <row r="163">
      <c r="A163" t="inlineStr">
        <is>
          <t>H04</t>
        </is>
      </c>
      <c r="B163" s="10" t="n">
        <v>45688</v>
      </c>
      <c r="C163" t="inlineStr">
        <is>
          <t>489</t>
        </is>
      </c>
      <c r="D163" t="inlineStr">
        <is>
          <t>Telephone and internet</t>
        </is>
      </c>
      <c r="E163" s="9" t="n">
        <v>2711.33</v>
      </c>
      <c r="F163" t="inlineStr">
        <is>
          <t>Comparative: QBO P&amp;L 2025-01</t>
        </is>
      </c>
    </row>
    <row r="164">
      <c r="A164" t="inlineStr">
        <is>
          <t>H04</t>
        </is>
      </c>
      <c r="B164" s="10" t="n">
        <v>45688</v>
      </c>
      <c r="C164" t="inlineStr">
        <is>
          <t>493</t>
        </is>
      </c>
      <c r="D164" t="inlineStr">
        <is>
          <t>Travel - national</t>
        </is>
      </c>
      <c r="E164" s="9" t="n">
        <v>1698.12</v>
      </c>
      <c r="F164" t="inlineStr">
        <is>
          <t>Comparative: QBO P&amp;L 2025-01</t>
        </is>
      </c>
    </row>
    <row r="165">
      <c r="A165" t="inlineStr">
        <is>
          <t>H04</t>
        </is>
      </c>
      <c r="B165" s="10" t="n">
        <v>45688</v>
      </c>
      <c r="C165" t="inlineStr">
        <is>
          <t>494</t>
        </is>
      </c>
      <c r="D165" t="inlineStr">
        <is>
          <t>Waste removal</t>
        </is>
      </c>
      <c r="E165" s="9" t="n">
        <v>312.85</v>
      </c>
      <c r="F165" t="inlineStr">
        <is>
          <t>Comparative: QBO P&amp;L 2025-01</t>
        </is>
      </c>
    </row>
    <row r="166">
      <c r="A166" t="inlineStr">
        <is>
          <t>H04</t>
        </is>
      </c>
      <c r="B166" s="10" t="n">
        <v>45688</v>
      </c>
      <c r="C166" t="inlineStr">
        <is>
          <t>495</t>
        </is>
      </c>
      <c r="D166" t="inlineStr">
        <is>
          <t>Licences and permits</t>
        </is>
      </c>
      <c r="E166" s="9" t="n">
        <v>471.82</v>
      </c>
      <c r="F166" t="inlineStr">
        <is>
          <t>Comparative: QBO P&amp;L 2025-01</t>
        </is>
      </c>
    </row>
    <row r="167">
      <c r="A167" t="inlineStr">
        <is>
          <t>H04</t>
        </is>
      </c>
      <c r="B167" s="10" t="n">
        <v>45688</v>
      </c>
      <c r="C167" t="inlineStr">
        <is>
          <t>850</t>
        </is>
      </c>
      <c r="D167" t="inlineStr">
        <is>
          <t>Suspense</t>
        </is>
      </c>
      <c r="E167" s="9" t="n">
        <v>1013.22</v>
      </c>
      <c r="F167" t="inlineStr">
        <is>
          <t>Comparative: QBO P&amp;L 2025-01</t>
        </is>
      </c>
    </row>
    <row r="168">
      <c r="A168" t="inlineStr">
        <is>
          <t>H04</t>
        </is>
      </c>
      <c r="B168" s="10" t="n">
        <v>45688</v>
      </c>
      <c r="C168" t="inlineStr">
        <is>
          <t>840</t>
        </is>
      </c>
      <c r="D168" t="inlineStr">
        <is>
          <t>Historical Adjustment</t>
        </is>
      </c>
      <c r="E168" s="9" t="n">
        <v>78041.55</v>
      </c>
      <c r="F168" t="inlineStr">
        <is>
          <t>Offset for comparative 2025-01</t>
        </is>
      </c>
    </row>
    <row r="169">
      <c r="A169" t="inlineStr">
        <is>
          <t>H05</t>
        </is>
      </c>
      <c r="B169" s="10" t="n">
        <v>45716</v>
      </c>
      <c r="C169" t="inlineStr">
        <is>
          <t>200</t>
        </is>
      </c>
      <c r="D169" t="inlineStr">
        <is>
          <t>Joinery sales</t>
        </is>
      </c>
      <c r="E169" s="9" t="n">
        <v>-90219.02</v>
      </c>
      <c r="F169" t="inlineStr">
        <is>
          <t>Comparative: QBO P&amp;L 2025-02</t>
        </is>
      </c>
    </row>
    <row r="170">
      <c r="A170" t="inlineStr">
        <is>
          <t>H05</t>
        </is>
      </c>
      <c r="B170" s="10" t="n">
        <v>45716</v>
      </c>
      <c r="C170" t="inlineStr">
        <is>
          <t>201</t>
        </is>
      </c>
      <c r="D170" t="inlineStr">
        <is>
          <t>Shopfitting contracts</t>
        </is>
      </c>
      <c r="E170" s="9" t="n">
        <v>-228529.92</v>
      </c>
      <c r="F170" t="inlineStr">
        <is>
          <t>Comparative: QBO P&amp;L 2025-02</t>
        </is>
      </c>
    </row>
    <row r="171">
      <c r="A171" t="inlineStr">
        <is>
          <t>H05</t>
        </is>
      </c>
      <c r="B171" s="10" t="n">
        <v>45716</v>
      </c>
      <c r="C171" t="inlineStr">
        <is>
          <t>202</t>
        </is>
      </c>
      <c r="D171" t="inlineStr">
        <is>
          <t>Installation labour</t>
        </is>
      </c>
      <c r="E171" s="9" t="n">
        <v>-10707.97</v>
      </c>
      <c r="F171" t="inlineStr">
        <is>
          <t>Comparative: QBO P&amp;L 2025-02</t>
        </is>
      </c>
    </row>
    <row r="172">
      <c r="A172" t="inlineStr">
        <is>
          <t>H05</t>
        </is>
      </c>
      <c r="B172" s="10" t="n">
        <v>45716</v>
      </c>
      <c r="C172" t="inlineStr">
        <is>
          <t>203</t>
        </is>
      </c>
      <c r="D172" t="inlineStr">
        <is>
          <t>Design and drafting fees</t>
        </is>
      </c>
      <c r="E172" s="9" t="n">
        <v>-20398.85</v>
      </c>
      <c r="F172" t="inlineStr">
        <is>
          <t>Comparative: QBO P&amp;L 2025-02</t>
        </is>
      </c>
    </row>
    <row r="173">
      <c r="A173" t="inlineStr">
        <is>
          <t>H05</t>
        </is>
      </c>
      <c r="B173" s="10" t="n">
        <v>45716</v>
      </c>
      <c r="C173" t="inlineStr">
        <is>
          <t>270</t>
        </is>
      </c>
      <c r="D173" t="inlineStr">
        <is>
          <t>Interest income</t>
        </is>
      </c>
      <c r="E173" s="9" t="n">
        <v>-513</v>
      </c>
      <c r="F173" t="inlineStr">
        <is>
          <t>Comparative: QBO P&amp;L 2025-02</t>
        </is>
      </c>
    </row>
    <row r="174">
      <c r="A174" t="inlineStr">
        <is>
          <t>H05</t>
        </is>
      </c>
      <c r="B174" s="10" t="n">
        <v>45716</v>
      </c>
      <c r="C174" t="inlineStr">
        <is>
          <t>310</t>
        </is>
      </c>
      <c r="D174" t="inlineStr">
        <is>
          <t>Timber and board</t>
        </is>
      </c>
      <c r="E174" s="9" t="n">
        <v>38579.75</v>
      </c>
      <c r="F174" t="inlineStr">
        <is>
          <t>Comparative: QBO P&amp;L 2025-02</t>
        </is>
      </c>
    </row>
    <row r="175">
      <c r="A175" t="inlineStr">
        <is>
          <t>H05</t>
        </is>
      </c>
      <c r="B175" s="10" t="n">
        <v>45716</v>
      </c>
      <c r="C175" t="inlineStr">
        <is>
          <t>311</t>
        </is>
      </c>
      <c r="D175" t="inlineStr">
        <is>
          <t>Hardware and fittings</t>
        </is>
      </c>
      <c r="E175" s="9" t="n">
        <v>10051.76</v>
      </c>
      <c r="F175" t="inlineStr">
        <is>
          <t>Comparative: QBO P&amp;L 2025-02</t>
        </is>
      </c>
    </row>
    <row r="176">
      <c r="A176" t="inlineStr">
        <is>
          <t>H05</t>
        </is>
      </c>
      <c r="B176" s="10" t="n">
        <v>45716</v>
      </c>
      <c r="C176" t="inlineStr">
        <is>
          <t>312</t>
        </is>
      </c>
      <c r="D176" t="inlineStr">
        <is>
          <t>Benchtops (outsourced)</t>
        </is>
      </c>
      <c r="E176" s="9" t="n">
        <v>3301.62</v>
      </c>
      <c r="F176" t="inlineStr">
        <is>
          <t>Comparative: QBO P&amp;L 2025-02</t>
        </is>
      </c>
    </row>
    <row r="177">
      <c r="A177" t="inlineStr">
        <is>
          <t>H05</t>
        </is>
      </c>
      <c r="B177" s="10" t="n">
        <v>45716</v>
      </c>
      <c r="C177" t="inlineStr">
        <is>
          <t>313</t>
        </is>
      </c>
      <c r="D177" t="inlineStr">
        <is>
          <t>Subcontractors</t>
        </is>
      </c>
      <c r="E177" s="9" t="n">
        <v>20561.45</v>
      </c>
      <c r="F177" t="inlineStr">
        <is>
          <t>Comparative: QBO P&amp;L 2025-02</t>
        </is>
      </c>
    </row>
    <row r="178">
      <c r="A178" t="inlineStr">
        <is>
          <t>H05</t>
        </is>
      </c>
      <c r="B178" s="10" t="n">
        <v>45716</v>
      </c>
      <c r="C178" t="inlineStr">
        <is>
          <t>314</t>
        </is>
      </c>
      <c r="D178" t="inlineStr">
        <is>
          <t>Freight and cartage</t>
        </is>
      </c>
      <c r="E178" s="9" t="n">
        <v>11532.05</v>
      </c>
      <c r="F178" t="inlineStr">
        <is>
          <t>Comparative: QBO P&amp;L 2025-02</t>
        </is>
      </c>
    </row>
    <row r="179">
      <c r="A179" t="inlineStr">
        <is>
          <t>H05</t>
        </is>
      </c>
      <c r="B179" s="10" t="n">
        <v>45716</v>
      </c>
      <c r="C179" t="inlineStr">
        <is>
          <t>315</t>
        </is>
      </c>
      <c r="D179" t="inlineStr">
        <is>
          <t>Equipment hire</t>
        </is>
      </c>
      <c r="E179" s="9" t="n">
        <v>2047.85</v>
      </c>
      <c r="F179" t="inlineStr">
        <is>
          <t>Comparative: QBO P&amp;L 2025-02</t>
        </is>
      </c>
    </row>
    <row r="180">
      <c r="A180" t="inlineStr">
        <is>
          <t>H05</t>
        </is>
      </c>
      <c r="B180" s="10" t="n">
        <v>45716</v>
      </c>
      <c r="C180" t="inlineStr">
        <is>
          <t>400</t>
        </is>
      </c>
      <c r="D180" t="inlineStr">
        <is>
          <t>Advertising and marketing</t>
        </is>
      </c>
      <c r="E180" s="9" t="n">
        <v>2261.47</v>
      </c>
      <c r="F180" t="inlineStr">
        <is>
          <t>Comparative: QBO P&amp;L 2025-02</t>
        </is>
      </c>
    </row>
    <row r="181">
      <c r="A181" t="inlineStr">
        <is>
          <t>H05</t>
        </is>
      </c>
      <c r="B181" s="10" t="n">
        <v>45716</v>
      </c>
      <c r="C181" t="inlineStr">
        <is>
          <t>404</t>
        </is>
      </c>
      <c r="D181" t="inlineStr">
        <is>
          <t>Bank fees</t>
        </is>
      </c>
      <c r="E181" s="9" t="n">
        <v>45.6</v>
      </c>
      <c r="F181" t="inlineStr">
        <is>
          <t>Comparative: QBO P&amp;L 2025-02</t>
        </is>
      </c>
    </row>
    <row r="182">
      <c r="A182" t="inlineStr">
        <is>
          <t>H05</t>
        </is>
      </c>
      <c r="B182" s="10" t="n">
        <v>45716</v>
      </c>
      <c r="C182" t="inlineStr">
        <is>
          <t>408</t>
        </is>
      </c>
      <c r="D182" t="inlineStr">
        <is>
          <t>Cleaning</t>
        </is>
      </c>
      <c r="E182" s="9" t="n">
        <v>1560.89</v>
      </c>
      <c r="F182" t="inlineStr">
        <is>
          <t>Comparative: QBO P&amp;L 2025-02</t>
        </is>
      </c>
    </row>
    <row r="183">
      <c r="A183" t="inlineStr">
        <is>
          <t>H05</t>
        </is>
      </c>
      <c r="B183" s="10" t="n">
        <v>45716</v>
      </c>
      <c r="C183" t="inlineStr">
        <is>
          <t>412</t>
        </is>
      </c>
      <c r="D183" t="inlineStr">
        <is>
          <t>Consulting and accounting</t>
        </is>
      </c>
      <c r="E183" s="9" t="n">
        <v>1386.5</v>
      </c>
      <c r="F183" t="inlineStr">
        <is>
          <t>Comparative: QBO P&amp;L 2025-02</t>
        </is>
      </c>
    </row>
    <row r="184">
      <c r="A184" t="inlineStr">
        <is>
          <t>H05</t>
        </is>
      </c>
      <c r="B184" s="10" t="n">
        <v>45716</v>
      </c>
      <c r="C184" t="inlineStr">
        <is>
          <t>416</t>
        </is>
      </c>
      <c r="D184" t="inlineStr">
        <is>
          <t>Depreciation</t>
        </is>
      </c>
      <c r="E184" s="9" t="n">
        <v>4735.75</v>
      </c>
      <c r="F184" t="inlineStr">
        <is>
          <t>Comparative: QBO P&amp;L 2025-02</t>
        </is>
      </c>
    </row>
    <row r="185">
      <c r="A185" t="inlineStr">
        <is>
          <t>H05</t>
        </is>
      </c>
      <c r="B185" s="10" t="n">
        <v>45716</v>
      </c>
      <c r="C185" t="inlineStr">
        <is>
          <t>420</t>
        </is>
      </c>
      <c r="D185" t="inlineStr">
        <is>
          <t>Entertainment</t>
        </is>
      </c>
      <c r="E185" s="9" t="n">
        <v>616.92</v>
      </c>
      <c r="F185" t="inlineStr">
        <is>
          <t>Comparative: QBO P&amp;L 2025-02</t>
        </is>
      </c>
    </row>
    <row r="186">
      <c r="A186" t="inlineStr">
        <is>
          <t>H05</t>
        </is>
      </c>
      <c r="B186" s="10" t="n">
        <v>45716</v>
      </c>
      <c r="C186" t="inlineStr">
        <is>
          <t>429</t>
        </is>
      </c>
      <c r="D186" t="inlineStr">
        <is>
          <t>General expenses</t>
        </is>
      </c>
      <c r="E186" s="9" t="n">
        <v>2112.25</v>
      </c>
      <c r="F186" t="inlineStr">
        <is>
          <t>Comparative: QBO P&amp;L 2025-02</t>
        </is>
      </c>
    </row>
    <row r="187">
      <c r="A187" t="inlineStr">
        <is>
          <t>H05</t>
        </is>
      </c>
      <c r="B187" s="10" t="n">
        <v>45716</v>
      </c>
      <c r="C187" t="inlineStr">
        <is>
          <t>433</t>
        </is>
      </c>
      <c r="D187" t="inlineStr">
        <is>
          <t>Insurance</t>
        </is>
      </c>
      <c r="E187" s="9" t="n">
        <v>269.65</v>
      </c>
      <c r="F187" t="inlineStr">
        <is>
          <t>Comparative: QBO P&amp;L 2025-02</t>
        </is>
      </c>
    </row>
    <row r="188">
      <c r="A188" t="inlineStr">
        <is>
          <t>H05</t>
        </is>
      </c>
      <c r="B188" s="10" t="n">
        <v>45716</v>
      </c>
      <c r="C188" t="inlineStr">
        <is>
          <t>434</t>
        </is>
      </c>
      <c r="D188" t="inlineStr">
        <is>
          <t>Workcover</t>
        </is>
      </c>
      <c r="E188" s="9" t="n">
        <v>157.57</v>
      </c>
      <c r="F188" t="inlineStr">
        <is>
          <t>Comparative: QBO P&amp;L 2025-02</t>
        </is>
      </c>
    </row>
    <row r="189">
      <c r="A189" t="inlineStr">
        <is>
          <t>H05</t>
        </is>
      </c>
      <c r="B189" s="10" t="n">
        <v>45716</v>
      </c>
      <c r="C189" t="inlineStr">
        <is>
          <t>437</t>
        </is>
      </c>
      <c r="D189" t="inlineStr">
        <is>
          <t>Interest expense</t>
        </is>
      </c>
      <c r="E189" s="9" t="n">
        <v>844.36</v>
      </c>
      <c r="F189" t="inlineStr">
        <is>
          <t>Comparative: QBO P&amp;L 2025-02</t>
        </is>
      </c>
    </row>
    <row r="190">
      <c r="A190" t="inlineStr">
        <is>
          <t>H05</t>
        </is>
      </c>
      <c r="B190" s="10" t="n">
        <v>45716</v>
      </c>
      <c r="C190" t="inlineStr">
        <is>
          <t>441</t>
        </is>
      </c>
      <c r="D190" t="inlineStr">
        <is>
          <t>Legal expenses</t>
        </is>
      </c>
      <c r="E190" s="9" t="n">
        <v>1754.01</v>
      </c>
      <c r="F190" t="inlineStr">
        <is>
          <t>Comparative: QBO P&amp;L 2025-02</t>
        </is>
      </c>
    </row>
    <row r="191">
      <c r="A191" t="inlineStr">
        <is>
          <t>H05</t>
        </is>
      </c>
      <c r="B191" s="10" t="n">
        <v>45716</v>
      </c>
      <c r="C191" t="inlineStr">
        <is>
          <t>445</t>
        </is>
      </c>
      <c r="D191" t="inlineStr">
        <is>
          <t>Light, power, heating</t>
        </is>
      </c>
      <c r="E191" s="9" t="n">
        <v>1415.1</v>
      </c>
      <c r="F191" t="inlineStr">
        <is>
          <t>Comparative: QBO P&amp;L 2025-02</t>
        </is>
      </c>
    </row>
    <row r="192">
      <c r="A192" t="inlineStr">
        <is>
          <t>H05</t>
        </is>
      </c>
      <c r="B192" s="10" t="n">
        <v>45716</v>
      </c>
      <c r="C192" t="inlineStr">
        <is>
          <t>449</t>
        </is>
      </c>
      <c r="D192" t="inlineStr">
        <is>
          <t>Motor vehicle expenses</t>
        </is>
      </c>
      <c r="E192" s="9" t="n">
        <v>3390.17</v>
      </c>
      <c r="F192" t="inlineStr">
        <is>
          <t>Comparative: QBO P&amp;L 2025-02</t>
        </is>
      </c>
    </row>
    <row r="193">
      <c r="A193" t="inlineStr">
        <is>
          <t>H05</t>
        </is>
      </c>
      <c r="B193" s="10" t="n">
        <v>45716</v>
      </c>
      <c r="C193" t="inlineStr">
        <is>
          <t>450</t>
        </is>
      </c>
      <c r="D193" t="inlineStr">
        <is>
          <t>Motor vehicle registration and insurance</t>
        </is>
      </c>
      <c r="E193" s="9" t="n">
        <v>596.47</v>
      </c>
      <c r="F193" t="inlineStr">
        <is>
          <t>Comparative: QBO P&amp;L 2025-02</t>
        </is>
      </c>
    </row>
    <row r="194">
      <c r="A194" t="inlineStr">
        <is>
          <t>H05</t>
        </is>
      </c>
      <c r="B194" s="10" t="n">
        <v>45716</v>
      </c>
      <c r="C194" t="inlineStr">
        <is>
          <t>453</t>
        </is>
      </c>
      <c r="D194" t="inlineStr">
        <is>
          <t>Office expenses</t>
        </is>
      </c>
      <c r="E194" s="9" t="n">
        <v>4607.75</v>
      </c>
      <c r="F194" t="inlineStr">
        <is>
          <t>Comparative: QBO P&amp;L 2025-02</t>
        </is>
      </c>
    </row>
    <row r="195">
      <c r="A195" t="inlineStr">
        <is>
          <t>H05</t>
        </is>
      </c>
      <c r="B195" s="10" t="n">
        <v>45716</v>
      </c>
      <c r="C195" t="inlineStr">
        <is>
          <t>469</t>
        </is>
      </c>
      <c r="D195" t="inlineStr">
        <is>
          <t>Rent</t>
        </is>
      </c>
      <c r="E195" s="9" t="n">
        <v>10357.36</v>
      </c>
      <c r="F195" t="inlineStr">
        <is>
          <t>Comparative: QBO P&amp;L 2025-02</t>
        </is>
      </c>
    </row>
    <row r="196">
      <c r="A196" t="inlineStr">
        <is>
          <t>H05</t>
        </is>
      </c>
      <c r="B196" s="10" t="n">
        <v>45716</v>
      </c>
      <c r="C196" t="inlineStr">
        <is>
          <t>473</t>
        </is>
      </c>
      <c r="D196" t="inlineStr">
        <is>
          <t>Repairs and maintenance</t>
        </is>
      </c>
      <c r="E196" s="9" t="n">
        <v>11775.03</v>
      </c>
      <c r="F196" t="inlineStr">
        <is>
          <t>Comparative: QBO P&amp;L 2025-02</t>
        </is>
      </c>
    </row>
    <row r="197">
      <c r="A197" t="inlineStr">
        <is>
          <t>H05</t>
        </is>
      </c>
      <c r="B197" s="10" t="n">
        <v>45716</v>
      </c>
      <c r="C197" t="inlineStr">
        <is>
          <t>474</t>
        </is>
      </c>
      <c r="D197" t="inlineStr">
        <is>
          <t>Small tools</t>
        </is>
      </c>
      <c r="E197" s="9" t="n">
        <v>9206</v>
      </c>
      <c r="F197" t="inlineStr">
        <is>
          <t>Comparative: QBO P&amp;L 2025-02</t>
        </is>
      </c>
    </row>
    <row r="198">
      <c r="A198" t="inlineStr">
        <is>
          <t>H05</t>
        </is>
      </c>
      <c r="B198" s="10" t="n">
        <v>45716</v>
      </c>
      <c r="C198" t="inlineStr">
        <is>
          <t>477</t>
        </is>
      </c>
      <c r="D198" t="inlineStr">
        <is>
          <t>Wages and salaries</t>
        </is>
      </c>
      <c r="E198" s="9" t="n">
        <v>52824.59</v>
      </c>
      <c r="F198" t="inlineStr">
        <is>
          <t>Comparative: QBO P&amp;L 2025-02</t>
        </is>
      </c>
    </row>
    <row r="199">
      <c r="A199" t="inlineStr">
        <is>
          <t>H05</t>
        </is>
      </c>
      <c r="B199" s="10" t="n">
        <v>45716</v>
      </c>
      <c r="C199" t="inlineStr">
        <is>
          <t>478</t>
        </is>
      </c>
      <c r="D199" t="inlineStr">
        <is>
          <t>Superannuation</t>
        </is>
      </c>
      <c r="E199" s="9" t="n">
        <v>6702.94</v>
      </c>
      <c r="F199" t="inlineStr">
        <is>
          <t>Comparative: QBO P&amp;L 2025-02</t>
        </is>
      </c>
    </row>
    <row r="200">
      <c r="A200" t="inlineStr">
        <is>
          <t>H05</t>
        </is>
      </c>
      <c r="B200" s="10" t="n">
        <v>45716</v>
      </c>
      <c r="C200" t="inlineStr">
        <is>
          <t>479</t>
        </is>
      </c>
      <c r="D200" t="inlineStr">
        <is>
          <t>Staff amenities</t>
        </is>
      </c>
      <c r="E200" s="9" t="n">
        <v>1417.64</v>
      </c>
      <c r="F200" t="inlineStr">
        <is>
          <t>Comparative: QBO P&amp;L 2025-02</t>
        </is>
      </c>
    </row>
    <row r="201">
      <c r="A201" t="inlineStr">
        <is>
          <t>H05</t>
        </is>
      </c>
      <c r="B201" s="10" t="n">
        <v>45716</v>
      </c>
      <c r="C201" t="inlineStr">
        <is>
          <t>480</t>
        </is>
      </c>
      <c r="D201" t="inlineStr">
        <is>
          <t>Protective clothing</t>
        </is>
      </c>
      <c r="E201" s="9" t="n">
        <v>851.9299999999999</v>
      </c>
      <c r="F201" t="inlineStr">
        <is>
          <t>Comparative: QBO P&amp;L 2025-02</t>
        </is>
      </c>
    </row>
    <row r="202">
      <c r="A202" t="inlineStr">
        <is>
          <t>H05</t>
        </is>
      </c>
      <c r="B202" s="10" t="n">
        <v>45716</v>
      </c>
      <c r="C202" t="inlineStr">
        <is>
          <t>481</t>
        </is>
      </c>
      <c r="D202" t="inlineStr">
        <is>
          <t>Training</t>
        </is>
      </c>
      <c r="E202" s="9" t="n">
        <v>1204.77</v>
      </c>
      <c r="F202" t="inlineStr">
        <is>
          <t>Comparative: QBO P&amp;L 2025-02</t>
        </is>
      </c>
    </row>
    <row r="203">
      <c r="A203" t="inlineStr">
        <is>
          <t>H05</t>
        </is>
      </c>
      <c r="B203" s="10" t="n">
        <v>45716</v>
      </c>
      <c r="C203" t="inlineStr">
        <is>
          <t>485</t>
        </is>
      </c>
      <c r="D203" t="inlineStr">
        <is>
          <t>Subscriptions and software</t>
        </is>
      </c>
      <c r="E203" s="9" t="n">
        <v>5108.3</v>
      </c>
      <c r="F203" t="inlineStr">
        <is>
          <t>Comparative: QBO P&amp;L 2025-02</t>
        </is>
      </c>
    </row>
    <row r="204">
      <c r="A204" t="inlineStr">
        <is>
          <t>H05</t>
        </is>
      </c>
      <c r="B204" s="10" t="n">
        <v>45716</v>
      </c>
      <c r="C204" t="inlineStr">
        <is>
          <t>489</t>
        </is>
      </c>
      <c r="D204" t="inlineStr">
        <is>
          <t>Telephone and internet</t>
        </is>
      </c>
      <c r="E204" s="9" t="n">
        <v>3344.38</v>
      </c>
      <c r="F204" t="inlineStr">
        <is>
          <t>Comparative: QBO P&amp;L 2025-02</t>
        </is>
      </c>
    </row>
    <row r="205">
      <c r="A205" t="inlineStr">
        <is>
          <t>H05</t>
        </is>
      </c>
      <c r="B205" s="10" t="n">
        <v>45716</v>
      </c>
      <c r="C205" t="inlineStr">
        <is>
          <t>493</t>
        </is>
      </c>
      <c r="D205" t="inlineStr">
        <is>
          <t>Travel - national</t>
        </is>
      </c>
      <c r="E205" s="9" t="n">
        <v>2560.64</v>
      </c>
      <c r="F205" t="inlineStr">
        <is>
          <t>Comparative: QBO P&amp;L 2025-02</t>
        </is>
      </c>
    </row>
    <row r="206">
      <c r="A206" t="inlineStr">
        <is>
          <t>H05</t>
        </is>
      </c>
      <c r="B206" s="10" t="n">
        <v>45716</v>
      </c>
      <c r="C206" t="inlineStr">
        <is>
          <t>494</t>
        </is>
      </c>
      <c r="D206" t="inlineStr">
        <is>
          <t>Waste removal</t>
        </is>
      </c>
      <c r="E206" s="9" t="n">
        <v>448.81</v>
      </c>
      <c r="F206" t="inlineStr">
        <is>
          <t>Comparative: QBO P&amp;L 2025-02</t>
        </is>
      </c>
    </row>
    <row r="207">
      <c r="A207" t="inlineStr">
        <is>
          <t>H05</t>
        </is>
      </c>
      <c r="B207" s="10" t="n">
        <v>45716</v>
      </c>
      <c r="C207" t="inlineStr">
        <is>
          <t>495</t>
        </is>
      </c>
      <c r="D207" t="inlineStr">
        <is>
          <t>Licences and permits</t>
        </is>
      </c>
      <c r="E207" s="9" t="n">
        <v>709.83</v>
      </c>
      <c r="F207" t="inlineStr">
        <is>
          <t>Comparative: QBO P&amp;L 2025-02</t>
        </is>
      </c>
    </row>
    <row r="208">
      <c r="A208" t="inlineStr">
        <is>
          <t>H05</t>
        </is>
      </c>
      <c r="B208" s="10" t="n">
        <v>45716</v>
      </c>
      <c r="C208" t="inlineStr">
        <is>
          <t>850</t>
        </is>
      </c>
      <c r="D208" t="inlineStr">
        <is>
          <t>Suspense</t>
        </is>
      </c>
      <c r="E208" s="9" t="n">
        <v>1361.44</v>
      </c>
      <c r="F208" t="inlineStr">
        <is>
          <t>Comparative: QBO P&amp;L 2025-02</t>
        </is>
      </c>
    </row>
    <row r="209">
      <c r="A209" t="inlineStr">
        <is>
          <t>H05</t>
        </is>
      </c>
      <c r="B209" s="10" t="n">
        <v>45716</v>
      </c>
      <c r="C209" t="inlineStr">
        <is>
          <t>840</t>
        </is>
      </c>
      <c r="D209" t="inlineStr">
        <is>
          <t>Historical Adjustment</t>
        </is>
      </c>
      <c r="E209" s="9" t="n">
        <v>130666.16</v>
      </c>
      <c r="F209" t="inlineStr">
        <is>
          <t>Offset for comparative 2025-02</t>
        </is>
      </c>
    </row>
    <row r="210">
      <c r="A210" t="inlineStr">
        <is>
          <t>H06</t>
        </is>
      </c>
      <c r="B210" s="10" t="n">
        <v>45747</v>
      </c>
      <c r="C210" t="inlineStr">
        <is>
          <t>200</t>
        </is>
      </c>
      <c r="D210" t="inlineStr">
        <is>
          <t>Joinery sales</t>
        </is>
      </c>
      <c r="E210" s="9" t="n">
        <v>-105321.51</v>
      </c>
      <c r="F210" t="inlineStr">
        <is>
          <t>Comparative: QBO P&amp;L 2025-03</t>
        </is>
      </c>
    </row>
    <row r="211">
      <c r="A211" t="inlineStr">
        <is>
          <t>H06</t>
        </is>
      </c>
      <c r="B211" s="10" t="n">
        <v>45747</v>
      </c>
      <c r="C211" t="inlineStr">
        <is>
          <t>201</t>
        </is>
      </c>
      <c r="D211" t="inlineStr">
        <is>
          <t>Shopfitting contracts</t>
        </is>
      </c>
      <c r="E211" s="9" t="n">
        <v>-234960.66</v>
      </c>
      <c r="F211" t="inlineStr">
        <is>
          <t>Comparative: QBO P&amp;L 2025-03</t>
        </is>
      </c>
    </row>
    <row r="212">
      <c r="A212" t="inlineStr">
        <is>
          <t>H06</t>
        </is>
      </c>
      <c r="B212" s="10" t="n">
        <v>45747</v>
      </c>
      <c r="C212" t="inlineStr">
        <is>
          <t>202</t>
        </is>
      </c>
      <c r="D212" t="inlineStr">
        <is>
          <t>Installation labour</t>
        </is>
      </c>
      <c r="E212" s="9" t="n">
        <v>-13268.38</v>
      </c>
      <c r="F212" t="inlineStr">
        <is>
          <t>Comparative: QBO P&amp;L 2025-03</t>
        </is>
      </c>
    </row>
    <row r="213">
      <c r="A213" t="inlineStr">
        <is>
          <t>H06</t>
        </is>
      </c>
      <c r="B213" s="10" t="n">
        <v>45747</v>
      </c>
      <c r="C213" t="inlineStr">
        <is>
          <t>203</t>
        </is>
      </c>
      <c r="D213" t="inlineStr">
        <is>
          <t>Design and drafting fees</t>
        </is>
      </c>
      <c r="E213" s="9" t="n">
        <v>-20702.59</v>
      </c>
      <c r="F213" t="inlineStr">
        <is>
          <t>Comparative: QBO P&amp;L 2025-03</t>
        </is>
      </c>
    </row>
    <row r="214">
      <c r="A214" t="inlineStr">
        <is>
          <t>H06</t>
        </is>
      </c>
      <c r="B214" s="10" t="n">
        <v>45747</v>
      </c>
      <c r="C214" t="inlineStr">
        <is>
          <t>270</t>
        </is>
      </c>
      <c r="D214" t="inlineStr">
        <is>
          <t>Interest income</t>
        </is>
      </c>
      <c r="E214" s="9" t="n">
        <v>-513</v>
      </c>
      <c r="F214" t="inlineStr">
        <is>
          <t>Comparative: QBO P&amp;L 2025-03</t>
        </is>
      </c>
    </row>
    <row r="215">
      <c r="A215" t="inlineStr">
        <is>
          <t>H06</t>
        </is>
      </c>
      <c r="B215" s="10" t="n">
        <v>45747</v>
      </c>
      <c r="C215" t="inlineStr">
        <is>
          <t>310</t>
        </is>
      </c>
      <c r="D215" t="inlineStr">
        <is>
          <t>Timber and board</t>
        </is>
      </c>
      <c r="E215" s="9" t="n">
        <v>41822.2</v>
      </c>
      <c r="F215" t="inlineStr">
        <is>
          <t>Comparative: QBO P&amp;L 2025-03</t>
        </is>
      </c>
    </row>
    <row r="216">
      <c r="A216" t="inlineStr">
        <is>
          <t>H06</t>
        </is>
      </c>
      <c r="B216" s="10" t="n">
        <v>45747</v>
      </c>
      <c r="C216" t="inlineStr">
        <is>
          <t>311</t>
        </is>
      </c>
      <c r="D216" t="inlineStr">
        <is>
          <t>Hardware and fittings</t>
        </is>
      </c>
      <c r="E216" s="9" t="n">
        <v>11739.8</v>
      </c>
      <c r="F216" t="inlineStr">
        <is>
          <t>Comparative: QBO P&amp;L 2025-03</t>
        </is>
      </c>
    </row>
    <row r="217">
      <c r="A217" t="inlineStr">
        <is>
          <t>H06</t>
        </is>
      </c>
      <c r="B217" s="10" t="n">
        <v>45747</v>
      </c>
      <c r="C217" t="inlineStr">
        <is>
          <t>312</t>
        </is>
      </c>
      <c r="D217" t="inlineStr">
        <is>
          <t>Benchtops (outsourced)</t>
        </is>
      </c>
      <c r="E217" s="9" t="n">
        <v>3523.38</v>
      </c>
      <c r="F217" t="inlineStr">
        <is>
          <t>Comparative: QBO P&amp;L 2025-03</t>
        </is>
      </c>
    </row>
    <row r="218">
      <c r="A218" t="inlineStr">
        <is>
          <t>H06</t>
        </is>
      </c>
      <c r="B218" s="10" t="n">
        <v>45747</v>
      </c>
      <c r="C218" t="inlineStr">
        <is>
          <t>313</t>
        </is>
      </c>
      <c r="D218" t="inlineStr">
        <is>
          <t>Subcontractors</t>
        </is>
      </c>
      <c r="E218" s="9" t="n">
        <v>26265.75</v>
      </c>
      <c r="F218" t="inlineStr">
        <is>
          <t>Comparative: QBO P&amp;L 2025-03</t>
        </is>
      </c>
    </row>
    <row r="219">
      <c r="A219" t="inlineStr">
        <is>
          <t>H06</t>
        </is>
      </c>
      <c r="B219" s="10" t="n">
        <v>45747</v>
      </c>
      <c r="C219" t="inlineStr">
        <is>
          <t>314</t>
        </is>
      </c>
      <c r="D219" t="inlineStr">
        <is>
          <t>Freight and cartage</t>
        </is>
      </c>
      <c r="E219" s="9" t="n">
        <v>12659.13</v>
      </c>
      <c r="F219" t="inlineStr">
        <is>
          <t>Comparative: QBO P&amp;L 2025-03</t>
        </is>
      </c>
    </row>
    <row r="220">
      <c r="A220" t="inlineStr">
        <is>
          <t>H06</t>
        </is>
      </c>
      <c r="B220" s="10" t="n">
        <v>45747</v>
      </c>
      <c r="C220" t="inlineStr">
        <is>
          <t>315</t>
        </is>
      </c>
      <c r="D220" t="inlineStr">
        <is>
          <t>Equipment hire</t>
        </is>
      </c>
      <c r="E220" s="9" t="n">
        <v>2380.9</v>
      </c>
      <c r="F220" t="inlineStr">
        <is>
          <t>Comparative: QBO P&amp;L 2025-03</t>
        </is>
      </c>
    </row>
    <row r="221">
      <c r="A221" t="inlineStr">
        <is>
          <t>H06</t>
        </is>
      </c>
      <c r="B221" s="10" t="n">
        <v>45747</v>
      </c>
      <c r="C221" t="inlineStr">
        <is>
          <t>400</t>
        </is>
      </c>
      <c r="D221" t="inlineStr">
        <is>
          <t>Advertising and marketing</t>
        </is>
      </c>
      <c r="E221" s="9" t="n">
        <v>2735.76</v>
      </c>
      <c r="F221" t="inlineStr">
        <is>
          <t>Comparative: QBO P&amp;L 2025-03</t>
        </is>
      </c>
    </row>
    <row r="222">
      <c r="A222" t="inlineStr">
        <is>
          <t>H06</t>
        </is>
      </c>
      <c r="B222" s="10" t="n">
        <v>45747</v>
      </c>
      <c r="C222" t="inlineStr">
        <is>
          <t>404</t>
        </is>
      </c>
      <c r="D222" t="inlineStr">
        <is>
          <t>Bank fees</t>
        </is>
      </c>
      <c r="E222" s="9" t="n">
        <v>45.6</v>
      </c>
      <c r="F222" t="inlineStr">
        <is>
          <t>Comparative: QBO P&amp;L 2025-03</t>
        </is>
      </c>
    </row>
    <row r="223">
      <c r="A223" t="inlineStr">
        <is>
          <t>H06</t>
        </is>
      </c>
      <c r="B223" s="10" t="n">
        <v>45747</v>
      </c>
      <c r="C223" t="inlineStr">
        <is>
          <t>408</t>
        </is>
      </c>
      <c r="D223" t="inlineStr">
        <is>
          <t>Cleaning</t>
        </is>
      </c>
      <c r="E223" s="9" t="n">
        <v>1889.58</v>
      </c>
      <c r="F223" t="inlineStr">
        <is>
          <t>Comparative: QBO P&amp;L 2025-03</t>
        </is>
      </c>
    </row>
    <row r="224">
      <c r="A224" t="inlineStr">
        <is>
          <t>H06</t>
        </is>
      </c>
      <c r="B224" s="10" t="n">
        <v>45747</v>
      </c>
      <c r="C224" t="inlineStr">
        <is>
          <t>412</t>
        </is>
      </c>
      <c r="D224" t="inlineStr">
        <is>
          <t>Consulting and accounting</t>
        </is>
      </c>
      <c r="E224" s="9" t="n">
        <v>1386.5</v>
      </c>
      <c r="F224" t="inlineStr">
        <is>
          <t>Comparative: QBO P&amp;L 2025-03</t>
        </is>
      </c>
    </row>
    <row r="225">
      <c r="A225" t="inlineStr">
        <is>
          <t>H06</t>
        </is>
      </c>
      <c r="B225" s="10" t="n">
        <v>45747</v>
      </c>
      <c r="C225" t="inlineStr">
        <is>
          <t>416</t>
        </is>
      </c>
      <c r="D225" t="inlineStr">
        <is>
          <t>Depreciation</t>
        </is>
      </c>
      <c r="E225" s="9" t="n">
        <v>4735.75</v>
      </c>
      <c r="F225" t="inlineStr">
        <is>
          <t>Comparative: QBO P&amp;L 2025-03</t>
        </is>
      </c>
    </row>
    <row r="226">
      <c r="A226" t="inlineStr">
        <is>
          <t>H06</t>
        </is>
      </c>
      <c r="B226" s="10" t="n">
        <v>45747</v>
      </c>
      <c r="C226" t="inlineStr">
        <is>
          <t>420</t>
        </is>
      </c>
      <c r="D226" t="inlineStr">
        <is>
          <t>Entertainment</t>
        </is>
      </c>
      <c r="E226" s="9" t="n">
        <v>624.8099999999999</v>
      </c>
      <c r="F226" t="inlineStr">
        <is>
          <t>Comparative: QBO P&amp;L 2025-03</t>
        </is>
      </c>
    </row>
    <row r="227">
      <c r="A227" t="inlineStr">
        <is>
          <t>H06</t>
        </is>
      </c>
      <c r="B227" s="10" t="n">
        <v>45747</v>
      </c>
      <c r="C227" t="inlineStr">
        <is>
          <t>429</t>
        </is>
      </c>
      <c r="D227" t="inlineStr">
        <is>
          <t>General expenses</t>
        </is>
      </c>
      <c r="E227" s="9" t="n">
        <v>2311.45</v>
      </c>
      <c r="F227" t="inlineStr">
        <is>
          <t>Comparative: QBO P&amp;L 2025-03</t>
        </is>
      </c>
    </row>
    <row r="228">
      <c r="A228" t="inlineStr">
        <is>
          <t>H06</t>
        </is>
      </c>
      <c r="B228" s="10" t="n">
        <v>45747</v>
      </c>
      <c r="C228" t="inlineStr">
        <is>
          <t>433</t>
        </is>
      </c>
      <c r="D228" t="inlineStr">
        <is>
          <t>Insurance</t>
        </is>
      </c>
      <c r="E228" s="9" t="n">
        <v>269.65</v>
      </c>
      <c r="F228" t="inlineStr">
        <is>
          <t>Comparative: QBO P&amp;L 2025-03</t>
        </is>
      </c>
    </row>
    <row r="229">
      <c r="A229" t="inlineStr">
        <is>
          <t>H06</t>
        </is>
      </c>
      <c r="B229" s="10" t="n">
        <v>45747</v>
      </c>
      <c r="C229" t="inlineStr">
        <is>
          <t>434</t>
        </is>
      </c>
      <c r="D229" t="inlineStr">
        <is>
          <t>Workcover</t>
        </is>
      </c>
      <c r="E229" s="9" t="n">
        <v>203.67</v>
      </c>
      <c r="F229" t="inlineStr">
        <is>
          <t>Comparative: QBO P&amp;L 2025-03</t>
        </is>
      </c>
    </row>
    <row r="230">
      <c r="A230" t="inlineStr">
        <is>
          <t>H06</t>
        </is>
      </c>
      <c r="B230" s="10" t="n">
        <v>45747</v>
      </c>
      <c r="C230" t="inlineStr">
        <is>
          <t>437</t>
        </is>
      </c>
      <c r="D230" t="inlineStr">
        <is>
          <t>Interest expense</t>
        </is>
      </c>
      <c r="E230" s="9" t="n">
        <v>844.36</v>
      </c>
      <c r="F230" t="inlineStr">
        <is>
          <t>Comparative: QBO P&amp;L 2025-03</t>
        </is>
      </c>
    </row>
    <row r="231">
      <c r="A231" t="inlineStr">
        <is>
          <t>H06</t>
        </is>
      </c>
      <c r="B231" s="10" t="n">
        <v>45747</v>
      </c>
      <c r="C231" t="inlineStr">
        <is>
          <t>441</t>
        </is>
      </c>
      <c r="D231" t="inlineStr">
        <is>
          <t>Legal expenses</t>
        </is>
      </c>
      <c r="E231" s="9" t="n">
        <v>1983.92</v>
      </c>
      <c r="F231" t="inlineStr">
        <is>
          <t>Comparative: QBO P&amp;L 2025-03</t>
        </is>
      </c>
    </row>
    <row r="232">
      <c r="A232" t="inlineStr">
        <is>
          <t>H06</t>
        </is>
      </c>
      <c r="B232" s="10" t="n">
        <v>45747</v>
      </c>
      <c r="C232" t="inlineStr">
        <is>
          <t>445</t>
        </is>
      </c>
      <c r="D232" t="inlineStr">
        <is>
          <t>Light, power, heating</t>
        </is>
      </c>
      <c r="E232" s="9" t="n">
        <v>1369.76</v>
      </c>
      <c r="F232" t="inlineStr">
        <is>
          <t>Comparative: QBO P&amp;L 2025-03</t>
        </is>
      </c>
    </row>
    <row r="233">
      <c r="A233" t="inlineStr">
        <is>
          <t>H06</t>
        </is>
      </c>
      <c r="B233" s="10" t="n">
        <v>45747</v>
      </c>
      <c r="C233" t="inlineStr">
        <is>
          <t>449</t>
        </is>
      </c>
      <c r="D233" t="inlineStr">
        <is>
          <t>Motor vehicle expenses</t>
        </is>
      </c>
      <c r="E233" s="9" t="n">
        <v>3604.55</v>
      </c>
      <c r="F233" t="inlineStr">
        <is>
          <t>Comparative: QBO P&amp;L 2025-03</t>
        </is>
      </c>
    </row>
    <row r="234">
      <c r="A234" t="inlineStr">
        <is>
          <t>H06</t>
        </is>
      </c>
      <c r="B234" s="10" t="n">
        <v>45747</v>
      </c>
      <c r="C234" t="inlineStr">
        <is>
          <t>450</t>
        </is>
      </c>
      <c r="D234" t="inlineStr">
        <is>
          <t>Motor vehicle registration and insurance</t>
        </is>
      </c>
      <c r="E234" s="9" t="n">
        <v>596.47</v>
      </c>
      <c r="F234" t="inlineStr">
        <is>
          <t>Comparative: QBO P&amp;L 2025-03</t>
        </is>
      </c>
    </row>
    <row r="235">
      <c r="A235" t="inlineStr">
        <is>
          <t>H06</t>
        </is>
      </c>
      <c r="B235" s="10" t="n">
        <v>45747</v>
      </c>
      <c r="C235" t="inlineStr">
        <is>
          <t>453</t>
        </is>
      </c>
      <c r="D235" t="inlineStr">
        <is>
          <t>Office expenses</t>
        </is>
      </c>
      <c r="E235" s="9" t="n">
        <v>5639.26</v>
      </c>
      <c r="F235" t="inlineStr">
        <is>
          <t>Comparative: QBO P&amp;L 2025-03</t>
        </is>
      </c>
    </row>
    <row r="236">
      <c r="A236" t="inlineStr">
        <is>
          <t>H06</t>
        </is>
      </c>
      <c r="B236" s="10" t="n">
        <v>45747</v>
      </c>
      <c r="C236" t="inlineStr">
        <is>
          <t>469</t>
        </is>
      </c>
      <c r="D236" t="inlineStr">
        <is>
          <t>Rent</t>
        </is>
      </c>
      <c r="E236" s="9" t="n">
        <v>10357.36</v>
      </c>
      <c r="F236" t="inlineStr">
        <is>
          <t>Comparative: QBO P&amp;L 2025-03</t>
        </is>
      </c>
    </row>
    <row r="237">
      <c r="A237" t="inlineStr">
        <is>
          <t>H06</t>
        </is>
      </c>
      <c r="B237" s="10" t="n">
        <v>45747</v>
      </c>
      <c r="C237" t="inlineStr">
        <is>
          <t>473</t>
        </is>
      </c>
      <c r="D237" t="inlineStr">
        <is>
          <t>Repairs and maintenance</t>
        </is>
      </c>
      <c r="E237" s="9" t="n">
        <v>13410.86</v>
      </c>
      <c r="F237" t="inlineStr">
        <is>
          <t>Comparative: QBO P&amp;L 2025-03</t>
        </is>
      </c>
    </row>
    <row r="238">
      <c r="A238" t="inlineStr">
        <is>
          <t>H06</t>
        </is>
      </c>
      <c r="B238" s="10" t="n">
        <v>45747</v>
      </c>
      <c r="C238" t="inlineStr">
        <is>
          <t>474</t>
        </is>
      </c>
      <c r="D238" t="inlineStr">
        <is>
          <t>Small tools</t>
        </is>
      </c>
      <c r="E238" s="9" t="n">
        <v>10757.58</v>
      </c>
      <c r="F238" t="inlineStr">
        <is>
          <t>Comparative: QBO P&amp;L 2025-03</t>
        </is>
      </c>
    </row>
    <row r="239">
      <c r="A239" t="inlineStr">
        <is>
          <t>H06</t>
        </is>
      </c>
      <c r="B239" s="10" t="n">
        <v>45747</v>
      </c>
      <c r="C239" t="inlineStr">
        <is>
          <t>477</t>
        </is>
      </c>
      <c r="D239" t="inlineStr">
        <is>
          <t>Wages and salaries</t>
        </is>
      </c>
      <c r="E239" s="9" t="n">
        <v>60393.54</v>
      </c>
      <c r="F239" t="inlineStr">
        <is>
          <t>Comparative: QBO P&amp;L 2025-03</t>
        </is>
      </c>
    </row>
    <row r="240">
      <c r="A240" t="inlineStr">
        <is>
          <t>H06</t>
        </is>
      </c>
      <c r="B240" s="10" t="n">
        <v>45747</v>
      </c>
      <c r="C240" t="inlineStr">
        <is>
          <t>478</t>
        </is>
      </c>
      <c r="D240" t="inlineStr">
        <is>
          <t>Superannuation</t>
        </is>
      </c>
      <c r="E240" s="9" t="n">
        <v>6807.85</v>
      </c>
      <c r="F240" t="inlineStr">
        <is>
          <t>Comparative: QBO P&amp;L 2025-03</t>
        </is>
      </c>
    </row>
    <row r="241">
      <c r="A241" t="inlineStr">
        <is>
          <t>H06</t>
        </is>
      </c>
      <c r="B241" s="10" t="n">
        <v>45747</v>
      </c>
      <c r="C241" t="inlineStr">
        <is>
          <t>479</t>
        </is>
      </c>
      <c r="D241" t="inlineStr">
        <is>
          <t>Staff amenities</t>
        </is>
      </c>
      <c r="E241" s="9" t="n">
        <v>1613.23</v>
      </c>
      <c r="F241" t="inlineStr">
        <is>
          <t>Comparative: QBO P&amp;L 2025-03</t>
        </is>
      </c>
    </row>
    <row r="242">
      <c r="A242" t="inlineStr">
        <is>
          <t>H06</t>
        </is>
      </c>
      <c r="B242" s="10" t="n">
        <v>45747</v>
      </c>
      <c r="C242" t="inlineStr">
        <is>
          <t>480</t>
        </is>
      </c>
      <c r="D242" t="inlineStr">
        <is>
          <t>Protective clothing</t>
        </is>
      </c>
      <c r="E242" s="9" t="n">
        <v>1103.09</v>
      </c>
      <c r="F242" t="inlineStr">
        <is>
          <t>Comparative: QBO P&amp;L 2025-03</t>
        </is>
      </c>
    </row>
    <row r="243">
      <c r="A243" t="inlineStr">
        <is>
          <t>H06</t>
        </is>
      </c>
      <c r="B243" s="10" t="n">
        <v>45747</v>
      </c>
      <c r="C243" t="inlineStr">
        <is>
          <t>481</t>
        </is>
      </c>
      <c r="D243" t="inlineStr">
        <is>
          <t>Training</t>
        </is>
      </c>
      <c r="E243" s="9" t="n">
        <v>1317.68</v>
      </c>
      <c r="F243" t="inlineStr">
        <is>
          <t>Comparative: QBO P&amp;L 2025-03</t>
        </is>
      </c>
    </row>
    <row r="244">
      <c r="A244" t="inlineStr">
        <is>
          <t>H06</t>
        </is>
      </c>
      <c r="B244" s="10" t="n">
        <v>45747</v>
      </c>
      <c r="C244" t="inlineStr">
        <is>
          <t>485</t>
        </is>
      </c>
      <c r="D244" t="inlineStr">
        <is>
          <t>Subscriptions and software</t>
        </is>
      </c>
      <c r="E244" s="9" t="n">
        <v>5108.3</v>
      </c>
      <c r="F244" t="inlineStr">
        <is>
          <t>Comparative: QBO P&amp;L 2025-03</t>
        </is>
      </c>
    </row>
    <row r="245">
      <c r="A245" t="inlineStr">
        <is>
          <t>H06</t>
        </is>
      </c>
      <c r="B245" s="10" t="n">
        <v>45747</v>
      </c>
      <c r="C245" t="inlineStr">
        <is>
          <t>489</t>
        </is>
      </c>
      <c r="D245" t="inlineStr">
        <is>
          <t>Telephone and internet</t>
        </is>
      </c>
      <c r="E245" s="9" t="n">
        <v>3581.57</v>
      </c>
      <c r="F245" t="inlineStr">
        <is>
          <t>Comparative: QBO P&amp;L 2025-03</t>
        </is>
      </c>
    </row>
    <row r="246">
      <c r="A246" t="inlineStr">
        <is>
          <t>H06</t>
        </is>
      </c>
      <c r="B246" s="10" t="n">
        <v>45747</v>
      </c>
      <c r="C246" t="inlineStr">
        <is>
          <t>493</t>
        </is>
      </c>
      <c r="D246" t="inlineStr">
        <is>
          <t>Travel - national</t>
        </is>
      </c>
      <c r="E246" s="9" t="n">
        <v>3106.22</v>
      </c>
      <c r="F246" t="inlineStr">
        <is>
          <t>Comparative: QBO P&amp;L 2025-03</t>
        </is>
      </c>
    </row>
    <row r="247">
      <c r="A247" t="inlineStr">
        <is>
          <t>H06</t>
        </is>
      </c>
      <c r="B247" s="10" t="n">
        <v>45747</v>
      </c>
      <c r="C247" t="inlineStr">
        <is>
          <t>494</t>
        </is>
      </c>
      <c r="D247" t="inlineStr">
        <is>
          <t>Waste removal</t>
        </is>
      </c>
      <c r="E247" s="9" t="n">
        <v>561.21</v>
      </c>
      <c r="F247" t="inlineStr">
        <is>
          <t>Comparative: QBO P&amp;L 2025-03</t>
        </is>
      </c>
    </row>
    <row r="248">
      <c r="A248" t="inlineStr">
        <is>
          <t>H06</t>
        </is>
      </c>
      <c r="B248" s="10" t="n">
        <v>45747</v>
      </c>
      <c r="C248" t="inlineStr">
        <is>
          <t>495</t>
        </is>
      </c>
      <c r="D248" t="inlineStr">
        <is>
          <t>Licences and permits</t>
        </is>
      </c>
      <c r="E248" s="9" t="n">
        <v>699.2</v>
      </c>
      <c r="F248" t="inlineStr">
        <is>
          <t>Comparative: QBO P&amp;L 2025-03</t>
        </is>
      </c>
    </row>
    <row r="249">
      <c r="A249" t="inlineStr">
        <is>
          <t>H06</t>
        </is>
      </c>
      <c r="B249" s="10" t="n">
        <v>45747</v>
      </c>
      <c r="C249" t="inlineStr">
        <is>
          <t>850</t>
        </is>
      </c>
      <c r="D249" t="inlineStr">
        <is>
          <t>Suspense</t>
        </is>
      </c>
      <c r="E249" s="9" t="n">
        <v>1731.58</v>
      </c>
      <c r="F249" t="inlineStr">
        <is>
          <t>Comparative: QBO P&amp;L 2025-03</t>
        </is>
      </c>
    </row>
    <row r="250">
      <c r="A250" t="inlineStr">
        <is>
          <t>H06</t>
        </is>
      </c>
      <c r="B250" s="10" t="n">
        <v>45747</v>
      </c>
      <c r="C250" t="inlineStr">
        <is>
          <t>840</t>
        </is>
      </c>
      <c r="D250" t="inlineStr">
        <is>
          <t>Historical Adjustment</t>
        </is>
      </c>
      <c r="E250" s="9" t="n">
        <v>127584.62</v>
      </c>
      <c r="F250" t="inlineStr">
        <is>
          <t>Offset for comparative 2025-03</t>
        </is>
      </c>
    </row>
    <row r="251">
      <c r="A251" t="inlineStr">
        <is>
          <t>H07</t>
        </is>
      </c>
      <c r="B251" s="10" t="n">
        <v>45777</v>
      </c>
      <c r="C251" t="inlineStr">
        <is>
          <t>200</t>
        </is>
      </c>
      <c r="D251" t="inlineStr">
        <is>
          <t>Joinery sales</t>
        </is>
      </c>
      <c r="E251" s="9" t="n">
        <v>-97777.85000000001</v>
      </c>
      <c r="F251" t="inlineStr">
        <is>
          <t>Comparative: QBO P&amp;L 2025-04</t>
        </is>
      </c>
    </row>
    <row r="252">
      <c r="A252" t="inlineStr">
        <is>
          <t>H07</t>
        </is>
      </c>
      <c r="B252" s="10" t="n">
        <v>45777</v>
      </c>
      <c r="C252" t="inlineStr">
        <is>
          <t>201</t>
        </is>
      </c>
      <c r="D252" t="inlineStr">
        <is>
          <t>Shopfitting contracts</t>
        </is>
      </c>
      <c r="E252" s="9" t="n">
        <v>-214814.08</v>
      </c>
      <c r="F252" t="inlineStr">
        <is>
          <t>Comparative: QBO P&amp;L 2025-04</t>
        </is>
      </c>
    </row>
    <row r="253">
      <c r="A253" t="inlineStr">
        <is>
          <t>H07</t>
        </is>
      </c>
      <c r="B253" s="10" t="n">
        <v>45777</v>
      </c>
      <c r="C253" t="inlineStr">
        <is>
          <t>202</t>
        </is>
      </c>
      <c r="D253" t="inlineStr">
        <is>
          <t>Installation labour</t>
        </is>
      </c>
      <c r="E253" s="9" t="n">
        <v>-12566.46</v>
      </c>
      <c r="F253" t="inlineStr">
        <is>
          <t>Comparative: QBO P&amp;L 2025-04</t>
        </is>
      </c>
    </row>
    <row r="254">
      <c r="A254" t="inlineStr">
        <is>
          <t>H07</t>
        </is>
      </c>
      <c r="B254" s="10" t="n">
        <v>45777</v>
      </c>
      <c r="C254" t="inlineStr">
        <is>
          <t>203</t>
        </is>
      </c>
      <c r="D254" t="inlineStr">
        <is>
          <t>Design and drafting fees</t>
        </is>
      </c>
      <c r="E254" s="9" t="n">
        <v>-23435.98</v>
      </c>
      <c r="F254" t="inlineStr">
        <is>
          <t>Comparative: QBO P&amp;L 2025-04</t>
        </is>
      </c>
    </row>
    <row r="255">
      <c r="A255" t="inlineStr">
        <is>
          <t>H07</t>
        </is>
      </c>
      <c r="B255" s="10" t="n">
        <v>45777</v>
      </c>
      <c r="C255" t="inlineStr">
        <is>
          <t>270</t>
        </is>
      </c>
      <c r="D255" t="inlineStr">
        <is>
          <t>Interest income</t>
        </is>
      </c>
      <c r="E255" s="9" t="n">
        <v>-513</v>
      </c>
      <c r="F255" t="inlineStr">
        <is>
          <t>Comparative: QBO P&amp;L 2025-04</t>
        </is>
      </c>
    </row>
    <row r="256">
      <c r="A256" t="inlineStr">
        <is>
          <t>H07</t>
        </is>
      </c>
      <c r="B256" s="10" t="n">
        <v>45777</v>
      </c>
      <c r="C256" t="inlineStr">
        <is>
          <t>310</t>
        </is>
      </c>
      <c r="D256" t="inlineStr">
        <is>
          <t>Timber and board</t>
        </is>
      </c>
      <c r="E256" s="9" t="n">
        <v>40849.16</v>
      </c>
      <c r="F256" t="inlineStr">
        <is>
          <t>Comparative: QBO P&amp;L 2025-04</t>
        </is>
      </c>
    </row>
    <row r="257">
      <c r="A257" t="inlineStr">
        <is>
          <t>H07</t>
        </is>
      </c>
      <c r="B257" s="10" t="n">
        <v>45777</v>
      </c>
      <c r="C257" t="inlineStr">
        <is>
          <t>311</t>
        </is>
      </c>
      <c r="D257" t="inlineStr">
        <is>
          <t>Hardware and fittings</t>
        </is>
      </c>
      <c r="E257" s="9" t="n">
        <v>12248.3</v>
      </c>
      <c r="F257" t="inlineStr">
        <is>
          <t>Comparative: QBO P&amp;L 2025-04</t>
        </is>
      </c>
    </row>
    <row r="258">
      <c r="A258" t="inlineStr">
        <is>
          <t>H07</t>
        </is>
      </c>
      <c r="B258" s="10" t="n">
        <v>45777</v>
      </c>
      <c r="C258" t="inlineStr">
        <is>
          <t>312</t>
        </is>
      </c>
      <c r="D258" t="inlineStr">
        <is>
          <t>Benchtops (outsourced)</t>
        </is>
      </c>
      <c r="E258" s="9" t="n">
        <v>3176.38</v>
      </c>
      <c r="F258" t="inlineStr">
        <is>
          <t>Comparative: QBO P&amp;L 2025-04</t>
        </is>
      </c>
    </row>
    <row r="259">
      <c r="A259" t="inlineStr">
        <is>
          <t>H07</t>
        </is>
      </c>
      <c r="B259" s="10" t="n">
        <v>45777</v>
      </c>
      <c r="C259" t="inlineStr">
        <is>
          <t>313</t>
        </is>
      </c>
      <c r="D259" t="inlineStr">
        <is>
          <t>Subcontractors</t>
        </is>
      </c>
      <c r="E259" s="9" t="n">
        <v>23156.63</v>
      </c>
      <c r="F259" t="inlineStr">
        <is>
          <t>Comparative: QBO P&amp;L 2025-04</t>
        </is>
      </c>
    </row>
    <row r="260">
      <c r="A260" t="inlineStr">
        <is>
          <t>H07</t>
        </is>
      </c>
      <c r="B260" s="10" t="n">
        <v>45777</v>
      </c>
      <c r="C260" t="inlineStr">
        <is>
          <t>314</t>
        </is>
      </c>
      <c r="D260" t="inlineStr">
        <is>
          <t>Freight and cartage</t>
        </is>
      </c>
      <c r="E260" s="9" t="n">
        <v>12401.17</v>
      </c>
      <c r="F260" t="inlineStr">
        <is>
          <t>Comparative: QBO P&amp;L 2025-04</t>
        </is>
      </c>
    </row>
    <row r="261">
      <c r="A261" t="inlineStr">
        <is>
          <t>H07</t>
        </is>
      </c>
      <c r="B261" s="10" t="n">
        <v>45777</v>
      </c>
      <c r="C261" t="inlineStr">
        <is>
          <t>315</t>
        </is>
      </c>
      <c r="D261" t="inlineStr">
        <is>
          <t>Equipment hire</t>
        </is>
      </c>
      <c r="E261" s="9" t="n">
        <v>2175.87</v>
      </c>
      <c r="F261" t="inlineStr">
        <is>
          <t>Comparative: QBO P&amp;L 2025-04</t>
        </is>
      </c>
    </row>
    <row r="262">
      <c r="A262" t="inlineStr">
        <is>
          <t>H07</t>
        </is>
      </c>
      <c r="B262" s="10" t="n">
        <v>45777</v>
      </c>
      <c r="C262" t="inlineStr">
        <is>
          <t>400</t>
        </is>
      </c>
      <c r="D262" t="inlineStr">
        <is>
          <t>Advertising and marketing</t>
        </is>
      </c>
      <c r="E262" s="9" t="n">
        <v>2558.63</v>
      </c>
      <c r="F262" t="inlineStr">
        <is>
          <t>Comparative: QBO P&amp;L 2025-04</t>
        </is>
      </c>
    </row>
    <row r="263">
      <c r="A263" t="inlineStr">
        <is>
          <t>H07</t>
        </is>
      </c>
      <c r="B263" s="10" t="n">
        <v>45777</v>
      </c>
      <c r="C263" t="inlineStr">
        <is>
          <t>404</t>
        </is>
      </c>
      <c r="D263" t="inlineStr">
        <is>
          <t>Bank fees</t>
        </is>
      </c>
      <c r="E263" s="9" t="n">
        <v>45.6</v>
      </c>
      <c r="F263" t="inlineStr">
        <is>
          <t>Comparative: QBO P&amp;L 2025-04</t>
        </is>
      </c>
    </row>
    <row r="264">
      <c r="A264" t="inlineStr">
        <is>
          <t>H07</t>
        </is>
      </c>
      <c r="B264" s="10" t="n">
        <v>45777</v>
      </c>
      <c r="C264" t="inlineStr">
        <is>
          <t>408</t>
        </is>
      </c>
      <c r="D264" t="inlineStr">
        <is>
          <t>Cleaning</t>
        </is>
      </c>
      <c r="E264" s="9" t="n">
        <v>1614.68</v>
      </c>
      <c r="F264" t="inlineStr">
        <is>
          <t>Comparative: QBO P&amp;L 2025-04</t>
        </is>
      </c>
    </row>
    <row r="265">
      <c r="A265" t="inlineStr">
        <is>
          <t>H07</t>
        </is>
      </c>
      <c r="B265" s="10" t="n">
        <v>45777</v>
      </c>
      <c r="C265" t="inlineStr">
        <is>
          <t>412</t>
        </is>
      </c>
      <c r="D265" t="inlineStr">
        <is>
          <t>Consulting and accounting</t>
        </is>
      </c>
      <c r="E265" s="9" t="n">
        <v>1386.5</v>
      </c>
      <c r="F265" t="inlineStr">
        <is>
          <t>Comparative: QBO P&amp;L 2025-04</t>
        </is>
      </c>
    </row>
    <row r="266">
      <c r="A266" t="inlineStr">
        <is>
          <t>H07</t>
        </is>
      </c>
      <c r="B266" s="10" t="n">
        <v>45777</v>
      </c>
      <c r="C266" t="inlineStr">
        <is>
          <t>416</t>
        </is>
      </c>
      <c r="D266" t="inlineStr">
        <is>
          <t>Depreciation</t>
        </is>
      </c>
      <c r="E266" s="9" t="n">
        <v>4735.75</v>
      </c>
      <c r="F266" t="inlineStr">
        <is>
          <t>Comparative: QBO P&amp;L 2025-04</t>
        </is>
      </c>
    </row>
    <row r="267">
      <c r="A267" t="inlineStr">
        <is>
          <t>H07</t>
        </is>
      </c>
      <c r="B267" s="10" t="n">
        <v>45777</v>
      </c>
      <c r="C267" t="inlineStr">
        <is>
          <t>420</t>
        </is>
      </c>
      <c r="D267" t="inlineStr">
        <is>
          <t>Entertainment</t>
        </is>
      </c>
      <c r="E267" s="9" t="n">
        <v>659.05</v>
      </c>
      <c r="F267" t="inlineStr">
        <is>
          <t>Comparative: QBO P&amp;L 2025-04</t>
        </is>
      </c>
    </row>
    <row r="268">
      <c r="A268" t="inlineStr">
        <is>
          <t>H07</t>
        </is>
      </c>
      <c r="B268" s="10" t="n">
        <v>45777</v>
      </c>
      <c r="C268" t="inlineStr">
        <is>
          <t>429</t>
        </is>
      </c>
      <c r="D268" t="inlineStr">
        <is>
          <t>General expenses</t>
        </is>
      </c>
      <c r="E268" s="9" t="n">
        <v>2193.5</v>
      </c>
      <c r="F268" t="inlineStr">
        <is>
          <t>Comparative: QBO P&amp;L 2025-04</t>
        </is>
      </c>
    </row>
    <row r="269">
      <c r="A269" t="inlineStr">
        <is>
          <t>H07</t>
        </is>
      </c>
      <c r="B269" s="10" t="n">
        <v>45777</v>
      </c>
      <c r="C269" t="inlineStr">
        <is>
          <t>433</t>
        </is>
      </c>
      <c r="D269" t="inlineStr">
        <is>
          <t>Insurance</t>
        </is>
      </c>
      <c r="E269" s="9" t="n">
        <v>269.65</v>
      </c>
      <c r="F269" t="inlineStr">
        <is>
          <t>Comparative: QBO P&amp;L 2025-04</t>
        </is>
      </c>
    </row>
    <row r="270">
      <c r="A270" t="inlineStr">
        <is>
          <t>H07</t>
        </is>
      </c>
      <c r="B270" s="10" t="n">
        <v>45777</v>
      </c>
      <c r="C270" t="inlineStr">
        <is>
          <t>434</t>
        </is>
      </c>
      <c r="D270" t="inlineStr">
        <is>
          <t>Workcover</t>
        </is>
      </c>
      <c r="E270" s="9" t="n">
        <v>167.24</v>
      </c>
      <c r="F270" t="inlineStr">
        <is>
          <t>Comparative: QBO P&amp;L 2025-04</t>
        </is>
      </c>
    </row>
    <row r="271">
      <c r="A271" t="inlineStr">
        <is>
          <t>H07</t>
        </is>
      </c>
      <c r="B271" s="10" t="n">
        <v>45777</v>
      </c>
      <c r="C271" t="inlineStr">
        <is>
          <t>437</t>
        </is>
      </c>
      <c r="D271" t="inlineStr">
        <is>
          <t>Interest expense</t>
        </is>
      </c>
      <c r="E271" s="9" t="n">
        <v>844.36</v>
      </c>
      <c r="F271" t="inlineStr">
        <is>
          <t>Comparative: QBO P&amp;L 2025-04</t>
        </is>
      </c>
    </row>
    <row r="272">
      <c r="A272" t="inlineStr">
        <is>
          <t>H07</t>
        </is>
      </c>
      <c r="B272" s="10" t="n">
        <v>45777</v>
      </c>
      <c r="C272" t="inlineStr">
        <is>
          <t>441</t>
        </is>
      </c>
      <c r="D272" t="inlineStr">
        <is>
          <t>Legal expenses</t>
        </is>
      </c>
      <c r="E272" s="9" t="n">
        <v>1937.55</v>
      </c>
      <c r="F272" t="inlineStr">
        <is>
          <t>Comparative: QBO P&amp;L 2025-04</t>
        </is>
      </c>
    </row>
    <row r="273">
      <c r="A273" t="inlineStr">
        <is>
          <t>H07</t>
        </is>
      </c>
      <c r="B273" s="10" t="n">
        <v>45777</v>
      </c>
      <c r="C273" t="inlineStr">
        <is>
          <t>445</t>
        </is>
      </c>
      <c r="D273" t="inlineStr">
        <is>
          <t>Light, power, heating</t>
        </is>
      </c>
      <c r="E273" s="9" t="n">
        <v>1374.33</v>
      </c>
      <c r="F273" t="inlineStr">
        <is>
          <t>Comparative: QBO P&amp;L 2025-04</t>
        </is>
      </c>
    </row>
    <row r="274">
      <c r="A274" t="inlineStr">
        <is>
          <t>H07</t>
        </is>
      </c>
      <c r="B274" s="10" t="n">
        <v>45777</v>
      </c>
      <c r="C274" t="inlineStr">
        <is>
          <t>449</t>
        </is>
      </c>
      <c r="D274" t="inlineStr">
        <is>
          <t>Motor vehicle expenses</t>
        </is>
      </c>
      <c r="E274" s="9" t="n">
        <v>3822.99</v>
      </c>
      <c r="F274" t="inlineStr">
        <is>
          <t>Comparative: QBO P&amp;L 2025-04</t>
        </is>
      </c>
    </row>
    <row r="275">
      <c r="A275" t="inlineStr">
        <is>
          <t>H07</t>
        </is>
      </c>
      <c r="B275" s="10" t="n">
        <v>45777</v>
      </c>
      <c r="C275" t="inlineStr">
        <is>
          <t>450</t>
        </is>
      </c>
      <c r="D275" t="inlineStr">
        <is>
          <t>Motor vehicle registration and insurance</t>
        </is>
      </c>
      <c r="E275" s="9" t="n">
        <v>596.47</v>
      </c>
      <c r="F275" t="inlineStr">
        <is>
          <t>Comparative: QBO P&amp;L 2025-04</t>
        </is>
      </c>
    </row>
    <row r="276">
      <c r="A276" t="inlineStr">
        <is>
          <t>H07</t>
        </is>
      </c>
      <c r="B276" s="10" t="n">
        <v>45777</v>
      </c>
      <c r="C276" t="inlineStr">
        <is>
          <t>453</t>
        </is>
      </c>
      <c r="D276" t="inlineStr">
        <is>
          <t>Office expenses</t>
        </is>
      </c>
      <c r="E276" s="9" t="n">
        <v>4546.62</v>
      </c>
      <c r="F276" t="inlineStr">
        <is>
          <t>Comparative: QBO P&amp;L 2025-04</t>
        </is>
      </c>
    </row>
    <row r="277">
      <c r="A277" t="inlineStr">
        <is>
          <t>H07</t>
        </is>
      </c>
      <c r="B277" s="10" t="n">
        <v>45777</v>
      </c>
      <c r="C277" t="inlineStr">
        <is>
          <t>469</t>
        </is>
      </c>
      <c r="D277" t="inlineStr">
        <is>
          <t>Rent</t>
        </is>
      </c>
      <c r="E277" s="9" t="n">
        <v>10357.36</v>
      </c>
      <c r="F277" t="inlineStr">
        <is>
          <t>Comparative: QBO P&amp;L 2025-04</t>
        </is>
      </c>
    </row>
    <row r="278">
      <c r="A278" t="inlineStr">
        <is>
          <t>H07</t>
        </is>
      </c>
      <c r="B278" s="10" t="n">
        <v>45777</v>
      </c>
      <c r="C278" t="inlineStr">
        <is>
          <t>473</t>
        </is>
      </c>
      <c r="D278" t="inlineStr">
        <is>
          <t>Repairs and maintenance</t>
        </is>
      </c>
      <c r="E278" s="9" t="n">
        <v>12739.69</v>
      </c>
      <c r="F278" t="inlineStr">
        <is>
          <t>Comparative: QBO P&amp;L 2025-04</t>
        </is>
      </c>
    </row>
    <row r="279">
      <c r="A279" t="inlineStr">
        <is>
          <t>H07</t>
        </is>
      </c>
      <c r="B279" s="10" t="n">
        <v>45777</v>
      </c>
      <c r="C279" t="inlineStr">
        <is>
          <t>474</t>
        </is>
      </c>
      <c r="D279" t="inlineStr">
        <is>
          <t>Small tools</t>
        </is>
      </c>
      <c r="E279" s="9" t="n">
        <v>10213.41</v>
      </c>
      <c r="F279" t="inlineStr">
        <is>
          <t>Comparative: QBO P&amp;L 2025-04</t>
        </is>
      </c>
    </row>
    <row r="280">
      <c r="A280" t="inlineStr">
        <is>
          <t>H07</t>
        </is>
      </c>
      <c r="B280" s="10" t="n">
        <v>45777</v>
      </c>
      <c r="C280" t="inlineStr">
        <is>
          <t>477</t>
        </is>
      </c>
      <c r="D280" t="inlineStr">
        <is>
          <t>Wages and salaries</t>
        </is>
      </c>
      <c r="E280" s="9" t="n">
        <v>56989.35</v>
      </c>
      <c r="F280" t="inlineStr">
        <is>
          <t>Comparative: QBO P&amp;L 2025-04</t>
        </is>
      </c>
    </row>
    <row r="281">
      <c r="A281" t="inlineStr">
        <is>
          <t>H07</t>
        </is>
      </c>
      <c r="B281" s="10" t="n">
        <v>45777</v>
      </c>
      <c r="C281" t="inlineStr">
        <is>
          <t>478</t>
        </is>
      </c>
      <c r="D281" t="inlineStr">
        <is>
          <t>Superannuation</t>
        </is>
      </c>
      <c r="E281" s="9" t="n">
        <v>7119.28</v>
      </c>
      <c r="F281" t="inlineStr">
        <is>
          <t>Comparative: QBO P&amp;L 2025-04</t>
        </is>
      </c>
    </row>
    <row r="282">
      <c r="A282" t="inlineStr">
        <is>
          <t>H07</t>
        </is>
      </c>
      <c r="B282" s="10" t="n">
        <v>45777</v>
      </c>
      <c r="C282" t="inlineStr">
        <is>
          <t>479</t>
        </is>
      </c>
      <c r="D282" t="inlineStr">
        <is>
          <t>Staff amenities</t>
        </is>
      </c>
      <c r="E282" s="9" t="n">
        <v>1778.99</v>
      </c>
      <c r="F282" t="inlineStr">
        <is>
          <t>Comparative: QBO P&amp;L 2025-04</t>
        </is>
      </c>
    </row>
    <row r="283">
      <c r="A283" t="inlineStr">
        <is>
          <t>H07</t>
        </is>
      </c>
      <c r="B283" s="10" t="n">
        <v>45777</v>
      </c>
      <c r="C283" t="inlineStr">
        <is>
          <t>480</t>
        </is>
      </c>
      <c r="D283" t="inlineStr">
        <is>
          <t>Protective clothing</t>
        </is>
      </c>
      <c r="E283" s="9" t="n">
        <v>949.2</v>
      </c>
      <c r="F283" t="inlineStr">
        <is>
          <t>Comparative: QBO P&amp;L 2025-04</t>
        </is>
      </c>
    </row>
    <row r="284">
      <c r="A284" t="inlineStr">
        <is>
          <t>H07</t>
        </is>
      </c>
      <c r="B284" s="10" t="n">
        <v>45777</v>
      </c>
      <c r="C284" t="inlineStr">
        <is>
          <t>481</t>
        </is>
      </c>
      <c r="D284" t="inlineStr">
        <is>
          <t>Training</t>
        </is>
      </c>
      <c r="E284" s="9" t="n">
        <v>1370.17</v>
      </c>
      <c r="F284" t="inlineStr">
        <is>
          <t>Comparative: QBO P&amp;L 2025-04</t>
        </is>
      </c>
    </row>
    <row r="285">
      <c r="A285" t="inlineStr">
        <is>
          <t>H07</t>
        </is>
      </c>
      <c r="B285" s="10" t="n">
        <v>45777</v>
      </c>
      <c r="C285" t="inlineStr">
        <is>
          <t>485</t>
        </is>
      </c>
      <c r="D285" t="inlineStr">
        <is>
          <t>Subscriptions and software</t>
        </is>
      </c>
      <c r="E285" s="9" t="n">
        <v>5108.3</v>
      </c>
      <c r="F285" t="inlineStr">
        <is>
          <t>Comparative: QBO P&amp;L 2025-04</t>
        </is>
      </c>
    </row>
    <row r="286">
      <c r="A286" t="inlineStr">
        <is>
          <t>H07</t>
        </is>
      </c>
      <c r="B286" s="10" t="n">
        <v>45777</v>
      </c>
      <c r="C286" t="inlineStr">
        <is>
          <t>489</t>
        </is>
      </c>
      <c r="D286" t="inlineStr">
        <is>
          <t>Telephone and internet</t>
        </is>
      </c>
      <c r="E286" s="9" t="n">
        <v>3407.76</v>
      </c>
      <c r="F286" t="inlineStr">
        <is>
          <t>Comparative: QBO P&amp;L 2025-04</t>
        </is>
      </c>
    </row>
    <row r="287">
      <c r="A287" t="inlineStr">
        <is>
          <t>H07</t>
        </is>
      </c>
      <c r="B287" s="10" t="n">
        <v>45777</v>
      </c>
      <c r="C287" t="inlineStr">
        <is>
          <t>493</t>
        </is>
      </c>
      <c r="D287" t="inlineStr">
        <is>
          <t>Travel - national</t>
        </is>
      </c>
      <c r="E287" s="9" t="n">
        <v>3200.01</v>
      </c>
      <c r="F287" t="inlineStr">
        <is>
          <t>Comparative: QBO P&amp;L 2025-04</t>
        </is>
      </c>
    </row>
    <row r="288">
      <c r="A288" t="inlineStr">
        <is>
          <t>H07</t>
        </is>
      </c>
      <c r="B288" s="10" t="n">
        <v>45777</v>
      </c>
      <c r="C288" t="inlineStr">
        <is>
          <t>494</t>
        </is>
      </c>
      <c r="D288" t="inlineStr">
        <is>
          <t>Waste removal</t>
        </is>
      </c>
      <c r="E288" s="9" t="n">
        <v>500.57</v>
      </c>
      <c r="F288" t="inlineStr">
        <is>
          <t>Comparative: QBO P&amp;L 2025-04</t>
        </is>
      </c>
    </row>
    <row r="289">
      <c r="A289" t="inlineStr">
        <is>
          <t>H07</t>
        </is>
      </c>
      <c r="B289" s="10" t="n">
        <v>45777</v>
      </c>
      <c r="C289" t="inlineStr">
        <is>
          <t>495</t>
        </is>
      </c>
      <c r="D289" t="inlineStr">
        <is>
          <t>Licences and permits</t>
        </is>
      </c>
      <c r="E289" s="9" t="n">
        <v>701.98</v>
      </c>
      <c r="F289" t="inlineStr">
        <is>
          <t>Comparative: QBO P&amp;L 2025-04</t>
        </is>
      </c>
    </row>
    <row r="290">
      <c r="A290" t="inlineStr">
        <is>
          <t>H07</t>
        </is>
      </c>
      <c r="B290" s="10" t="n">
        <v>45777</v>
      </c>
      <c r="C290" t="inlineStr">
        <is>
          <t>850</t>
        </is>
      </c>
      <c r="D290" t="inlineStr">
        <is>
          <t>Suspense</t>
        </is>
      </c>
      <c r="E290" s="9" t="n">
        <v>1536.17</v>
      </c>
      <c r="F290" t="inlineStr">
        <is>
          <t>Comparative: QBO P&amp;L 2025-04</t>
        </is>
      </c>
    </row>
    <row r="291">
      <c r="A291" t="inlineStr">
        <is>
          <t>H07</t>
        </is>
      </c>
      <c r="B291" s="10" t="n">
        <v>45777</v>
      </c>
      <c r="C291" t="inlineStr">
        <is>
          <t>840</t>
        </is>
      </c>
      <c r="D291" t="inlineStr">
        <is>
          <t>Historical Adjustment</t>
        </is>
      </c>
      <c r="E291" s="9" t="n">
        <v>112374.7</v>
      </c>
      <c r="F291" t="inlineStr">
        <is>
          <t>Offset for comparative 2025-04</t>
        </is>
      </c>
    </row>
    <row r="292">
      <c r="A292" t="inlineStr">
        <is>
          <t>H08</t>
        </is>
      </c>
      <c r="B292" s="10" t="n">
        <v>45808</v>
      </c>
      <c r="C292" t="inlineStr">
        <is>
          <t>200</t>
        </is>
      </c>
      <c r="D292" t="inlineStr">
        <is>
          <t>Joinery sales</t>
        </is>
      </c>
      <c r="E292" s="9" t="n">
        <v>-112278.78</v>
      </c>
      <c r="F292" t="inlineStr">
        <is>
          <t>Comparative: QBO P&amp;L 2025-05</t>
        </is>
      </c>
    </row>
    <row r="293">
      <c r="A293" t="inlineStr">
        <is>
          <t>H08</t>
        </is>
      </c>
      <c r="B293" s="10" t="n">
        <v>45808</v>
      </c>
      <c r="C293" t="inlineStr">
        <is>
          <t>201</t>
        </is>
      </c>
      <c r="D293" t="inlineStr">
        <is>
          <t>Shopfitting contracts</t>
        </is>
      </c>
      <c r="E293" s="9" t="n">
        <v>-250680.86</v>
      </c>
      <c r="F293" t="inlineStr">
        <is>
          <t>Comparative: QBO P&amp;L 2025-05</t>
        </is>
      </c>
    </row>
    <row r="294">
      <c r="A294" t="inlineStr">
        <is>
          <t>H08</t>
        </is>
      </c>
      <c r="B294" s="10" t="n">
        <v>45808</v>
      </c>
      <c r="C294" t="inlineStr">
        <is>
          <t>202</t>
        </is>
      </c>
      <c r="D294" t="inlineStr">
        <is>
          <t>Installation labour</t>
        </is>
      </c>
      <c r="E294" s="9" t="n">
        <v>-13756.06</v>
      </c>
      <c r="F294" t="inlineStr">
        <is>
          <t>Comparative: QBO P&amp;L 2025-05</t>
        </is>
      </c>
    </row>
    <row r="295">
      <c r="A295" t="inlineStr">
        <is>
          <t>H08</t>
        </is>
      </c>
      <c r="B295" s="10" t="n">
        <v>45808</v>
      </c>
      <c r="C295" t="inlineStr">
        <is>
          <t>203</t>
        </is>
      </c>
      <c r="D295" t="inlineStr">
        <is>
          <t>Design and drafting fees</t>
        </is>
      </c>
      <c r="E295" s="9" t="n">
        <v>-23044.35</v>
      </c>
      <c r="F295" t="inlineStr">
        <is>
          <t>Comparative: QBO P&amp;L 2025-05</t>
        </is>
      </c>
    </row>
    <row r="296">
      <c r="A296" t="inlineStr">
        <is>
          <t>H08</t>
        </is>
      </c>
      <c r="B296" s="10" t="n">
        <v>45808</v>
      </c>
      <c r="C296" t="inlineStr">
        <is>
          <t>270</t>
        </is>
      </c>
      <c r="D296" t="inlineStr">
        <is>
          <t>Interest income</t>
        </is>
      </c>
      <c r="E296" s="9" t="n">
        <v>-513</v>
      </c>
      <c r="F296" t="inlineStr">
        <is>
          <t>Comparative: QBO P&amp;L 2025-05</t>
        </is>
      </c>
    </row>
    <row r="297">
      <c r="A297" t="inlineStr">
        <is>
          <t>H08</t>
        </is>
      </c>
      <c r="B297" s="10" t="n">
        <v>45808</v>
      </c>
      <c r="C297" t="inlineStr">
        <is>
          <t>310</t>
        </is>
      </c>
      <c r="D297" t="inlineStr">
        <is>
          <t>Timber and board</t>
        </is>
      </c>
      <c r="E297" s="9" t="n">
        <v>43345.33</v>
      </c>
      <c r="F297" t="inlineStr">
        <is>
          <t>Comparative: QBO P&amp;L 2025-05</t>
        </is>
      </c>
    </row>
    <row r="298">
      <c r="A298" t="inlineStr">
        <is>
          <t>H08</t>
        </is>
      </c>
      <c r="B298" s="10" t="n">
        <v>45808</v>
      </c>
      <c r="C298" t="inlineStr">
        <is>
          <t>311</t>
        </is>
      </c>
      <c r="D298" t="inlineStr">
        <is>
          <t>Hardware and fittings</t>
        </is>
      </c>
      <c r="E298" s="9" t="n">
        <v>12071.14</v>
      </c>
      <c r="F298" t="inlineStr">
        <is>
          <t>Comparative: QBO P&amp;L 2025-05</t>
        </is>
      </c>
    </row>
    <row r="299">
      <c r="A299" t="inlineStr">
        <is>
          <t>H08</t>
        </is>
      </c>
      <c r="B299" s="10" t="n">
        <v>45808</v>
      </c>
      <c r="C299" t="inlineStr">
        <is>
          <t>312</t>
        </is>
      </c>
      <c r="D299" t="inlineStr">
        <is>
          <t>Benchtops (outsourced)</t>
        </is>
      </c>
      <c r="E299" s="9" t="n">
        <v>3736.95</v>
      </c>
      <c r="F299" t="inlineStr">
        <is>
          <t>Comparative: QBO P&amp;L 2025-05</t>
        </is>
      </c>
    </row>
    <row r="300">
      <c r="A300" t="inlineStr">
        <is>
          <t>H08</t>
        </is>
      </c>
      <c r="B300" s="10" t="n">
        <v>45808</v>
      </c>
      <c r="C300" t="inlineStr">
        <is>
          <t>313</t>
        </is>
      </c>
      <c r="D300" t="inlineStr">
        <is>
          <t>Subcontractors</t>
        </is>
      </c>
      <c r="E300" s="9" t="n">
        <v>24395.09</v>
      </c>
      <c r="F300" t="inlineStr">
        <is>
          <t>Comparative: QBO P&amp;L 2025-05</t>
        </is>
      </c>
    </row>
    <row r="301">
      <c r="A301" t="inlineStr">
        <is>
          <t>H08</t>
        </is>
      </c>
      <c r="B301" s="10" t="n">
        <v>45808</v>
      </c>
      <c r="C301" t="inlineStr">
        <is>
          <t>314</t>
        </is>
      </c>
      <c r="D301" t="inlineStr">
        <is>
          <t>Freight and cartage</t>
        </is>
      </c>
      <c r="E301" s="9" t="n">
        <v>13229.79</v>
      </c>
      <c r="F301" t="inlineStr">
        <is>
          <t>Comparative: QBO P&amp;L 2025-05</t>
        </is>
      </c>
    </row>
    <row r="302">
      <c r="A302" t="inlineStr">
        <is>
          <t>H08</t>
        </is>
      </c>
      <c r="B302" s="10" t="n">
        <v>45808</v>
      </c>
      <c r="C302" t="inlineStr">
        <is>
          <t>315</t>
        </is>
      </c>
      <c r="D302" t="inlineStr">
        <is>
          <t>Equipment hire</t>
        </is>
      </c>
      <c r="E302" s="9" t="n">
        <v>2461.1</v>
      </c>
      <c r="F302" t="inlineStr">
        <is>
          <t>Comparative: QBO P&amp;L 2025-05</t>
        </is>
      </c>
    </row>
    <row r="303">
      <c r="A303" t="inlineStr">
        <is>
          <t>H08</t>
        </is>
      </c>
      <c r="B303" s="10" t="n">
        <v>45808</v>
      </c>
      <c r="C303" t="inlineStr">
        <is>
          <t>400</t>
        </is>
      </c>
      <c r="D303" t="inlineStr">
        <is>
          <t>Advertising and marketing</t>
        </is>
      </c>
      <c r="E303" s="9" t="n">
        <v>2849.75</v>
      </c>
      <c r="F303" t="inlineStr">
        <is>
          <t>Comparative: QBO P&amp;L 2025-05</t>
        </is>
      </c>
    </row>
    <row r="304">
      <c r="A304" t="inlineStr">
        <is>
          <t>H08</t>
        </is>
      </c>
      <c r="B304" s="10" t="n">
        <v>45808</v>
      </c>
      <c r="C304" t="inlineStr">
        <is>
          <t>404</t>
        </is>
      </c>
      <c r="D304" t="inlineStr">
        <is>
          <t>Bank fees</t>
        </is>
      </c>
      <c r="E304" s="9" t="n">
        <v>45.6</v>
      </c>
      <c r="F304" t="inlineStr">
        <is>
          <t>Comparative: QBO P&amp;L 2025-05</t>
        </is>
      </c>
    </row>
    <row r="305">
      <c r="A305" t="inlineStr">
        <is>
          <t>H08</t>
        </is>
      </c>
      <c r="B305" s="10" t="n">
        <v>45808</v>
      </c>
      <c r="C305" t="inlineStr">
        <is>
          <t>408</t>
        </is>
      </c>
      <c r="D305" t="inlineStr">
        <is>
          <t>Cleaning</t>
        </is>
      </c>
      <c r="E305" s="9" t="n">
        <v>1888.95</v>
      </c>
      <c r="F305" t="inlineStr">
        <is>
          <t>Comparative: QBO P&amp;L 2025-05</t>
        </is>
      </c>
    </row>
    <row r="306">
      <c r="A306" t="inlineStr">
        <is>
          <t>H08</t>
        </is>
      </c>
      <c r="B306" s="10" t="n">
        <v>45808</v>
      </c>
      <c r="C306" t="inlineStr">
        <is>
          <t>412</t>
        </is>
      </c>
      <c r="D306" t="inlineStr">
        <is>
          <t>Consulting and accounting</t>
        </is>
      </c>
      <c r="E306" s="9" t="n">
        <v>1386.5</v>
      </c>
      <c r="F306" t="inlineStr">
        <is>
          <t>Comparative: QBO P&amp;L 2025-05</t>
        </is>
      </c>
    </row>
    <row r="307">
      <c r="A307" t="inlineStr">
        <is>
          <t>H08</t>
        </is>
      </c>
      <c r="B307" s="10" t="n">
        <v>45808</v>
      </c>
      <c r="C307" t="inlineStr">
        <is>
          <t>416</t>
        </is>
      </c>
      <c r="D307" t="inlineStr">
        <is>
          <t>Depreciation</t>
        </is>
      </c>
      <c r="E307" s="9" t="n">
        <v>4735.75</v>
      </c>
      <c r="F307" t="inlineStr">
        <is>
          <t>Comparative: QBO P&amp;L 2025-05</t>
        </is>
      </c>
    </row>
    <row r="308">
      <c r="A308" t="inlineStr">
        <is>
          <t>H08</t>
        </is>
      </c>
      <c r="B308" s="10" t="n">
        <v>45808</v>
      </c>
      <c r="C308" t="inlineStr">
        <is>
          <t>420</t>
        </is>
      </c>
      <c r="D308" t="inlineStr">
        <is>
          <t>Entertainment</t>
        </is>
      </c>
      <c r="E308" s="9" t="n">
        <v>629.54</v>
      </c>
      <c r="F308" t="inlineStr">
        <is>
          <t>Comparative: QBO P&amp;L 2025-05</t>
        </is>
      </c>
    </row>
    <row r="309">
      <c r="A309" t="inlineStr">
        <is>
          <t>H08</t>
        </is>
      </c>
      <c r="B309" s="10" t="n">
        <v>45808</v>
      </c>
      <c r="C309" t="inlineStr">
        <is>
          <t>429</t>
        </is>
      </c>
      <c r="D309" t="inlineStr">
        <is>
          <t>General expenses</t>
        </is>
      </c>
      <c r="E309" s="9" t="n">
        <v>2296.27</v>
      </c>
      <c r="F309" t="inlineStr">
        <is>
          <t>Comparative: QBO P&amp;L 2025-05</t>
        </is>
      </c>
    </row>
    <row r="310">
      <c r="A310" t="inlineStr">
        <is>
          <t>H08</t>
        </is>
      </c>
      <c r="B310" s="10" t="n">
        <v>45808</v>
      </c>
      <c r="C310" t="inlineStr">
        <is>
          <t>433</t>
        </is>
      </c>
      <c r="D310" t="inlineStr">
        <is>
          <t>Insurance</t>
        </is>
      </c>
      <c r="E310" s="9" t="n">
        <v>269.65</v>
      </c>
      <c r="F310" t="inlineStr">
        <is>
          <t>Comparative: QBO P&amp;L 2025-05</t>
        </is>
      </c>
    </row>
    <row r="311">
      <c r="A311" t="inlineStr">
        <is>
          <t>H08</t>
        </is>
      </c>
      <c r="B311" s="10" t="n">
        <v>45808</v>
      </c>
      <c r="C311" t="inlineStr">
        <is>
          <t>434</t>
        </is>
      </c>
      <c r="D311" t="inlineStr">
        <is>
          <t>Workcover</t>
        </is>
      </c>
      <c r="E311" s="9" t="n">
        <v>187.83</v>
      </c>
      <c r="F311" t="inlineStr">
        <is>
          <t>Comparative: QBO P&amp;L 2025-05</t>
        </is>
      </c>
    </row>
    <row r="312">
      <c r="A312" t="inlineStr">
        <is>
          <t>H08</t>
        </is>
      </c>
      <c r="B312" s="10" t="n">
        <v>45808</v>
      </c>
      <c r="C312" t="inlineStr">
        <is>
          <t>437</t>
        </is>
      </c>
      <c r="D312" t="inlineStr">
        <is>
          <t>Interest expense</t>
        </is>
      </c>
      <c r="E312" s="9" t="n">
        <v>844.36</v>
      </c>
      <c r="F312" t="inlineStr">
        <is>
          <t>Comparative: QBO P&amp;L 2025-05</t>
        </is>
      </c>
    </row>
    <row r="313">
      <c r="A313" t="inlineStr">
        <is>
          <t>H08</t>
        </is>
      </c>
      <c r="B313" s="10" t="n">
        <v>45808</v>
      </c>
      <c r="C313" t="inlineStr">
        <is>
          <t>441</t>
        </is>
      </c>
      <c r="D313" t="inlineStr">
        <is>
          <t>Legal expenses</t>
        </is>
      </c>
      <c r="E313" s="9" t="n">
        <v>1793.33</v>
      </c>
      <c r="F313" t="inlineStr">
        <is>
          <t>Comparative: QBO P&amp;L 2025-05</t>
        </is>
      </c>
    </row>
    <row r="314">
      <c r="A314" t="inlineStr">
        <is>
          <t>H08</t>
        </is>
      </c>
      <c r="B314" s="10" t="n">
        <v>45808</v>
      </c>
      <c r="C314" t="inlineStr">
        <is>
          <t>445</t>
        </is>
      </c>
      <c r="D314" t="inlineStr">
        <is>
          <t>Light, power, heating</t>
        </is>
      </c>
      <c r="E314" s="9" t="n">
        <v>1542.07</v>
      </c>
      <c r="F314" t="inlineStr">
        <is>
          <t>Comparative: QBO P&amp;L 2025-05</t>
        </is>
      </c>
    </row>
    <row r="315">
      <c r="A315" t="inlineStr">
        <is>
          <t>H08</t>
        </is>
      </c>
      <c r="B315" s="10" t="n">
        <v>45808</v>
      </c>
      <c r="C315" t="inlineStr">
        <is>
          <t>449</t>
        </is>
      </c>
      <c r="D315" t="inlineStr">
        <is>
          <t>Motor vehicle expenses</t>
        </is>
      </c>
      <c r="E315" s="9" t="n">
        <v>3941.48</v>
      </c>
      <c r="F315" t="inlineStr">
        <is>
          <t>Comparative: QBO P&amp;L 2025-05</t>
        </is>
      </c>
    </row>
    <row r="316">
      <c r="A316" t="inlineStr">
        <is>
          <t>H08</t>
        </is>
      </c>
      <c r="B316" s="10" t="n">
        <v>45808</v>
      </c>
      <c r="C316" t="inlineStr">
        <is>
          <t>450</t>
        </is>
      </c>
      <c r="D316" t="inlineStr">
        <is>
          <t>Motor vehicle registration and insurance</t>
        </is>
      </c>
      <c r="E316" s="9" t="n">
        <v>596.47</v>
      </c>
      <c r="F316" t="inlineStr">
        <is>
          <t>Comparative: QBO P&amp;L 2025-05</t>
        </is>
      </c>
    </row>
    <row r="317">
      <c r="A317" t="inlineStr">
        <is>
          <t>H08</t>
        </is>
      </c>
      <c r="B317" s="10" t="n">
        <v>45808</v>
      </c>
      <c r="C317" t="inlineStr">
        <is>
          <t>453</t>
        </is>
      </c>
      <c r="D317" t="inlineStr">
        <is>
          <t>Office expenses</t>
        </is>
      </c>
      <c r="E317" s="9" t="n">
        <v>5404.2</v>
      </c>
      <c r="F317" t="inlineStr">
        <is>
          <t>Comparative: QBO P&amp;L 2025-05</t>
        </is>
      </c>
    </row>
    <row r="318">
      <c r="A318" t="inlineStr">
        <is>
          <t>H08</t>
        </is>
      </c>
      <c r="B318" s="10" t="n">
        <v>45808</v>
      </c>
      <c r="C318" t="inlineStr">
        <is>
          <t>469</t>
        </is>
      </c>
      <c r="D318" t="inlineStr">
        <is>
          <t>Rent</t>
        </is>
      </c>
      <c r="E318" s="9" t="n">
        <v>10357.36</v>
      </c>
      <c r="F318" t="inlineStr">
        <is>
          <t>Comparative: QBO P&amp;L 2025-05</t>
        </is>
      </c>
    </row>
    <row r="319">
      <c r="A319" t="inlineStr">
        <is>
          <t>H08</t>
        </is>
      </c>
      <c r="B319" s="10" t="n">
        <v>45808</v>
      </c>
      <c r="C319" t="inlineStr">
        <is>
          <t>473</t>
        </is>
      </c>
      <c r="D319" t="inlineStr">
        <is>
          <t>Repairs and maintenance</t>
        </is>
      </c>
      <c r="E319" s="9" t="n">
        <v>13974.98</v>
      </c>
      <c r="F319" t="inlineStr">
        <is>
          <t>Comparative: QBO P&amp;L 2025-05</t>
        </is>
      </c>
    </row>
    <row r="320">
      <c r="A320" t="inlineStr">
        <is>
          <t>H08</t>
        </is>
      </c>
      <c r="B320" s="10" t="n">
        <v>45808</v>
      </c>
      <c r="C320" t="inlineStr">
        <is>
          <t>474</t>
        </is>
      </c>
      <c r="D320" t="inlineStr">
        <is>
          <t>Small tools</t>
        </is>
      </c>
      <c r="E320" s="9" t="n">
        <v>11383.65</v>
      </c>
      <c r="F320" t="inlineStr">
        <is>
          <t>Comparative: QBO P&amp;L 2025-05</t>
        </is>
      </c>
    </row>
    <row r="321">
      <c r="A321" t="inlineStr">
        <is>
          <t>H08</t>
        </is>
      </c>
      <c r="B321" s="10" t="n">
        <v>45808</v>
      </c>
      <c r="C321" t="inlineStr">
        <is>
          <t>477</t>
        </is>
      </c>
      <c r="D321" t="inlineStr">
        <is>
          <t>Wages and salaries</t>
        </is>
      </c>
      <c r="E321" s="9" t="n">
        <v>56953.62</v>
      </c>
      <c r="F321" t="inlineStr">
        <is>
          <t>Comparative: QBO P&amp;L 2025-05</t>
        </is>
      </c>
    </row>
    <row r="322">
      <c r="A322" t="inlineStr">
        <is>
          <t>H08</t>
        </is>
      </c>
      <c r="B322" s="10" t="n">
        <v>45808</v>
      </c>
      <c r="C322" t="inlineStr">
        <is>
          <t>478</t>
        </is>
      </c>
      <c r="D322" t="inlineStr">
        <is>
          <t>Superannuation</t>
        </is>
      </c>
      <c r="E322" s="9" t="n">
        <v>7562.79</v>
      </c>
      <c r="F322" t="inlineStr">
        <is>
          <t>Comparative: QBO P&amp;L 2025-05</t>
        </is>
      </c>
    </row>
    <row r="323">
      <c r="A323" t="inlineStr">
        <is>
          <t>H08</t>
        </is>
      </c>
      <c r="B323" s="10" t="n">
        <v>45808</v>
      </c>
      <c r="C323" t="inlineStr">
        <is>
          <t>479</t>
        </is>
      </c>
      <c r="D323" t="inlineStr">
        <is>
          <t>Staff amenities</t>
        </is>
      </c>
      <c r="E323" s="9" t="n">
        <v>1916.95</v>
      </c>
      <c r="F323" t="inlineStr">
        <is>
          <t>Comparative: QBO P&amp;L 2025-05</t>
        </is>
      </c>
    </row>
    <row r="324">
      <c r="A324" t="inlineStr">
        <is>
          <t>H08</t>
        </is>
      </c>
      <c r="B324" s="10" t="n">
        <v>45808</v>
      </c>
      <c r="C324" t="inlineStr">
        <is>
          <t>480</t>
        </is>
      </c>
      <c r="D324" t="inlineStr">
        <is>
          <t>Protective clothing</t>
        </is>
      </c>
      <c r="E324" s="9" t="n">
        <v>1044.71</v>
      </c>
      <c r="F324" t="inlineStr">
        <is>
          <t>Comparative: QBO P&amp;L 2025-05</t>
        </is>
      </c>
    </row>
    <row r="325">
      <c r="A325" t="inlineStr">
        <is>
          <t>H08</t>
        </is>
      </c>
      <c r="B325" s="10" t="n">
        <v>45808</v>
      </c>
      <c r="C325" t="inlineStr">
        <is>
          <t>481</t>
        </is>
      </c>
      <c r="D325" t="inlineStr">
        <is>
          <t>Training</t>
        </is>
      </c>
      <c r="E325" s="9" t="n">
        <v>1373.15</v>
      </c>
      <c r="F325" t="inlineStr">
        <is>
          <t>Comparative: QBO P&amp;L 2025-05</t>
        </is>
      </c>
    </row>
    <row r="326">
      <c r="A326" t="inlineStr">
        <is>
          <t>H08</t>
        </is>
      </c>
      <c r="B326" s="10" t="n">
        <v>45808</v>
      </c>
      <c r="C326" t="inlineStr">
        <is>
          <t>485</t>
        </is>
      </c>
      <c r="D326" t="inlineStr">
        <is>
          <t>Subscriptions and software</t>
        </is>
      </c>
      <c r="E326" s="9" t="n">
        <v>5108.3</v>
      </c>
      <c r="F326" t="inlineStr">
        <is>
          <t>Comparative: QBO P&amp;L 2025-05</t>
        </is>
      </c>
    </row>
    <row r="327">
      <c r="A327" t="inlineStr">
        <is>
          <t>H08</t>
        </is>
      </c>
      <c r="B327" s="10" t="n">
        <v>45808</v>
      </c>
      <c r="C327" t="inlineStr">
        <is>
          <t>489</t>
        </is>
      </c>
      <c r="D327" t="inlineStr">
        <is>
          <t>Telephone and internet</t>
        </is>
      </c>
      <c r="E327" s="9" t="n">
        <v>3615.9</v>
      </c>
      <c r="F327" t="inlineStr">
        <is>
          <t>Comparative: QBO P&amp;L 2025-05</t>
        </is>
      </c>
    </row>
    <row r="328">
      <c r="A328" t="inlineStr">
        <is>
          <t>H08</t>
        </is>
      </c>
      <c r="B328" s="10" t="n">
        <v>45808</v>
      </c>
      <c r="C328" t="inlineStr">
        <is>
          <t>493</t>
        </is>
      </c>
      <c r="D328" t="inlineStr">
        <is>
          <t>Travel - national</t>
        </is>
      </c>
      <c r="E328" s="9" t="n">
        <v>2903.21</v>
      </c>
      <c r="F328" t="inlineStr">
        <is>
          <t>Comparative: QBO P&amp;L 2025-05</t>
        </is>
      </c>
    </row>
    <row r="329">
      <c r="A329" t="inlineStr">
        <is>
          <t>H08</t>
        </is>
      </c>
      <c r="B329" s="10" t="n">
        <v>45808</v>
      </c>
      <c r="C329" t="inlineStr">
        <is>
          <t>494</t>
        </is>
      </c>
      <c r="D329" t="inlineStr">
        <is>
          <t>Waste removal</t>
        </is>
      </c>
      <c r="E329" s="9" t="n">
        <v>578.11</v>
      </c>
      <c r="F329" t="inlineStr">
        <is>
          <t>Comparative: QBO P&amp;L 2025-05</t>
        </is>
      </c>
    </row>
    <row r="330">
      <c r="A330" t="inlineStr">
        <is>
          <t>H08</t>
        </is>
      </c>
      <c r="B330" s="10" t="n">
        <v>45808</v>
      </c>
      <c r="C330" t="inlineStr">
        <is>
          <t>495</t>
        </is>
      </c>
      <c r="D330" t="inlineStr">
        <is>
          <t>Licences and permits</t>
        </is>
      </c>
      <c r="E330" s="9" t="n">
        <v>684.08</v>
      </c>
      <c r="F330" t="inlineStr">
        <is>
          <t>Comparative: QBO P&amp;L 2025-05</t>
        </is>
      </c>
    </row>
    <row r="331">
      <c r="A331" t="inlineStr">
        <is>
          <t>H08</t>
        </is>
      </c>
      <c r="B331" s="10" t="n">
        <v>45808</v>
      </c>
      <c r="C331" t="inlineStr">
        <is>
          <t>850</t>
        </is>
      </c>
      <c r="D331" t="inlineStr">
        <is>
          <t>Suspense</t>
        </is>
      </c>
      <c r="E331" s="9" t="n">
        <v>1632.73</v>
      </c>
      <c r="F331" t="inlineStr">
        <is>
          <t>Comparative: QBO P&amp;L 2025-05</t>
        </is>
      </c>
    </row>
    <row r="332">
      <c r="A332" t="inlineStr">
        <is>
          <t>H08</t>
        </is>
      </c>
      <c r="B332" s="10" t="n">
        <v>45808</v>
      </c>
      <c r="C332" t="inlineStr">
        <is>
          <t>840</t>
        </is>
      </c>
      <c r="D332" t="inlineStr">
        <is>
          <t>Historical Adjustment</t>
        </is>
      </c>
      <c r="E332" s="9" t="n">
        <v>153532.36</v>
      </c>
      <c r="F332" t="inlineStr">
        <is>
          <t>Offset for comparative 2025-05</t>
        </is>
      </c>
    </row>
    <row r="333">
      <c r="A333" t="inlineStr">
        <is>
          <t>H09</t>
        </is>
      </c>
      <c r="B333" s="10" t="n">
        <v>45838</v>
      </c>
      <c r="C333" t="inlineStr">
        <is>
          <t>200</t>
        </is>
      </c>
      <c r="D333" t="inlineStr">
        <is>
          <t>Joinery sales</t>
        </is>
      </c>
      <c r="E333" s="9" t="n">
        <v>-107102.83</v>
      </c>
      <c r="F333" t="inlineStr">
        <is>
          <t>Comparative: QBO P&amp;L 2025-06</t>
        </is>
      </c>
    </row>
    <row r="334">
      <c r="A334" t="inlineStr">
        <is>
          <t>H09</t>
        </is>
      </c>
      <c r="B334" s="10" t="n">
        <v>45838</v>
      </c>
      <c r="C334" t="inlineStr">
        <is>
          <t>201</t>
        </is>
      </c>
      <c r="D334" t="inlineStr">
        <is>
          <t>Shopfitting contracts</t>
        </is>
      </c>
      <c r="E334" s="9" t="n">
        <v>-256540.82</v>
      </c>
      <c r="F334" t="inlineStr">
        <is>
          <t>Comparative: QBO P&amp;L 2025-06</t>
        </is>
      </c>
    </row>
    <row r="335">
      <c r="A335" t="inlineStr">
        <is>
          <t>H09</t>
        </is>
      </c>
      <c r="B335" s="10" t="n">
        <v>45838</v>
      </c>
      <c r="C335" t="inlineStr">
        <is>
          <t>202</t>
        </is>
      </c>
      <c r="D335" t="inlineStr">
        <is>
          <t>Installation labour</t>
        </is>
      </c>
      <c r="E335" s="9" t="n">
        <v>-12121.29</v>
      </c>
      <c r="F335" t="inlineStr">
        <is>
          <t>Comparative: QBO P&amp;L 2025-06</t>
        </is>
      </c>
    </row>
    <row r="336">
      <c r="A336" t="inlineStr">
        <is>
          <t>H09</t>
        </is>
      </c>
      <c r="B336" s="10" t="n">
        <v>45838</v>
      </c>
      <c r="C336" t="inlineStr">
        <is>
          <t>203</t>
        </is>
      </c>
      <c r="D336" t="inlineStr">
        <is>
          <t>Design and drafting fees</t>
        </is>
      </c>
      <c r="E336" s="9" t="n">
        <v>-26084.3</v>
      </c>
      <c r="F336" t="inlineStr">
        <is>
          <t>Comparative: QBO P&amp;L 2025-06</t>
        </is>
      </c>
    </row>
    <row r="337">
      <c r="A337" t="inlineStr">
        <is>
          <t>H09</t>
        </is>
      </c>
      <c r="B337" s="10" t="n">
        <v>45838</v>
      </c>
      <c r="C337" t="inlineStr">
        <is>
          <t>270</t>
        </is>
      </c>
      <c r="D337" t="inlineStr">
        <is>
          <t>Interest income</t>
        </is>
      </c>
      <c r="E337" s="9" t="n">
        <v>-513</v>
      </c>
      <c r="F337" t="inlineStr">
        <is>
          <t>Comparative: QBO P&amp;L 2025-06</t>
        </is>
      </c>
    </row>
    <row r="338">
      <c r="A338" t="inlineStr">
        <is>
          <t>H09</t>
        </is>
      </c>
      <c r="B338" s="10" t="n">
        <v>45838</v>
      </c>
      <c r="C338" t="inlineStr">
        <is>
          <t>310</t>
        </is>
      </c>
      <c r="D338" t="inlineStr">
        <is>
          <t>Timber and board</t>
        </is>
      </c>
      <c r="E338" s="9" t="n">
        <v>47336.59</v>
      </c>
      <c r="F338" t="inlineStr">
        <is>
          <t>Comparative: QBO P&amp;L 2025-06</t>
        </is>
      </c>
    </row>
    <row r="339">
      <c r="A339" t="inlineStr">
        <is>
          <t>H09</t>
        </is>
      </c>
      <c r="B339" s="10" t="n">
        <v>45838</v>
      </c>
      <c r="C339" t="inlineStr">
        <is>
          <t>311</t>
        </is>
      </c>
      <c r="D339" t="inlineStr">
        <is>
          <t>Hardware and fittings</t>
        </is>
      </c>
      <c r="E339" s="9" t="n">
        <v>13631.96</v>
      </c>
      <c r="F339" t="inlineStr">
        <is>
          <t>Comparative: QBO P&amp;L 2025-06</t>
        </is>
      </c>
    </row>
    <row r="340">
      <c r="A340" t="inlineStr">
        <is>
          <t>H09</t>
        </is>
      </c>
      <c r="B340" s="10" t="n">
        <v>45838</v>
      </c>
      <c r="C340" t="inlineStr">
        <is>
          <t>312</t>
        </is>
      </c>
      <c r="D340" t="inlineStr">
        <is>
          <t>Benchtops (outsourced)</t>
        </is>
      </c>
      <c r="E340" s="9" t="n">
        <v>4161.46</v>
      </c>
      <c r="F340" t="inlineStr">
        <is>
          <t>Comparative: QBO P&amp;L 2025-06</t>
        </is>
      </c>
    </row>
    <row r="341">
      <c r="A341" t="inlineStr">
        <is>
          <t>H09</t>
        </is>
      </c>
      <c r="B341" s="10" t="n">
        <v>45838</v>
      </c>
      <c r="C341" t="inlineStr">
        <is>
          <t>313</t>
        </is>
      </c>
      <c r="D341" t="inlineStr">
        <is>
          <t>Subcontractors</t>
        </is>
      </c>
      <c r="E341" s="9" t="n">
        <v>26546.6</v>
      </c>
      <c r="F341" t="inlineStr">
        <is>
          <t>Comparative: QBO P&amp;L 2025-06</t>
        </is>
      </c>
    </row>
    <row r="342">
      <c r="A342" t="inlineStr">
        <is>
          <t>H09</t>
        </is>
      </c>
      <c r="B342" s="10" t="n">
        <v>45838</v>
      </c>
      <c r="C342" t="inlineStr">
        <is>
          <t>314</t>
        </is>
      </c>
      <c r="D342" t="inlineStr">
        <is>
          <t>Freight and cartage</t>
        </is>
      </c>
      <c r="E342" s="9" t="n">
        <v>13382.94</v>
      </c>
      <c r="F342" t="inlineStr">
        <is>
          <t>Comparative: QBO P&amp;L 2025-06</t>
        </is>
      </c>
    </row>
    <row r="343">
      <c r="A343" t="inlineStr">
        <is>
          <t>H09</t>
        </is>
      </c>
      <c r="B343" s="10" t="n">
        <v>45838</v>
      </c>
      <c r="C343" t="inlineStr">
        <is>
          <t>315</t>
        </is>
      </c>
      <c r="D343" t="inlineStr">
        <is>
          <t>Equipment hire</t>
        </is>
      </c>
      <c r="E343" s="9" t="n">
        <v>2481.54</v>
      </c>
      <c r="F343" t="inlineStr">
        <is>
          <t>Comparative: QBO P&amp;L 2025-06</t>
        </is>
      </c>
    </row>
    <row r="344">
      <c r="A344" t="inlineStr">
        <is>
          <t>H09</t>
        </is>
      </c>
      <c r="B344" s="10" t="n">
        <v>45838</v>
      </c>
      <c r="C344" t="inlineStr">
        <is>
          <t>400</t>
        </is>
      </c>
      <c r="D344" t="inlineStr">
        <is>
          <t>Advertising and marketing</t>
        </is>
      </c>
      <c r="E344" s="9" t="n">
        <v>2718.36</v>
      </c>
      <c r="F344" t="inlineStr">
        <is>
          <t>Comparative: QBO P&amp;L 2025-06</t>
        </is>
      </c>
    </row>
    <row r="345">
      <c r="A345" t="inlineStr">
        <is>
          <t>H09</t>
        </is>
      </c>
      <c r="B345" s="10" t="n">
        <v>45838</v>
      </c>
      <c r="C345" t="inlineStr">
        <is>
          <t>404</t>
        </is>
      </c>
      <c r="D345" t="inlineStr">
        <is>
          <t>Bank fees</t>
        </is>
      </c>
      <c r="E345" s="9" t="n">
        <v>45.6</v>
      </c>
      <c r="F345" t="inlineStr">
        <is>
          <t>Comparative: QBO P&amp;L 2025-06</t>
        </is>
      </c>
    </row>
    <row r="346">
      <c r="A346" t="inlineStr">
        <is>
          <t>H09</t>
        </is>
      </c>
      <c r="B346" s="10" t="n">
        <v>45838</v>
      </c>
      <c r="C346" t="inlineStr">
        <is>
          <t>408</t>
        </is>
      </c>
      <c r="D346" t="inlineStr">
        <is>
          <t>Cleaning</t>
        </is>
      </c>
      <c r="E346" s="9" t="n">
        <v>1648.25</v>
      </c>
      <c r="F346" t="inlineStr">
        <is>
          <t>Comparative: QBO P&amp;L 2025-06</t>
        </is>
      </c>
    </row>
    <row r="347">
      <c r="A347" t="inlineStr">
        <is>
          <t>H09</t>
        </is>
      </c>
      <c r="B347" s="10" t="n">
        <v>45838</v>
      </c>
      <c r="C347" t="inlineStr">
        <is>
          <t>412</t>
        </is>
      </c>
      <c r="D347" t="inlineStr">
        <is>
          <t>Consulting and accounting</t>
        </is>
      </c>
      <c r="E347" s="9" t="n">
        <v>1386.5</v>
      </c>
      <c r="F347" t="inlineStr">
        <is>
          <t>Comparative: QBO P&amp;L 2025-06</t>
        </is>
      </c>
    </row>
    <row r="348">
      <c r="A348" t="inlineStr">
        <is>
          <t>H09</t>
        </is>
      </c>
      <c r="B348" s="10" t="n">
        <v>45838</v>
      </c>
      <c r="C348" t="inlineStr">
        <is>
          <t>416</t>
        </is>
      </c>
      <c r="D348" t="inlineStr">
        <is>
          <t>Depreciation</t>
        </is>
      </c>
      <c r="E348" s="9" t="n">
        <v>4735.75</v>
      </c>
      <c r="F348" t="inlineStr">
        <is>
          <t>Comparative: QBO P&amp;L 2025-06</t>
        </is>
      </c>
    </row>
    <row r="349">
      <c r="A349" t="inlineStr">
        <is>
          <t>H09</t>
        </is>
      </c>
      <c r="B349" s="10" t="n">
        <v>45838</v>
      </c>
      <c r="C349" t="inlineStr">
        <is>
          <t>420</t>
        </is>
      </c>
      <c r="D349" t="inlineStr">
        <is>
          <t>Entertainment</t>
        </is>
      </c>
      <c r="E349" s="9" t="n">
        <v>794.04</v>
      </c>
      <c r="F349" t="inlineStr">
        <is>
          <t>Comparative: QBO P&amp;L 2025-06</t>
        </is>
      </c>
    </row>
    <row r="350">
      <c r="A350" t="inlineStr">
        <is>
          <t>H09</t>
        </is>
      </c>
      <c r="B350" s="10" t="n">
        <v>45838</v>
      </c>
      <c r="C350" t="inlineStr">
        <is>
          <t>429</t>
        </is>
      </c>
      <c r="D350" t="inlineStr">
        <is>
          <t>General expenses</t>
        </is>
      </c>
      <c r="E350" s="9" t="n">
        <v>2522.68</v>
      </c>
      <c r="F350" t="inlineStr">
        <is>
          <t>Comparative: QBO P&amp;L 2025-06</t>
        </is>
      </c>
    </row>
    <row r="351">
      <c r="A351" t="inlineStr">
        <is>
          <t>H09</t>
        </is>
      </c>
      <c r="B351" s="10" t="n">
        <v>45838</v>
      </c>
      <c r="C351" t="inlineStr">
        <is>
          <t>433</t>
        </is>
      </c>
      <c r="D351" t="inlineStr">
        <is>
          <t>Insurance</t>
        </is>
      </c>
      <c r="E351" s="9" t="n">
        <v>269.65</v>
      </c>
      <c r="F351" t="inlineStr">
        <is>
          <t>Comparative: QBO P&amp;L 2025-06</t>
        </is>
      </c>
    </row>
    <row r="352">
      <c r="A352" t="inlineStr">
        <is>
          <t>H09</t>
        </is>
      </c>
      <c r="B352" s="10" t="n">
        <v>45838</v>
      </c>
      <c r="C352" t="inlineStr">
        <is>
          <t>434</t>
        </is>
      </c>
      <c r="D352" t="inlineStr">
        <is>
          <t>Workcover</t>
        </is>
      </c>
      <c r="E352" s="9" t="n">
        <v>194.74</v>
      </c>
      <c r="F352" t="inlineStr">
        <is>
          <t>Comparative: QBO P&amp;L 2025-06</t>
        </is>
      </c>
    </row>
    <row r="353">
      <c r="A353" t="inlineStr">
        <is>
          <t>H09</t>
        </is>
      </c>
      <c r="B353" s="10" t="n">
        <v>45838</v>
      </c>
      <c r="C353" t="inlineStr">
        <is>
          <t>437</t>
        </is>
      </c>
      <c r="D353" t="inlineStr">
        <is>
          <t>Interest expense</t>
        </is>
      </c>
      <c r="E353" s="9" t="n">
        <v>844.36</v>
      </c>
      <c r="F353" t="inlineStr">
        <is>
          <t>Comparative: QBO P&amp;L 2025-06</t>
        </is>
      </c>
    </row>
    <row r="354">
      <c r="A354" t="inlineStr">
        <is>
          <t>H09</t>
        </is>
      </c>
      <c r="B354" s="10" t="n">
        <v>45838</v>
      </c>
      <c r="C354" t="inlineStr">
        <is>
          <t>441</t>
        </is>
      </c>
      <c r="D354" t="inlineStr">
        <is>
          <t>Legal expenses</t>
        </is>
      </c>
      <c r="E354" s="9" t="n">
        <v>2133.29</v>
      </c>
      <c r="F354" t="inlineStr">
        <is>
          <t>Comparative: QBO P&amp;L 2025-06</t>
        </is>
      </c>
    </row>
    <row r="355">
      <c r="A355" t="inlineStr">
        <is>
          <t>H09</t>
        </is>
      </c>
      <c r="B355" s="10" t="n">
        <v>45838</v>
      </c>
      <c r="C355" t="inlineStr">
        <is>
          <t>445</t>
        </is>
      </c>
      <c r="D355" t="inlineStr">
        <is>
          <t>Light, power, heating</t>
        </is>
      </c>
      <c r="E355" s="9" t="n">
        <v>1661.35</v>
      </c>
      <c r="F355" t="inlineStr">
        <is>
          <t>Comparative: QBO P&amp;L 2025-06</t>
        </is>
      </c>
    </row>
    <row r="356">
      <c r="A356" t="inlineStr">
        <is>
          <t>H09</t>
        </is>
      </c>
      <c r="B356" s="10" t="n">
        <v>45838</v>
      </c>
      <c r="C356" t="inlineStr">
        <is>
          <t>449</t>
        </is>
      </c>
      <c r="D356" t="inlineStr">
        <is>
          <t>Motor vehicle expenses</t>
        </is>
      </c>
      <c r="E356" s="9" t="n">
        <v>3825.49</v>
      </c>
      <c r="F356" t="inlineStr">
        <is>
          <t>Comparative: QBO P&amp;L 2025-06</t>
        </is>
      </c>
    </row>
    <row r="357">
      <c r="A357" t="inlineStr">
        <is>
          <t>H09</t>
        </is>
      </c>
      <c r="B357" s="10" t="n">
        <v>45838</v>
      </c>
      <c r="C357" t="inlineStr">
        <is>
          <t>450</t>
        </is>
      </c>
      <c r="D357" t="inlineStr">
        <is>
          <t>Motor vehicle registration and insurance</t>
        </is>
      </c>
      <c r="E357" s="9" t="n">
        <v>596.47</v>
      </c>
      <c r="F357" t="inlineStr">
        <is>
          <t>Comparative: QBO P&amp;L 2025-06</t>
        </is>
      </c>
    </row>
    <row r="358">
      <c r="A358" t="inlineStr">
        <is>
          <t>H09</t>
        </is>
      </c>
      <c r="B358" s="10" t="n">
        <v>45838</v>
      </c>
      <c r="C358" t="inlineStr">
        <is>
          <t>453</t>
        </is>
      </c>
      <c r="D358" t="inlineStr">
        <is>
          <t>Office expenses</t>
        </is>
      </c>
      <c r="E358" s="9" t="n">
        <v>5777.71</v>
      </c>
      <c r="F358" t="inlineStr">
        <is>
          <t>Comparative: QBO P&amp;L 2025-06</t>
        </is>
      </c>
    </row>
    <row r="359">
      <c r="A359" t="inlineStr">
        <is>
          <t>H09</t>
        </is>
      </c>
      <c r="B359" s="10" t="n">
        <v>45838</v>
      </c>
      <c r="C359" t="inlineStr">
        <is>
          <t>469</t>
        </is>
      </c>
      <c r="D359" t="inlineStr">
        <is>
          <t>Rent</t>
        </is>
      </c>
      <c r="E359" s="9" t="n">
        <v>10357.36</v>
      </c>
      <c r="F359" t="inlineStr">
        <is>
          <t>Comparative: QBO P&amp;L 2025-06</t>
        </is>
      </c>
    </row>
    <row r="360">
      <c r="A360" t="inlineStr">
        <is>
          <t>H09</t>
        </is>
      </c>
      <c r="B360" s="10" t="n">
        <v>45838</v>
      </c>
      <c r="C360" t="inlineStr">
        <is>
          <t>473</t>
        </is>
      </c>
      <c r="D360" t="inlineStr">
        <is>
          <t>Repairs and maintenance</t>
        </is>
      </c>
      <c r="E360" s="9" t="n">
        <v>14835.87</v>
      </c>
      <c r="F360" t="inlineStr">
        <is>
          <t>Comparative: QBO P&amp;L 2025-06</t>
        </is>
      </c>
    </row>
    <row r="361">
      <c r="A361" t="inlineStr">
        <is>
          <t>H09</t>
        </is>
      </c>
      <c r="B361" s="10" t="n">
        <v>45838</v>
      </c>
      <c r="C361" t="inlineStr">
        <is>
          <t>474</t>
        </is>
      </c>
      <c r="D361" t="inlineStr">
        <is>
          <t>Small tools</t>
        </is>
      </c>
      <c r="E361" s="9" t="n">
        <v>11535.81</v>
      </c>
      <c r="F361" t="inlineStr">
        <is>
          <t>Comparative: QBO P&amp;L 2025-06</t>
        </is>
      </c>
    </row>
    <row r="362">
      <c r="A362" t="inlineStr">
        <is>
          <t>H09</t>
        </is>
      </c>
      <c r="B362" s="10" t="n">
        <v>45838</v>
      </c>
      <c r="C362" t="inlineStr">
        <is>
          <t>477</t>
        </is>
      </c>
      <c r="D362" t="inlineStr">
        <is>
          <t>Wages and salaries</t>
        </is>
      </c>
      <c r="E362" s="9" t="n">
        <v>65980.94</v>
      </c>
      <c r="F362" t="inlineStr">
        <is>
          <t>Comparative: QBO P&amp;L 2025-06</t>
        </is>
      </c>
    </row>
    <row r="363">
      <c r="A363" t="inlineStr">
        <is>
          <t>H09</t>
        </is>
      </c>
      <c r="B363" s="10" t="n">
        <v>45838</v>
      </c>
      <c r="C363" t="inlineStr">
        <is>
          <t>478</t>
        </is>
      </c>
      <c r="D363" t="inlineStr">
        <is>
          <t>Superannuation</t>
        </is>
      </c>
      <c r="E363" s="9" t="n">
        <v>6912.69</v>
      </c>
      <c r="F363" t="inlineStr">
        <is>
          <t>Comparative: QBO P&amp;L 2025-06</t>
        </is>
      </c>
    </row>
    <row r="364">
      <c r="A364" t="inlineStr">
        <is>
          <t>H09</t>
        </is>
      </c>
      <c r="B364" s="10" t="n">
        <v>45838</v>
      </c>
      <c r="C364" t="inlineStr">
        <is>
          <t>479</t>
        </is>
      </c>
      <c r="D364" t="inlineStr">
        <is>
          <t>Staff amenities</t>
        </is>
      </c>
      <c r="E364" s="9" t="n">
        <v>1652.1</v>
      </c>
      <c r="F364" t="inlineStr">
        <is>
          <t>Comparative: QBO P&amp;L 2025-06</t>
        </is>
      </c>
    </row>
    <row r="365">
      <c r="A365" t="inlineStr">
        <is>
          <t>H09</t>
        </is>
      </c>
      <c r="B365" s="10" t="n">
        <v>45838</v>
      </c>
      <c r="C365" t="inlineStr">
        <is>
          <t>480</t>
        </is>
      </c>
      <c r="D365" t="inlineStr">
        <is>
          <t>Protective clothing</t>
        </is>
      </c>
      <c r="E365" s="9" t="n">
        <v>1144.72</v>
      </c>
      <c r="F365" t="inlineStr">
        <is>
          <t>Comparative: QBO P&amp;L 2025-06</t>
        </is>
      </c>
    </row>
    <row r="366">
      <c r="A366" t="inlineStr">
        <is>
          <t>H09</t>
        </is>
      </c>
      <c r="B366" s="10" t="n">
        <v>45838</v>
      </c>
      <c r="C366" t="inlineStr">
        <is>
          <t>481</t>
        </is>
      </c>
      <c r="D366" t="inlineStr">
        <is>
          <t>Training</t>
        </is>
      </c>
      <c r="E366" s="9" t="n">
        <v>1380.02</v>
      </c>
      <c r="F366" t="inlineStr">
        <is>
          <t>Comparative: QBO P&amp;L 2025-06</t>
        </is>
      </c>
    </row>
    <row r="367">
      <c r="A367" t="inlineStr">
        <is>
          <t>H09</t>
        </is>
      </c>
      <c r="B367" s="10" t="n">
        <v>45838</v>
      </c>
      <c r="C367" t="inlineStr">
        <is>
          <t>485</t>
        </is>
      </c>
      <c r="D367" t="inlineStr">
        <is>
          <t>Subscriptions and software</t>
        </is>
      </c>
      <c r="E367" s="9" t="n">
        <v>5108.3</v>
      </c>
      <c r="F367" t="inlineStr">
        <is>
          <t>Comparative: QBO P&amp;L 2025-06</t>
        </is>
      </c>
    </row>
    <row r="368">
      <c r="A368" t="inlineStr">
        <is>
          <t>H09</t>
        </is>
      </c>
      <c r="B368" s="10" t="n">
        <v>45838</v>
      </c>
      <c r="C368" t="inlineStr">
        <is>
          <t>489</t>
        </is>
      </c>
      <c r="D368" t="inlineStr">
        <is>
          <t>Telephone and internet</t>
        </is>
      </c>
      <c r="E368" s="9" t="n">
        <v>3990.58</v>
      </c>
      <c r="F368" t="inlineStr">
        <is>
          <t>Comparative: QBO P&amp;L 2025-06</t>
        </is>
      </c>
    </row>
    <row r="369">
      <c r="A369" t="inlineStr">
        <is>
          <t>H09</t>
        </is>
      </c>
      <c r="B369" s="10" t="n">
        <v>45838</v>
      </c>
      <c r="C369" t="inlineStr">
        <is>
          <t>493</t>
        </is>
      </c>
      <c r="D369" t="inlineStr">
        <is>
          <t>Travel - national</t>
        </is>
      </c>
      <c r="E369" s="9" t="n">
        <v>3346.28</v>
      </c>
      <c r="F369" t="inlineStr">
        <is>
          <t>Comparative: QBO P&amp;L 2025-06</t>
        </is>
      </c>
    </row>
    <row r="370">
      <c r="A370" t="inlineStr">
        <is>
          <t>H09</t>
        </is>
      </c>
      <c r="B370" s="10" t="n">
        <v>45838</v>
      </c>
      <c r="C370" t="inlineStr">
        <is>
          <t>494</t>
        </is>
      </c>
      <c r="D370" t="inlineStr">
        <is>
          <t>Waste removal</t>
        </is>
      </c>
      <c r="E370" s="9" t="n">
        <v>597.34</v>
      </c>
      <c r="F370" t="inlineStr">
        <is>
          <t>Comparative: QBO P&amp;L 2025-06</t>
        </is>
      </c>
    </row>
    <row r="371">
      <c r="A371" t="inlineStr">
        <is>
          <t>H09</t>
        </is>
      </c>
      <c r="B371" s="10" t="n">
        <v>45838</v>
      </c>
      <c r="C371" t="inlineStr">
        <is>
          <t>495</t>
        </is>
      </c>
      <c r="D371" t="inlineStr">
        <is>
          <t>Licences and permits</t>
        </is>
      </c>
      <c r="E371" s="9" t="n">
        <v>779.37</v>
      </c>
      <c r="F371" t="inlineStr">
        <is>
          <t>Comparative: QBO P&amp;L 2025-06</t>
        </is>
      </c>
    </row>
    <row r="372">
      <c r="A372" t="inlineStr">
        <is>
          <t>H09</t>
        </is>
      </c>
      <c r="B372" s="10" t="n">
        <v>45838</v>
      </c>
      <c r="C372" t="inlineStr">
        <is>
          <t>850</t>
        </is>
      </c>
      <c r="D372" t="inlineStr">
        <is>
          <t>Suspense</t>
        </is>
      </c>
      <c r="E372" s="9" t="n">
        <v>1779.35</v>
      </c>
      <c r="F372" t="inlineStr">
        <is>
          <t>Comparative: QBO P&amp;L 2025-06</t>
        </is>
      </c>
    </row>
    <row r="373">
      <c r="A373" t="inlineStr">
        <is>
          <t>H09</t>
        </is>
      </c>
      <c r="B373" s="10" t="n">
        <v>45838</v>
      </c>
      <c r="C373" t="inlineStr">
        <is>
          <t>840</t>
        </is>
      </c>
      <c r="D373" t="inlineStr">
        <is>
          <t>Historical Adjustment</t>
        </is>
      </c>
      <c r="E373" s="9" t="n">
        <v>136266.18</v>
      </c>
      <c r="F373" t="inlineStr">
        <is>
          <t>Offset for comparative 2025-06</t>
        </is>
      </c>
    </row>
    <row r="374">
      <c r="A374" t="inlineStr">
        <is>
          <t>H10</t>
        </is>
      </c>
      <c r="B374" s="10" t="n">
        <v>45838</v>
      </c>
      <c r="C374" t="inlineStr">
        <is>
          <t>840</t>
        </is>
      </c>
      <c r="D374" t="inlineStr">
        <is>
          <t>Historical Adjustment</t>
        </is>
      </c>
      <c r="E374" s="9" t="n">
        <v>-1148709.71</v>
      </c>
      <c r="F374" t="inlineStr">
        <is>
          <t>Year-end: clear 840 for FY25</t>
        </is>
      </c>
    </row>
    <row r="375">
      <c r="A375" t="inlineStr">
        <is>
          <t>H10</t>
        </is>
      </c>
      <c r="B375" s="10" t="n">
        <v>45838</v>
      </c>
      <c r="C375" t="inlineStr">
        <is>
          <t>960</t>
        </is>
      </c>
      <c r="D375" t="inlineStr">
        <is>
          <t>Retained Earnings</t>
        </is>
      </c>
      <c r="E375" s="9" t="n">
        <v>1148709.71</v>
      </c>
      <c r="F375" t="inlineStr">
        <is>
          <t>Year-end: FY25 comparatives to Retained Earnings</t>
        </is>
      </c>
    </row>
    <row r="376">
      <c r="A376" t="inlineStr">
        <is>
          <t>H11</t>
        </is>
      </c>
      <c r="B376" s="10" t="n">
        <v>45869</v>
      </c>
      <c r="C376" t="inlineStr">
        <is>
          <t>200</t>
        </is>
      </c>
      <c r="D376" t="inlineStr">
        <is>
          <t>Joinery sales</t>
        </is>
      </c>
      <c r="E376" s="9" t="n">
        <v>-98803.49000000001</v>
      </c>
      <c r="F376" t="inlineStr">
        <is>
          <t>Comparative: QBO P&amp;L 2025-07</t>
        </is>
      </c>
    </row>
    <row r="377">
      <c r="A377" t="inlineStr">
        <is>
          <t>H11</t>
        </is>
      </c>
      <c r="B377" s="10" t="n">
        <v>45869</v>
      </c>
      <c r="C377" t="inlineStr">
        <is>
          <t>201</t>
        </is>
      </c>
      <c r="D377" t="inlineStr">
        <is>
          <t>Shopfitting contracts</t>
        </is>
      </c>
      <c r="E377" s="9" t="n">
        <v>-231620.42</v>
      </c>
      <c r="F377" t="inlineStr">
        <is>
          <t>Comparative: QBO P&amp;L 2025-07</t>
        </is>
      </c>
    </row>
    <row r="378">
      <c r="A378" t="inlineStr">
        <is>
          <t>H11</t>
        </is>
      </c>
      <c r="B378" s="10" t="n">
        <v>45869</v>
      </c>
      <c r="C378" t="inlineStr">
        <is>
          <t>202</t>
        </is>
      </c>
      <c r="D378" t="inlineStr">
        <is>
          <t>Installation labour</t>
        </is>
      </c>
      <c r="E378" s="9" t="n">
        <v>-12584.08</v>
      </c>
      <c r="F378" t="inlineStr">
        <is>
          <t>Comparative: QBO P&amp;L 2025-07</t>
        </is>
      </c>
    </row>
    <row r="379">
      <c r="A379" t="inlineStr">
        <is>
          <t>H11</t>
        </is>
      </c>
      <c r="B379" s="10" t="n">
        <v>45869</v>
      </c>
      <c r="C379" t="inlineStr">
        <is>
          <t>203</t>
        </is>
      </c>
      <c r="D379" t="inlineStr">
        <is>
          <t>Design and drafting fees</t>
        </is>
      </c>
      <c r="E379" s="9" t="n">
        <v>-22019.25</v>
      </c>
      <c r="F379" t="inlineStr">
        <is>
          <t>Comparative: QBO P&amp;L 2025-07</t>
        </is>
      </c>
    </row>
    <row r="380">
      <c r="A380" t="inlineStr">
        <is>
          <t>H11</t>
        </is>
      </c>
      <c r="B380" s="10" t="n">
        <v>45869</v>
      </c>
      <c r="C380" t="inlineStr">
        <is>
          <t>270</t>
        </is>
      </c>
      <c r="D380" t="inlineStr">
        <is>
          <t>Interest income</t>
        </is>
      </c>
      <c r="E380" s="9" t="n">
        <v>-540</v>
      </c>
      <c r="F380" t="inlineStr">
        <is>
          <t>Comparative: QBO P&amp;L 2025-07</t>
        </is>
      </c>
    </row>
    <row r="381">
      <c r="A381" t="inlineStr">
        <is>
          <t>H11</t>
        </is>
      </c>
      <c r="B381" s="10" t="n">
        <v>45869</v>
      </c>
      <c r="C381" t="inlineStr">
        <is>
          <t>310</t>
        </is>
      </c>
      <c r="D381" t="inlineStr">
        <is>
          <t>Timber and board</t>
        </is>
      </c>
      <c r="E381" s="9" t="n">
        <v>40367.43</v>
      </c>
      <c r="F381" t="inlineStr">
        <is>
          <t>Comparative: QBO P&amp;L 2025-07</t>
        </is>
      </c>
    </row>
    <row r="382">
      <c r="A382" t="inlineStr">
        <is>
          <t>H11</t>
        </is>
      </c>
      <c r="B382" s="10" t="n">
        <v>45869</v>
      </c>
      <c r="C382" t="inlineStr">
        <is>
          <t>311</t>
        </is>
      </c>
      <c r="D382" t="inlineStr">
        <is>
          <t>Hardware and fittings</t>
        </is>
      </c>
      <c r="E382" s="9" t="n">
        <v>13141.02</v>
      </c>
      <c r="F382" t="inlineStr">
        <is>
          <t>Comparative: QBO P&amp;L 2025-07</t>
        </is>
      </c>
    </row>
    <row r="383">
      <c r="A383" t="inlineStr">
        <is>
          <t>H11</t>
        </is>
      </c>
      <c r="B383" s="10" t="n">
        <v>45869</v>
      </c>
      <c r="C383" t="inlineStr">
        <is>
          <t>312</t>
        </is>
      </c>
      <c r="D383" t="inlineStr">
        <is>
          <t>Benchtops (outsourced)</t>
        </is>
      </c>
      <c r="E383" s="9" t="n">
        <v>3605.32</v>
      </c>
      <c r="F383" t="inlineStr">
        <is>
          <t>Comparative: QBO P&amp;L 2025-07</t>
        </is>
      </c>
    </row>
    <row r="384">
      <c r="A384" t="inlineStr">
        <is>
          <t>H11</t>
        </is>
      </c>
      <c r="B384" s="10" t="n">
        <v>45869</v>
      </c>
      <c r="C384" t="inlineStr">
        <is>
          <t>313</t>
        </is>
      </c>
      <c r="D384" t="inlineStr">
        <is>
          <t>Subcontractors</t>
        </is>
      </c>
      <c r="E384" s="9" t="n">
        <v>25995.98</v>
      </c>
      <c r="F384" t="inlineStr">
        <is>
          <t>Comparative: QBO P&amp;L 2025-07</t>
        </is>
      </c>
    </row>
    <row r="385">
      <c r="A385" t="inlineStr">
        <is>
          <t>H11</t>
        </is>
      </c>
      <c r="B385" s="10" t="n">
        <v>45869</v>
      </c>
      <c r="C385" t="inlineStr">
        <is>
          <t>314</t>
        </is>
      </c>
      <c r="D385" t="inlineStr">
        <is>
          <t>Freight and cartage</t>
        </is>
      </c>
      <c r="E385" s="9" t="n">
        <v>11267.75</v>
      </c>
      <c r="F385" t="inlineStr">
        <is>
          <t>Comparative: QBO P&amp;L 2025-07</t>
        </is>
      </c>
    </row>
    <row r="386">
      <c r="A386" t="inlineStr">
        <is>
          <t>H11</t>
        </is>
      </c>
      <c r="B386" s="10" t="n">
        <v>45869</v>
      </c>
      <c r="C386" t="inlineStr">
        <is>
          <t>315</t>
        </is>
      </c>
      <c r="D386" t="inlineStr">
        <is>
          <t>Equipment hire</t>
        </is>
      </c>
      <c r="E386" s="9" t="n">
        <v>2214</v>
      </c>
      <c r="F386" t="inlineStr">
        <is>
          <t>Comparative: QBO P&amp;L 2025-07</t>
        </is>
      </c>
    </row>
    <row r="387">
      <c r="A387" t="inlineStr">
        <is>
          <t>H11</t>
        </is>
      </c>
      <c r="B387" s="10" t="n">
        <v>45869</v>
      </c>
      <c r="C387" t="inlineStr">
        <is>
          <t>400</t>
        </is>
      </c>
      <c r="D387" t="inlineStr">
        <is>
          <t>Advertising and marketing</t>
        </is>
      </c>
      <c r="E387" s="9" t="n">
        <v>2695.59</v>
      </c>
      <c r="F387" t="inlineStr">
        <is>
          <t>Comparative: QBO P&amp;L 2025-07</t>
        </is>
      </c>
    </row>
    <row r="388">
      <c r="A388" t="inlineStr">
        <is>
          <t>H11</t>
        </is>
      </c>
      <c r="B388" s="10" t="n">
        <v>45869</v>
      </c>
      <c r="C388" t="inlineStr">
        <is>
          <t>404</t>
        </is>
      </c>
      <c r="D388" t="inlineStr">
        <is>
          <t>Bank fees</t>
        </is>
      </c>
      <c r="E388" s="9" t="n">
        <v>48</v>
      </c>
      <c r="F388" t="inlineStr">
        <is>
          <t>Comparative: QBO P&amp;L 2025-07</t>
        </is>
      </c>
    </row>
    <row r="389">
      <c r="A389" t="inlineStr">
        <is>
          <t>H11</t>
        </is>
      </c>
      <c r="B389" s="10" t="n">
        <v>45869</v>
      </c>
      <c r="C389" t="inlineStr">
        <is>
          <t>408</t>
        </is>
      </c>
      <c r="D389" t="inlineStr">
        <is>
          <t>Cleaning</t>
        </is>
      </c>
      <c r="E389" s="9" t="n">
        <v>1599.44</v>
      </c>
      <c r="F389" t="inlineStr">
        <is>
          <t>Comparative: QBO P&amp;L 2025-07</t>
        </is>
      </c>
    </row>
    <row r="390">
      <c r="A390" t="inlineStr">
        <is>
          <t>H11</t>
        </is>
      </c>
      <c r="B390" s="10" t="n">
        <v>45869</v>
      </c>
      <c r="C390" t="inlineStr">
        <is>
          <t>412</t>
        </is>
      </c>
      <c r="D390" t="inlineStr">
        <is>
          <t>Consulting and accounting</t>
        </is>
      </c>
      <c r="E390" s="9" t="n">
        <v>1459.47</v>
      </c>
      <c r="F390" t="inlineStr">
        <is>
          <t>Comparative: QBO P&amp;L 2025-07</t>
        </is>
      </c>
    </row>
    <row r="391">
      <c r="A391" t="inlineStr">
        <is>
          <t>H11</t>
        </is>
      </c>
      <c r="B391" s="10" t="n">
        <v>45869</v>
      </c>
      <c r="C391" t="inlineStr">
        <is>
          <t>416</t>
        </is>
      </c>
      <c r="D391" t="inlineStr">
        <is>
          <t>Depreciation</t>
        </is>
      </c>
      <c r="E391" s="9" t="n">
        <v>4985</v>
      </c>
      <c r="F391" t="inlineStr">
        <is>
          <t>Comparative: QBO P&amp;L 2025-07</t>
        </is>
      </c>
    </row>
    <row r="392">
      <c r="A392" t="inlineStr">
        <is>
          <t>H11</t>
        </is>
      </c>
      <c r="B392" s="10" t="n">
        <v>45869</v>
      </c>
      <c r="C392" t="inlineStr">
        <is>
          <t>420</t>
        </is>
      </c>
      <c r="D392" t="inlineStr">
        <is>
          <t>Entertainment</t>
        </is>
      </c>
      <c r="E392" s="9" t="n">
        <v>617.39</v>
      </c>
      <c r="F392" t="inlineStr">
        <is>
          <t>Comparative: QBO P&amp;L 2025-07</t>
        </is>
      </c>
    </row>
    <row r="393">
      <c r="A393" t="inlineStr">
        <is>
          <t>H11</t>
        </is>
      </c>
      <c r="B393" s="10" t="n">
        <v>45869</v>
      </c>
      <c r="C393" t="inlineStr">
        <is>
          <t>429</t>
        </is>
      </c>
      <c r="D393" t="inlineStr">
        <is>
          <t>General expenses</t>
        </is>
      </c>
      <c r="E393" s="9" t="n">
        <v>2733.35</v>
      </c>
      <c r="F393" t="inlineStr">
        <is>
          <t>Comparative: QBO P&amp;L 2025-07</t>
        </is>
      </c>
    </row>
    <row r="394">
      <c r="A394" t="inlineStr">
        <is>
          <t>H11</t>
        </is>
      </c>
      <c r="B394" s="10" t="n">
        <v>45869</v>
      </c>
      <c r="C394" t="inlineStr">
        <is>
          <t>433</t>
        </is>
      </c>
      <c r="D394" t="inlineStr">
        <is>
          <t>Insurance</t>
        </is>
      </c>
      <c r="E394" s="9" t="n">
        <v>283.84</v>
      </c>
      <c r="F394" t="inlineStr">
        <is>
          <t>Comparative: QBO P&amp;L 2025-07</t>
        </is>
      </c>
    </row>
    <row r="395">
      <c r="A395" t="inlineStr">
        <is>
          <t>H11</t>
        </is>
      </c>
      <c r="B395" s="10" t="n">
        <v>45869</v>
      </c>
      <c r="C395" t="inlineStr">
        <is>
          <t>434</t>
        </is>
      </c>
      <c r="D395" t="inlineStr">
        <is>
          <t>Workcover</t>
        </is>
      </c>
      <c r="E395" s="9" t="n">
        <v>176.34</v>
      </c>
      <c r="F395" t="inlineStr">
        <is>
          <t>Comparative: QBO P&amp;L 2025-07</t>
        </is>
      </c>
    </row>
    <row r="396">
      <c r="A396" t="inlineStr">
        <is>
          <t>H11</t>
        </is>
      </c>
      <c r="B396" s="10" t="n">
        <v>45869</v>
      </c>
      <c r="C396" t="inlineStr">
        <is>
          <t>437</t>
        </is>
      </c>
      <c r="D396" t="inlineStr">
        <is>
          <t>Interest expense</t>
        </is>
      </c>
      <c r="E396" s="9" t="n">
        <v>888.8</v>
      </c>
      <c r="F396" t="inlineStr">
        <is>
          <t>Comparative: QBO P&amp;L 2025-07</t>
        </is>
      </c>
    </row>
    <row r="397">
      <c r="A397" t="inlineStr">
        <is>
          <t>H11</t>
        </is>
      </c>
      <c r="B397" s="10" t="n">
        <v>45869</v>
      </c>
      <c r="C397" t="inlineStr">
        <is>
          <t>441</t>
        </is>
      </c>
      <c r="D397" t="inlineStr">
        <is>
          <t>Legal expenses</t>
        </is>
      </c>
      <c r="E397" s="9" t="n">
        <v>2093.86</v>
      </c>
      <c r="F397" t="inlineStr">
        <is>
          <t>Comparative: QBO P&amp;L 2025-07</t>
        </is>
      </c>
    </row>
    <row r="398">
      <c r="A398" t="inlineStr">
        <is>
          <t>H11</t>
        </is>
      </c>
      <c r="B398" s="10" t="n">
        <v>45869</v>
      </c>
      <c r="C398" t="inlineStr">
        <is>
          <t>445</t>
        </is>
      </c>
      <c r="D398" t="inlineStr">
        <is>
          <t>Light, power, heating</t>
        </is>
      </c>
      <c r="E398" s="9" t="n">
        <v>1430.14</v>
      </c>
      <c r="F398" t="inlineStr">
        <is>
          <t>Comparative: QBO P&amp;L 2025-07</t>
        </is>
      </c>
    </row>
    <row r="399">
      <c r="A399" t="inlineStr">
        <is>
          <t>H11</t>
        </is>
      </c>
      <c r="B399" s="10" t="n">
        <v>45869</v>
      </c>
      <c r="C399" t="inlineStr">
        <is>
          <t>449</t>
        </is>
      </c>
      <c r="D399" t="inlineStr">
        <is>
          <t>Motor vehicle expenses</t>
        </is>
      </c>
      <c r="E399" s="9" t="n">
        <v>3981.83</v>
      </c>
      <c r="F399" t="inlineStr">
        <is>
          <t>Comparative: QBO P&amp;L 2025-07</t>
        </is>
      </c>
    </row>
    <row r="400">
      <c r="A400" t="inlineStr">
        <is>
          <t>H11</t>
        </is>
      </c>
      <c r="B400" s="10" t="n">
        <v>45869</v>
      </c>
      <c r="C400" t="inlineStr">
        <is>
          <t>450</t>
        </is>
      </c>
      <c r="D400" t="inlineStr">
        <is>
          <t>Motor vehicle registration and insurance</t>
        </is>
      </c>
      <c r="E400" s="9" t="n">
        <v>627.86</v>
      </c>
      <c r="F400" t="inlineStr">
        <is>
          <t>Comparative: QBO P&amp;L 2025-07</t>
        </is>
      </c>
    </row>
    <row r="401">
      <c r="A401" t="inlineStr">
        <is>
          <t>H11</t>
        </is>
      </c>
      <c r="B401" s="10" t="n">
        <v>45869</v>
      </c>
      <c r="C401" t="inlineStr">
        <is>
          <t>453</t>
        </is>
      </c>
      <c r="D401" t="inlineStr">
        <is>
          <t>Office expenses</t>
        </is>
      </c>
      <c r="E401" s="9" t="n">
        <v>5634.72</v>
      </c>
      <c r="F401" t="inlineStr">
        <is>
          <t>Comparative: QBO P&amp;L 2025-07</t>
        </is>
      </c>
    </row>
    <row r="402">
      <c r="A402" t="inlineStr">
        <is>
          <t>H11</t>
        </is>
      </c>
      <c r="B402" s="10" t="n">
        <v>45869</v>
      </c>
      <c r="C402" t="inlineStr">
        <is>
          <t>469</t>
        </is>
      </c>
      <c r="D402" t="inlineStr">
        <is>
          <t>Rent</t>
        </is>
      </c>
      <c r="E402" s="9" t="n">
        <v>10902.48</v>
      </c>
      <c r="F402" t="inlineStr">
        <is>
          <t>Comparative: QBO P&amp;L 2025-07</t>
        </is>
      </c>
    </row>
    <row r="403">
      <c r="A403" t="inlineStr">
        <is>
          <t>H11</t>
        </is>
      </c>
      <c r="B403" s="10" t="n">
        <v>45869</v>
      </c>
      <c r="C403" t="inlineStr">
        <is>
          <t>473</t>
        </is>
      </c>
      <c r="D403" t="inlineStr">
        <is>
          <t>Repairs and maintenance</t>
        </is>
      </c>
      <c r="E403" s="9" t="n">
        <v>14383.27</v>
      </c>
      <c r="F403" t="inlineStr">
        <is>
          <t>Comparative: QBO P&amp;L 2025-07</t>
        </is>
      </c>
    </row>
    <row r="404">
      <c r="A404" t="inlineStr">
        <is>
          <t>H11</t>
        </is>
      </c>
      <c r="B404" s="10" t="n">
        <v>45869</v>
      </c>
      <c r="C404" t="inlineStr">
        <is>
          <t>474</t>
        </is>
      </c>
      <c r="D404" t="inlineStr">
        <is>
          <t>Small tools</t>
        </is>
      </c>
      <c r="E404" s="9" t="n">
        <v>12043.36</v>
      </c>
      <c r="F404" t="inlineStr">
        <is>
          <t>Comparative: QBO P&amp;L 2025-07</t>
        </is>
      </c>
    </row>
    <row r="405">
      <c r="A405" t="inlineStr">
        <is>
          <t>H11</t>
        </is>
      </c>
      <c r="B405" s="10" t="n">
        <v>45869</v>
      </c>
      <c r="C405" t="inlineStr">
        <is>
          <t>477</t>
        </is>
      </c>
      <c r="D405" t="inlineStr">
        <is>
          <t>Wages and salaries</t>
        </is>
      </c>
      <c r="E405" s="9" t="n">
        <v>56183.26</v>
      </c>
      <c r="F405" t="inlineStr">
        <is>
          <t>Comparative: QBO P&amp;L 2025-07</t>
        </is>
      </c>
    </row>
    <row r="406">
      <c r="A406" t="inlineStr">
        <is>
          <t>H11</t>
        </is>
      </c>
      <c r="B406" s="10" t="n">
        <v>45869</v>
      </c>
      <c r="C406" t="inlineStr">
        <is>
          <t>478</t>
        </is>
      </c>
      <c r="D406" t="inlineStr">
        <is>
          <t>Superannuation</t>
        </is>
      </c>
      <c r="E406" s="9" t="n">
        <v>6392.66</v>
      </c>
      <c r="F406" t="inlineStr">
        <is>
          <t>Comparative: QBO P&amp;L 2025-07</t>
        </is>
      </c>
    </row>
    <row r="407">
      <c r="A407" t="inlineStr">
        <is>
          <t>H11</t>
        </is>
      </c>
      <c r="B407" s="10" t="n">
        <v>45869</v>
      </c>
      <c r="C407" t="inlineStr">
        <is>
          <t>479</t>
        </is>
      </c>
      <c r="D407" t="inlineStr">
        <is>
          <t>Staff amenities</t>
        </is>
      </c>
      <c r="E407" s="9" t="n">
        <v>1794.58</v>
      </c>
      <c r="F407" t="inlineStr">
        <is>
          <t>Comparative: QBO P&amp;L 2025-07</t>
        </is>
      </c>
    </row>
    <row r="408">
      <c r="A408" t="inlineStr">
        <is>
          <t>H11</t>
        </is>
      </c>
      <c r="B408" s="10" t="n">
        <v>45869</v>
      </c>
      <c r="C408" t="inlineStr">
        <is>
          <t>480</t>
        </is>
      </c>
      <c r="D408" t="inlineStr">
        <is>
          <t>Protective clothing</t>
        </is>
      </c>
      <c r="E408" s="9" t="n">
        <v>1039.78</v>
      </c>
      <c r="F408" t="inlineStr">
        <is>
          <t>Comparative: QBO P&amp;L 2025-07</t>
        </is>
      </c>
    </row>
    <row r="409">
      <c r="A409" t="inlineStr">
        <is>
          <t>H11</t>
        </is>
      </c>
      <c r="B409" s="10" t="n">
        <v>45869</v>
      </c>
      <c r="C409" t="inlineStr">
        <is>
          <t>481</t>
        </is>
      </c>
      <c r="D409" t="inlineStr">
        <is>
          <t>Training</t>
        </is>
      </c>
      <c r="E409" s="9" t="n">
        <v>1503.99</v>
      </c>
      <c r="F409" t="inlineStr">
        <is>
          <t>Comparative: QBO P&amp;L 2025-07</t>
        </is>
      </c>
    </row>
    <row r="410">
      <c r="A410" t="inlineStr">
        <is>
          <t>H11</t>
        </is>
      </c>
      <c r="B410" s="10" t="n">
        <v>45869</v>
      </c>
      <c r="C410" t="inlineStr">
        <is>
          <t>485</t>
        </is>
      </c>
      <c r="D410" t="inlineStr">
        <is>
          <t>Subscriptions and software</t>
        </is>
      </c>
      <c r="E410" s="9" t="n">
        <v>5377.16</v>
      </c>
      <c r="F410" t="inlineStr">
        <is>
          <t>Comparative: QBO P&amp;L 2025-07</t>
        </is>
      </c>
    </row>
    <row r="411">
      <c r="A411" t="inlineStr">
        <is>
          <t>H11</t>
        </is>
      </c>
      <c r="B411" s="10" t="n">
        <v>45869</v>
      </c>
      <c r="C411" t="inlineStr">
        <is>
          <t>489</t>
        </is>
      </c>
      <c r="D411" t="inlineStr">
        <is>
          <t>Telephone and internet</t>
        </is>
      </c>
      <c r="E411" s="9" t="n">
        <v>3549.36</v>
      </c>
      <c r="F411" t="inlineStr">
        <is>
          <t>Comparative: QBO P&amp;L 2025-07</t>
        </is>
      </c>
    </row>
    <row r="412">
      <c r="A412" t="inlineStr">
        <is>
          <t>H11</t>
        </is>
      </c>
      <c r="B412" s="10" t="n">
        <v>45869</v>
      </c>
      <c r="C412" t="inlineStr">
        <is>
          <t>493</t>
        </is>
      </c>
      <c r="D412" t="inlineStr">
        <is>
          <t>Travel - national</t>
        </is>
      </c>
      <c r="E412" s="9" t="n">
        <v>3141.48</v>
      </c>
      <c r="F412" t="inlineStr">
        <is>
          <t>Comparative: QBO P&amp;L 2025-07</t>
        </is>
      </c>
    </row>
    <row r="413">
      <c r="A413" t="inlineStr">
        <is>
          <t>H11</t>
        </is>
      </c>
      <c r="B413" s="10" t="n">
        <v>45869</v>
      </c>
      <c r="C413" t="inlineStr">
        <is>
          <t>494</t>
        </is>
      </c>
      <c r="D413" t="inlineStr">
        <is>
          <t>Waste removal</t>
        </is>
      </c>
      <c r="E413" s="9" t="n">
        <v>553.36</v>
      </c>
      <c r="F413" t="inlineStr">
        <is>
          <t>Comparative: QBO P&amp;L 2025-07</t>
        </is>
      </c>
    </row>
    <row r="414">
      <c r="A414" t="inlineStr">
        <is>
          <t>H11</t>
        </is>
      </c>
      <c r="B414" s="10" t="n">
        <v>45869</v>
      </c>
      <c r="C414" t="inlineStr">
        <is>
          <t>495</t>
        </is>
      </c>
      <c r="D414" t="inlineStr">
        <is>
          <t>Licences and permits</t>
        </is>
      </c>
      <c r="E414" s="9" t="n">
        <v>717.91</v>
      </c>
      <c r="F414" t="inlineStr">
        <is>
          <t>Comparative: QBO P&amp;L 2025-07</t>
        </is>
      </c>
    </row>
    <row r="415">
      <c r="A415" t="inlineStr">
        <is>
          <t>H11</t>
        </is>
      </c>
      <c r="B415" s="10" t="n">
        <v>45869</v>
      </c>
      <c r="C415" t="inlineStr">
        <is>
          <t>850</t>
        </is>
      </c>
      <c r="D415" t="inlineStr">
        <is>
          <t>Suspense</t>
        </is>
      </c>
      <c r="E415" s="9" t="n">
        <v>1708.82</v>
      </c>
      <c r="F415" t="inlineStr">
        <is>
          <t>Comparative: QBO P&amp;L 2025-07</t>
        </is>
      </c>
    </row>
    <row r="416">
      <c r="A416" t="inlineStr">
        <is>
          <t>H11</t>
        </is>
      </c>
      <c r="B416" s="10" t="n">
        <v>45869</v>
      </c>
      <c r="C416" t="inlineStr">
        <is>
          <t>840</t>
        </is>
      </c>
      <c r="D416" t="inlineStr">
        <is>
          <t>Historical Adjustment</t>
        </is>
      </c>
      <c r="E416" s="9" t="n">
        <v>120428.64</v>
      </c>
      <c r="F416" t="inlineStr">
        <is>
          <t>Offset for comparative 2025-07</t>
        </is>
      </c>
    </row>
    <row r="417">
      <c r="A417" t="inlineStr">
        <is>
          <t>H12</t>
        </is>
      </c>
      <c r="B417" s="10" t="n">
        <v>45900</v>
      </c>
      <c r="C417" t="inlineStr">
        <is>
          <t>200</t>
        </is>
      </c>
      <c r="D417" t="inlineStr">
        <is>
          <t>Joinery sales</t>
        </is>
      </c>
      <c r="E417" s="9" t="n">
        <v>-111457.27</v>
      </c>
      <c r="F417" t="inlineStr">
        <is>
          <t>Comparative: QBO P&amp;L 2025-08</t>
        </is>
      </c>
    </row>
    <row r="418">
      <c r="A418" t="inlineStr">
        <is>
          <t>H12</t>
        </is>
      </c>
      <c r="B418" s="10" t="n">
        <v>45900</v>
      </c>
      <c r="C418" t="inlineStr">
        <is>
          <t>201</t>
        </is>
      </c>
      <c r="D418" t="inlineStr">
        <is>
          <t>Shopfitting contracts</t>
        </is>
      </c>
      <c r="E418" s="9" t="n">
        <v>-234789.46</v>
      </c>
      <c r="F418" t="inlineStr">
        <is>
          <t>Comparative: QBO P&amp;L 2025-08</t>
        </is>
      </c>
    </row>
    <row r="419">
      <c r="A419" t="inlineStr">
        <is>
          <t>H12</t>
        </is>
      </c>
      <c r="B419" s="10" t="n">
        <v>45900</v>
      </c>
      <c r="C419" t="inlineStr">
        <is>
          <t>202</t>
        </is>
      </c>
      <c r="D419" t="inlineStr">
        <is>
          <t>Installation labour</t>
        </is>
      </c>
      <c r="E419" s="9" t="n">
        <v>-12590.45</v>
      </c>
      <c r="F419" t="inlineStr">
        <is>
          <t>Comparative: QBO P&amp;L 2025-08</t>
        </is>
      </c>
    </row>
    <row r="420">
      <c r="A420" t="inlineStr">
        <is>
          <t>H12</t>
        </is>
      </c>
      <c r="B420" s="10" t="n">
        <v>45900</v>
      </c>
      <c r="C420" t="inlineStr">
        <is>
          <t>203</t>
        </is>
      </c>
      <c r="D420" t="inlineStr">
        <is>
          <t>Design and drafting fees</t>
        </is>
      </c>
      <c r="E420" s="9" t="n">
        <v>-23378.45</v>
      </c>
      <c r="F420" t="inlineStr">
        <is>
          <t>Comparative: QBO P&amp;L 2025-08</t>
        </is>
      </c>
    </row>
    <row r="421">
      <c r="A421" t="inlineStr">
        <is>
          <t>H12</t>
        </is>
      </c>
      <c r="B421" s="10" t="n">
        <v>45900</v>
      </c>
      <c r="C421" t="inlineStr">
        <is>
          <t>270</t>
        </is>
      </c>
      <c r="D421" t="inlineStr">
        <is>
          <t>Interest income</t>
        </is>
      </c>
      <c r="E421" s="9" t="n">
        <v>-540</v>
      </c>
      <c r="F421" t="inlineStr">
        <is>
          <t>Comparative: QBO P&amp;L 2025-08</t>
        </is>
      </c>
    </row>
    <row r="422">
      <c r="A422" t="inlineStr">
        <is>
          <t>H12</t>
        </is>
      </c>
      <c r="B422" s="10" t="n">
        <v>45900</v>
      </c>
      <c r="C422" t="inlineStr">
        <is>
          <t>310</t>
        </is>
      </c>
      <c r="D422" t="inlineStr">
        <is>
          <t>Timber and board</t>
        </is>
      </c>
      <c r="E422" s="9" t="n">
        <v>45035.95</v>
      </c>
      <c r="F422" t="inlineStr">
        <is>
          <t>Comparative: QBO P&amp;L 2025-08</t>
        </is>
      </c>
    </row>
    <row r="423">
      <c r="A423" t="inlineStr">
        <is>
          <t>H12</t>
        </is>
      </c>
      <c r="B423" s="10" t="n">
        <v>45900</v>
      </c>
      <c r="C423" t="inlineStr">
        <is>
          <t>311</t>
        </is>
      </c>
      <c r="D423" t="inlineStr">
        <is>
          <t>Hardware and fittings</t>
        </is>
      </c>
      <c r="E423" s="9" t="n">
        <v>13204.22</v>
      </c>
      <c r="F423" t="inlineStr">
        <is>
          <t>Comparative: QBO P&amp;L 2025-08</t>
        </is>
      </c>
    </row>
    <row r="424">
      <c r="A424" t="inlineStr">
        <is>
          <t>H12</t>
        </is>
      </c>
      <c r="B424" s="10" t="n">
        <v>45900</v>
      </c>
      <c r="C424" t="inlineStr">
        <is>
          <t>312</t>
        </is>
      </c>
      <c r="D424" t="inlineStr">
        <is>
          <t>Benchtops (outsourced)</t>
        </is>
      </c>
      <c r="E424" s="9" t="n">
        <v>3733.31</v>
      </c>
      <c r="F424" t="inlineStr">
        <is>
          <t>Comparative: QBO P&amp;L 2025-08</t>
        </is>
      </c>
    </row>
    <row r="425">
      <c r="A425" t="inlineStr">
        <is>
          <t>H12</t>
        </is>
      </c>
      <c r="B425" s="10" t="n">
        <v>45900</v>
      </c>
      <c r="C425" t="inlineStr">
        <is>
          <t>313</t>
        </is>
      </c>
      <c r="D425" t="inlineStr">
        <is>
          <t>Subcontractors</t>
        </is>
      </c>
      <c r="E425" s="9" t="n">
        <v>23769.74</v>
      </c>
      <c r="F425" t="inlineStr">
        <is>
          <t>Comparative: QBO P&amp;L 2025-08</t>
        </is>
      </c>
    </row>
    <row r="426">
      <c r="A426" t="inlineStr">
        <is>
          <t>H12</t>
        </is>
      </c>
      <c r="B426" s="10" t="n">
        <v>45900</v>
      </c>
      <c r="C426" t="inlineStr">
        <is>
          <t>314</t>
        </is>
      </c>
      <c r="D426" t="inlineStr">
        <is>
          <t>Freight and cartage</t>
        </is>
      </c>
      <c r="E426" s="9" t="n">
        <v>11779.41</v>
      </c>
      <c r="F426" t="inlineStr">
        <is>
          <t>Comparative: QBO P&amp;L 2025-08</t>
        </is>
      </c>
    </row>
    <row r="427">
      <c r="A427" t="inlineStr">
        <is>
          <t>H12</t>
        </is>
      </c>
      <c r="B427" s="10" t="n">
        <v>45900</v>
      </c>
      <c r="C427" t="inlineStr">
        <is>
          <t>315</t>
        </is>
      </c>
      <c r="D427" t="inlineStr">
        <is>
          <t>Equipment hire</t>
        </is>
      </c>
      <c r="E427" s="9" t="n">
        <v>2345.16</v>
      </c>
      <c r="F427" t="inlineStr">
        <is>
          <t>Comparative: QBO P&amp;L 2025-08</t>
        </is>
      </c>
    </row>
    <row r="428">
      <c r="A428" t="inlineStr">
        <is>
          <t>H12</t>
        </is>
      </c>
      <c r="B428" s="10" t="n">
        <v>45900</v>
      </c>
      <c r="C428" t="inlineStr">
        <is>
          <t>400</t>
        </is>
      </c>
      <c r="D428" t="inlineStr">
        <is>
          <t>Advertising and marketing</t>
        </is>
      </c>
      <c r="E428" s="9" t="n">
        <v>2829.03</v>
      </c>
      <c r="F428" t="inlineStr">
        <is>
          <t>Comparative: QBO P&amp;L 2025-08</t>
        </is>
      </c>
    </row>
    <row r="429">
      <c r="A429" t="inlineStr">
        <is>
          <t>H12</t>
        </is>
      </c>
      <c r="B429" s="10" t="n">
        <v>45900</v>
      </c>
      <c r="C429" t="inlineStr">
        <is>
          <t>404</t>
        </is>
      </c>
      <c r="D429" t="inlineStr">
        <is>
          <t>Bank fees</t>
        </is>
      </c>
      <c r="E429" s="9" t="n">
        <v>48</v>
      </c>
      <c r="F429" t="inlineStr">
        <is>
          <t>Comparative: QBO P&amp;L 2025-08</t>
        </is>
      </c>
    </row>
    <row r="430">
      <c r="A430" t="inlineStr">
        <is>
          <t>H12</t>
        </is>
      </c>
      <c r="B430" s="10" t="n">
        <v>45900</v>
      </c>
      <c r="C430" t="inlineStr">
        <is>
          <t>408</t>
        </is>
      </c>
      <c r="D430" t="inlineStr">
        <is>
          <t>Cleaning</t>
        </is>
      </c>
      <c r="E430" s="9" t="n">
        <v>1952.29</v>
      </c>
      <c r="F430" t="inlineStr">
        <is>
          <t>Comparative: QBO P&amp;L 2025-08</t>
        </is>
      </c>
    </row>
    <row r="431">
      <c r="A431" t="inlineStr">
        <is>
          <t>H12</t>
        </is>
      </c>
      <c r="B431" s="10" t="n">
        <v>45900</v>
      </c>
      <c r="C431" t="inlineStr">
        <is>
          <t>412</t>
        </is>
      </c>
      <c r="D431" t="inlineStr">
        <is>
          <t>Consulting and accounting</t>
        </is>
      </c>
      <c r="E431" s="9" t="n">
        <v>1459.47</v>
      </c>
      <c r="F431" t="inlineStr">
        <is>
          <t>Comparative: QBO P&amp;L 2025-08</t>
        </is>
      </c>
    </row>
    <row r="432">
      <c r="A432" t="inlineStr">
        <is>
          <t>H12</t>
        </is>
      </c>
      <c r="B432" s="10" t="n">
        <v>45900</v>
      </c>
      <c r="C432" t="inlineStr">
        <is>
          <t>416</t>
        </is>
      </c>
      <c r="D432" t="inlineStr">
        <is>
          <t>Depreciation</t>
        </is>
      </c>
      <c r="E432" s="9" t="n">
        <v>4985</v>
      </c>
      <c r="F432" t="inlineStr">
        <is>
          <t>Comparative: QBO P&amp;L 2025-08</t>
        </is>
      </c>
    </row>
    <row r="433">
      <c r="A433" t="inlineStr">
        <is>
          <t>H12</t>
        </is>
      </c>
      <c r="B433" s="10" t="n">
        <v>45900</v>
      </c>
      <c r="C433" t="inlineStr">
        <is>
          <t>420</t>
        </is>
      </c>
      <c r="D433" t="inlineStr">
        <is>
          <t>Entertainment</t>
        </is>
      </c>
      <c r="E433" s="9" t="n">
        <v>734.85</v>
      </c>
      <c r="F433" t="inlineStr">
        <is>
          <t>Comparative: QBO P&amp;L 2025-08</t>
        </is>
      </c>
    </row>
    <row r="434">
      <c r="A434" t="inlineStr">
        <is>
          <t>H12</t>
        </is>
      </c>
      <c r="B434" s="10" t="n">
        <v>45900</v>
      </c>
      <c r="C434" t="inlineStr">
        <is>
          <t>429</t>
        </is>
      </c>
      <c r="D434" t="inlineStr">
        <is>
          <t>General expenses</t>
        </is>
      </c>
      <c r="E434" s="9" t="n">
        <v>2680.93</v>
      </c>
      <c r="F434" t="inlineStr">
        <is>
          <t>Comparative: QBO P&amp;L 2025-08</t>
        </is>
      </c>
    </row>
    <row r="435">
      <c r="A435" t="inlineStr">
        <is>
          <t>H12</t>
        </is>
      </c>
      <c r="B435" s="10" t="n">
        <v>45900</v>
      </c>
      <c r="C435" t="inlineStr">
        <is>
          <t>433</t>
        </is>
      </c>
      <c r="D435" t="inlineStr">
        <is>
          <t>Insurance</t>
        </is>
      </c>
      <c r="E435" s="9" t="n">
        <v>283.84</v>
      </c>
      <c r="F435" t="inlineStr">
        <is>
          <t>Comparative: QBO P&amp;L 2025-08</t>
        </is>
      </c>
    </row>
    <row r="436">
      <c r="A436" t="inlineStr">
        <is>
          <t>H12</t>
        </is>
      </c>
      <c r="B436" s="10" t="n">
        <v>45900</v>
      </c>
      <c r="C436" t="inlineStr">
        <is>
          <t>434</t>
        </is>
      </c>
      <c r="D436" t="inlineStr">
        <is>
          <t>Workcover</t>
        </is>
      </c>
      <c r="E436" s="9" t="n">
        <v>211.7</v>
      </c>
      <c r="F436" t="inlineStr">
        <is>
          <t>Comparative: QBO P&amp;L 2025-08</t>
        </is>
      </c>
    </row>
    <row r="437">
      <c r="A437" t="inlineStr">
        <is>
          <t>H12</t>
        </is>
      </c>
      <c r="B437" s="10" t="n">
        <v>45900</v>
      </c>
      <c r="C437" t="inlineStr">
        <is>
          <t>437</t>
        </is>
      </c>
      <c r="D437" t="inlineStr">
        <is>
          <t>Interest expense</t>
        </is>
      </c>
      <c r="E437" s="9" t="n">
        <v>888.8</v>
      </c>
      <c r="F437" t="inlineStr">
        <is>
          <t>Comparative: QBO P&amp;L 2025-08</t>
        </is>
      </c>
    </row>
    <row r="438">
      <c r="A438" t="inlineStr">
        <is>
          <t>H12</t>
        </is>
      </c>
      <c r="B438" s="10" t="n">
        <v>45900</v>
      </c>
      <c r="C438" t="inlineStr">
        <is>
          <t>441</t>
        </is>
      </c>
      <c r="D438" t="inlineStr">
        <is>
          <t>Legal expenses</t>
        </is>
      </c>
      <c r="E438" s="9" t="n">
        <v>2075.96</v>
      </c>
      <c r="F438" t="inlineStr">
        <is>
          <t>Comparative: QBO P&amp;L 2025-08</t>
        </is>
      </c>
    </row>
    <row r="439">
      <c r="A439" t="inlineStr">
        <is>
          <t>H12</t>
        </is>
      </c>
      <c r="B439" s="10" t="n">
        <v>45900</v>
      </c>
      <c r="C439" t="inlineStr">
        <is>
          <t>445</t>
        </is>
      </c>
      <c r="D439" t="inlineStr">
        <is>
          <t>Light, power, heating</t>
        </is>
      </c>
      <c r="E439" s="9" t="n">
        <v>1554.99</v>
      </c>
      <c r="F439" t="inlineStr">
        <is>
          <t>Comparative: QBO P&amp;L 2025-08</t>
        </is>
      </c>
    </row>
    <row r="440">
      <c r="A440" t="inlineStr">
        <is>
          <t>H12</t>
        </is>
      </c>
      <c r="B440" s="10" t="n">
        <v>45900</v>
      </c>
      <c r="C440" t="inlineStr">
        <is>
          <t>449</t>
        </is>
      </c>
      <c r="D440" t="inlineStr">
        <is>
          <t>Motor vehicle expenses</t>
        </is>
      </c>
      <c r="E440" s="9" t="n">
        <v>4080.62</v>
      </c>
      <c r="F440" t="inlineStr">
        <is>
          <t>Comparative: QBO P&amp;L 2025-08</t>
        </is>
      </c>
    </row>
    <row r="441">
      <c r="A441" t="inlineStr">
        <is>
          <t>H12</t>
        </is>
      </c>
      <c r="B441" s="10" t="n">
        <v>45900</v>
      </c>
      <c r="C441" t="inlineStr">
        <is>
          <t>450</t>
        </is>
      </c>
      <c r="D441" t="inlineStr">
        <is>
          <t>Motor vehicle registration and insurance</t>
        </is>
      </c>
      <c r="E441" s="9" t="n">
        <v>627.86</v>
      </c>
      <c r="F441" t="inlineStr">
        <is>
          <t>Comparative: QBO P&amp;L 2025-08</t>
        </is>
      </c>
    </row>
    <row r="442">
      <c r="A442" t="inlineStr">
        <is>
          <t>H12</t>
        </is>
      </c>
      <c r="B442" s="10" t="n">
        <v>45900</v>
      </c>
      <c r="C442" t="inlineStr">
        <is>
          <t>453</t>
        </is>
      </c>
      <c r="D442" t="inlineStr">
        <is>
          <t>Office expenses</t>
        </is>
      </c>
      <c r="E442" s="9" t="n">
        <v>5571.26</v>
      </c>
      <c r="F442" t="inlineStr">
        <is>
          <t>Comparative: QBO P&amp;L 2025-08</t>
        </is>
      </c>
    </row>
    <row r="443">
      <c r="A443" t="inlineStr">
        <is>
          <t>H12</t>
        </is>
      </c>
      <c r="B443" s="10" t="n">
        <v>45900</v>
      </c>
      <c r="C443" t="inlineStr">
        <is>
          <t>469</t>
        </is>
      </c>
      <c r="D443" t="inlineStr">
        <is>
          <t>Rent</t>
        </is>
      </c>
      <c r="E443" s="9" t="n">
        <v>10902.48</v>
      </c>
      <c r="F443" t="inlineStr">
        <is>
          <t>Comparative: QBO P&amp;L 2025-08</t>
        </is>
      </c>
    </row>
    <row r="444">
      <c r="A444" t="inlineStr">
        <is>
          <t>H12</t>
        </is>
      </c>
      <c r="B444" s="10" t="n">
        <v>45900</v>
      </c>
      <c r="C444" t="inlineStr">
        <is>
          <t>473</t>
        </is>
      </c>
      <c r="D444" t="inlineStr">
        <is>
          <t>Repairs and maintenance</t>
        </is>
      </c>
      <c r="E444" s="9" t="n">
        <v>13499.8</v>
      </c>
      <c r="F444" t="inlineStr">
        <is>
          <t>Comparative: QBO P&amp;L 2025-08</t>
        </is>
      </c>
    </row>
    <row r="445">
      <c r="A445" t="inlineStr">
        <is>
          <t>H12</t>
        </is>
      </c>
      <c r="B445" s="10" t="n">
        <v>45900</v>
      </c>
      <c r="C445" t="inlineStr">
        <is>
          <t>474</t>
        </is>
      </c>
      <c r="D445" t="inlineStr">
        <is>
          <t>Small tools</t>
        </is>
      </c>
      <c r="E445" s="9" t="n">
        <v>10740.86</v>
      </c>
      <c r="F445" t="inlineStr">
        <is>
          <t>Comparative: QBO P&amp;L 2025-08</t>
        </is>
      </c>
    </row>
    <row r="446">
      <c r="A446" t="inlineStr">
        <is>
          <t>H12</t>
        </is>
      </c>
      <c r="B446" s="10" t="n">
        <v>45900</v>
      </c>
      <c r="C446" t="inlineStr">
        <is>
          <t>477</t>
        </is>
      </c>
      <c r="D446" t="inlineStr">
        <is>
          <t>Wages and salaries</t>
        </is>
      </c>
      <c r="E446" s="9" t="n">
        <v>60887.83</v>
      </c>
      <c r="F446" t="inlineStr">
        <is>
          <t>Comparative: QBO P&amp;L 2025-08</t>
        </is>
      </c>
    </row>
    <row r="447">
      <c r="A447" t="inlineStr">
        <is>
          <t>H12</t>
        </is>
      </c>
      <c r="B447" s="10" t="n">
        <v>45900</v>
      </c>
      <c r="C447" t="inlineStr">
        <is>
          <t>478</t>
        </is>
      </c>
      <c r="D447" t="inlineStr">
        <is>
          <t>Superannuation</t>
        </is>
      </c>
      <c r="E447" s="9" t="n">
        <v>7812.05</v>
      </c>
      <c r="F447" t="inlineStr">
        <is>
          <t>Comparative: QBO P&amp;L 2025-08</t>
        </is>
      </c>
    </row>
    <row r="448">
      <c r="A448" t="inlineStr">
        <is>
          <t>H12</t>
        </is>
      </c>
      <c r="B448" s="10" t="n">
        <v>45900</v>
      </c>
      <c r="C448" t="inlineStr">
        <is>
          <t>479</t>
        </is>
      </c>
      <c r="D448" t="inlineStr">
        <is>
          <t>Staff amenities</t>
        </is>
      </c>
      <c r="E448" s="9" t="n">
        <v>1652.79</v>
      </c>
      <c r="F448" t="inlineStr">
        <is>
          <t>Comparative: QBO P&amp;L 2025-08</t>
        </is>
      </c>
    </row>
    <row r="449">
      <c r="A449" t="inlineStr">
        <is>
          <t>H12</t>
        </is>
      </c>
      <c r="B449" s="10" t="n">
        <v>45900</v>
      </c>
      <c r="C449" t="inlineStr">
        <is>
          <t>480</t>
        </is>
      </c>
      <c r="D449" t="inlineStr">
        <is>
          <t>Protective clothing</t>
        </is>
      </c>
      <c r="E449" s="9" t="n">
        <v>969.8200000000001</v>
      </c>
      <c r="F449" t="inlineStr">
        <is>
          <t>Comparative: QBO P&amp;L 2025-08</t>
        </is>
      </c>
    </row>
    <row r="450">
      <c r="A450" t="inlineStr">
        <is>
          <t>H12</t>
        </is>
      </c>
      <c r="B450" s="10" t="n">
        <v>45900</v>
      </c>
      <c r="C450" t="inlineStr">
        <is>
          <t>481</t>
        </is>
      </c>
      <c r="D450" t="inlineStr">
        <is>
          <t>Training</t>
        </is>
      </c>
      <c r="E450" s="9" t="n">
        <v>1428.21</v>
      </c>
      <c r="F450" t="inlineStr">
        <is>
          <t>Comparative: QBO P&amp;L 2025-08</t>
        </is>
      </c>
    </row>
    <row r="451">
      <c r="A451" t="inlineStr">
        <is>
          <t>H12</t>
        </is>
      </c>
      <c r="B451" s="10" t="n">
        <v>45900</v>
      </c>
      <c r="C451" t="inlineStr">
        <is>
          <t>485</t>
        </is>
      </c>
      <c r="D451" t="inlineStr">
        <is>
          <t>Subscriptions and software</t>
        </is>
      </c>
      <c r="E451" s="9" t="n">
        <v>5377.16</v>
      </c>
      <c r="F451" t="inlineStr">
        <is>
          <t>Comparative: QBO P&amp;L 2025-08</t>
        </is>
      </c>
    </row>
    <row r="452">
      <c r="A452" t="inlineStr">
        <is>
          <t>H12</t>
        </is>
      </c>
      <c r="B452" s="10" t="n">
        <v>45900</v>
      </c>
      <c r="C452" t="inlineStr">
        <is>
          <t>489</t>
        </is>
      </c>
      <c r="D452" t="inlineStr">
        <is>
          <t>Telephone and internet</t>
        </is>
      </c>
      <c r="E452" s="9" t="n">
        <v>3784.15</v>
      </c>
      <c r="F452" t="inlineStr">
        <is>
          <t>Comparative: QBO P&amp;L 2025-08</t>
        </is>
      </c>
    </row>
    <row r="453">
      <c r="A453" t="inlineStr">
        <is>
          <t>H12</t>
        </is>
      </c>
      <c r="B453" s="10" t="n">
        <v>45900</v>
      </c>
      <c r="C453" t="inlineStr">
        <is>
          <t>493</t>
        </is>
      </c>
      <c r="D453" t="inlineStr">
        <is>
          <t>Travel - national</t>
        </is>
      </c>
      <c r="E453" s="9" t="n">
        <v>3089.43</v>
      </c>
      <c r="F453" t="inlineStr">
        <is>
          <t>Comparative: QBO P&amp;L 2025-08</t>
        </is>
      </c>
    </row>
    <row r="454">
      <c r="A454" t="inlineStr">
        <is>
          <t>H12</t>
        </is>
      </c>
      <c r="B454" s="10" t="n">
        <v>45900</v>
      </c>
      <c r="C454" t="inlineStr">
        <is>
          <t>494</t>
        </is>
      </c>
      <c r="D454" t="inlineStr">
        <is>
          <t>Waste removal</t>
        </is>
      </c>
      <c r="E454" s="9" t="n">
        <v>602.66</v>
      </c>
      <c r="F454" t="inlineStr">
        <is>
          <t>Comparative: QBO P&amp;L 2025-08</t>
        </is>
      </c>
    </row>
    <row r="455">
      <c r="A455" t="inlineStr">
        <is>
          <t>H12</t>
        </is>
      </c>
      <c r="B455" s="10" t="n">
        <v>45900</v>
      </c>
      <c r="C455" t="inlineStr">
        <is>
          <t>495</t>
        </is>
      </c>
      <c r="D455" t="inlineStr">
        <is>
          <t>Licences and permits</t>
        </is>
      </c>
      <c r="E455" s="9" t="n">
        <v>747.66</v>
      </c>
      <c r="F455" t="inlineStr">
        <is>
          <t>Comparative: QBO P&amp;L 2025-08</t>
        </is>
      </c>
    </row>
    <row r="456">
      <c r="A456" t="inlineStr">
        <is>
          <t>H12</t>
        </is>
      </c>
      <c r="B456" s="10" t="n">
        <v>45900</v>
      </c>
      <c r="C456" t="inlineStr">
        <is>
          <t>850</t>
        </is>
      </c>
      <c r="D456" t="inlineStr">
        <is>
          <t>Suspense</t>
        </is>
      </c>
      <c r="E456" s="9" t="n">
        <v>1617.33</v>
      </c>
      <c r="F456" t="inlineStr">
        <is>
          <t>Comparative: QBO P&amp;L 2025-08</t>
        </is>
      </c>
    </row>
    <row r="457">
      <c r="A457" t="inlineStr">
        <is>
          <t>H12</t>
        </is>
      </c>
      <c r="B457" s="10" t="n">
        <v>45900</v>
      </c>
      <c r="C457" t="inlineStr">
        <is>
          <t>840</t>
        </is>
      </c>
      <c r="D457" t="inlineStr">
        <is>
          <t>Historical Adjustment</t>
        </is>
      </c>
      <c r="E457" s="9" t="n">
        <v>129791.01</v>
      </c>
      <c r="F457" t="inlineStr">
        <is>
          <t>Offset for comparative 2025-08</t>
        </is>
      </c>
    </row>
    <row r="458">
      <c r="A458" t="inlineStr">
        <is>
          <t>H13</t>
        </is>
      </c>
      <c r="B458" s="10" t="n">
        <v>45930</v>
      </c>
      <c r="C458" t="inlineStr">
        <is>
          <t>200</t>
        </is>
      </c>
      <c r="D458" t="inlineStr">
        <is>
          <t>Joinery sales</t>
        </is>
      </c>
      <c r="E458" s="9" t="n">
        <v>-102262.74</v>
      </c>
      <c r="F458" t="inlineStr">
        <is>
          <t>Comparative: QBO P&amp;L 2025-09</t>
        </is>
      </c>
    </row>
    <row r="459">
      <c r="A459" t="inlineStr">
        <is>
          <t>H13</t>
        </is>
      </c>
      <c r="B459" s="10" t="n">
        <v>45930</v>
      </c>
      <c r="C459" t="inlineStr">
        <is>
          <t>201</t>
        </is>
      </c>
      <c r="D459" t="inlineStr">
        <is>
          <t>Shopfitting contracts</t>
        </is>
      </c>
      <c r="E459" s="9" t="n">
        <v>-253839.39</v>
      </c>
      <c r="F459" t="inlineStr">
        <is>
          <t>Comparative: QBO P&amp;L 2025-09</t>
        </is>
      </c>
    </row>
    <row r="460">
      <c r="A460" t="inlineStr">
        <is>
          <t>H13</t>
        </is>
      </c>
      <c r="B460" s="10" t="n">
        <v>45930</v>
      </c>
      <c r="C460" t="inlineStr">
        <is>
          <t>202</t>
        </is>
      </c>
      <c r="D460" t="inlineStr">
        <is>
          <t>Installation labour</t>
        </is>
      </c>
      <c r="E460" s="9" t="n">
        <v>-12678.37</v>
      </c>
      <c r="F460" t="inlineStr">
        <is>
          <t>Comparative: QBO P&amp;L 2025-09</t>
        </is>
      </c>
    </row>
    <row r="461">
      <c r="A461" t="inlineStr">
        <is>
          <t>H13</t>
        </is>
      </c>
      <c r="B461" s="10" t="n">
        <v>45930</v>
      </c>
      <c r="C461" t="inlineStr">
        <is>
          <t>203</t>
        </is>
      </c>
      <c r="D461" t="inlineStr">
        <is>
          <t>Design and drafting fees</t>
        </is>
      </c>
      <c r="E461" s="9" t="n">
        <v>-26402.17</v>
      </c>
      <c r="F461" t="inlineStr">
        <is>
          <t>Comparative: QBO P&amp;L 2025-09</t>
        </is>
      </c>
    </row>
    <row r="462">
      <c r="A462" t="inlineStr">
        <is>
          <t>H13</t>
        </is>
      </c>
      <c r="B462" s="10" t="n">
        <v>45930</v>
      </c>
      <c r="C462" t="inlineStr">
        <is>
          <t>270</t>
        </is>
      </c>
      <c r="D462" t="inlineStr">
        <is>
          <t>Interest income</t>
        </is>
      </c>
      <c r="E462" s="9" t="n">
        <v>-540</v>
      </c>
      <c r="F462" t="inlineStr">
        <is>
          <t>Comparative: QBO P&amp;L 2025-09</t>
        </is>
      </c>
    </row>
    <row r="463">
      <c r="A463" t="inlineStr">
        <is>
          <t>H13</t>
        </is>
      </c>
      <c r="B463" s="10" t="n">
        <v>45930</v>
      </c>
      <c r="C463" t="inlineStr">
        <is>
          <t>310</t>
        </is>
      </c>
      <c r="D463" t="inlineStr">
        <is>
          <t>Timber and board</t>
        </is>
      </c>
      <c r="E463" s="9" t="n">
        <v>41834.77</v>
      </c>
      <c r="F463" t="inlineStr">
        <is>
          <t>Comparative: QBO P&amp;L 2025-09</t>
        </is>
      </c>
    </row>
    <row r="464">
      <c r="A464" t="inlineStr">
        <is>
          <t>H13</t>
        </is>
      </c>
      <c r="B464" s="10" t="n">
        <v>45930</v>
      </c>
      <c r="C464" t="inlineStr">
        <is>
          <t>311</t>
        </is>
      </c>
      <c r="D464" t="inlineStr">
        <is>
          <t>Hardware and fittings</t>
        </is>
      </c>
      <c r="E464" s="9" t="n">
        <v>14564.71</v>
      </c>
      <c r="F464" t="inlineStr">
        <is>
          <t>Comparative: QBO P&amp;L 2025-09</t>
        </is>
      </c>
    </row>
    <row r="465">
      <c r="A465" t="inlineStr">
        <is>
          <t>H13</t>
        </is>
      </c>
      <c r="B465" s="10" t="n">
        <v>45930</v>
      </c>
      <c r="C465" t="inlineStr">
        <is>
          <t>312</t>
        </is>
      </c>
      <c r="D465" t="inlineStr">
        <is>
          <t>Benchtops (outsourced)</t>
        </is>
      </c>
      <c r="E465" s="9" t="n">
        <v>3841.02</v>
      </c>
      <c r="F465" t="inlineStr">
        <is>
          <t>Comparative: QBO P&amp;L 2025-09</t>
        </is>
      </c>
    </row>
    <row r="466">
      <c r="A466" t="inlineStr">
        <is>
          <t>H13</t>
        </is>
      </c>
      <c r="B466" s="10" t="n">
        <v>45930</v>
      </c>
      <c r="C466" t="inlineStr">
        <is>
          <t>313</t>
        </is>
      </c>
      <c r="D466" t="inlineStr">
        <is>
          <t>Subcontractors</t>
        </is>
      </c>
      <c r="E466" s="9" t="n">
        <v>25078.54</v>
      </c>
      <c r="F466" t="inlineStr">
        <is>
          <t>Comparative: QBO P&amp;L 2025-09</t>
        </is>
      </c>
    </row>
    <row r="467">
      <c r="A467" t="inlineStr">
        <is>
          <t>H13</t>
        </is>
      </c>
      <c r="B467" s="10" t="n">
        <v>45930</v>
      </c>
      <c r="C467" t="inlineStr">
        <is>
          <t>314</t>
        </is>
      </c>
      <c r="D467" t="inlineStr">
        <is>
          <t>Freight and cartage</t>
        </is>
      </c>
      <c r="E467" s="9" t="n">
        <v>12830.62</v>
      </c>
      <c r="F467" t="inlineStr">
        <is>
          <t>Comparative: QBO P&amp;L 2025-09</t>
        </is>
      </c>
    </row>
    <row r="468">
      <c r="A468" t="inlineStr">
        <is>
          <t>H13</t>
        </is>
      </c>
      <c r="B468" s="10" t="n">
        <v>45930</v>
      </c>
      <c r="C468" t="inlineStr">
        <is>
          <t>315</t>
        </is>
      </c>
      <c r="D468" t="inlineStr">
        <is>
          <t>Equipment hire</t>
        </is>
      </c>
      <c r="E468" s="9" t="n">
        <v>2341.29</v>
      </c>
      <c r="F468" t="inlineStr">
        <is>
          <t>Comparative: QBO P&amp;L 2025-09</t>
        </is>
      </c>
    </row>
    <row r="469">
      <c r="A469" t="inlineStr">
        <is>
          <t>H13</t>
        </is>
      </c>
      <c r="B469" s="10" t="n">
        <v>45930</v>
      </c>
      <c r="C469" t="inlineStr">
        <is>
          <t>400</t>
        </is>
      </c>
      <c r="D469" t="inlineStr">
        <is>
          <t>Advertising and marketing</t>
        </is>
      </c>
      <c r="E469" s="9" t="n">
        <v>2773.41</v>
      </c>
      <c r="F469" t="inlineStr">
        <is>
          <t>Comparative: QBO P&amp;L 2025-09</t>
        </is>
      </c>
    </row>
    <row r="470">
      <c r="A470" t="inlineStr">
        <is>
          <t>H13</t>
        </is>
      </c>
      <c r="B470" s="10" t="n">
        <v>45930</v>
      </c>
      <c r="C470" t="inlineStr">
        <is>
          <t>404</t>
        </is>
      </c>
      <c r="D470" t="inlineStr">
        <is>
          <t>Bank fees</t>
        </is>
      </c>
      <c r="E470" s="9" t="n">
        <v>48</v>
      </c>
      <c r="F470" t="inlineStr">
        <is>
          <t>Comparative: QBO P&amp;L 2025-09</t>
        </is>
      </c>
    </row>
    <row r="471">
      <c r="A471" t="inlineStr">
        <is>
          <t>H13</t>
        </is>
      </c>
      <c r="B471" s="10" t="n">
        <v>45930</v>
      </c>
      <c r="C471" t="inlineStr">
        <is>
          <t>408</t>
        </is>
      </c>
      <c r="D471" t="inlineStr">
        <is>
          <t>Cleaning</t>
        </is>
      </c>
      <c r="E471" s="9" t="n">
        <v>1794.61</v>
      </c>
      <c r="F471" t="inlineStr">
        <is>
          <t>Comparative: QBO P&amp;L 2025-09</t>
        </is>
      </c>
    </row>
    <row r="472">
      <c r="A472" t="inlineStr">
        <is>
          <t>H13</t>
        </is>
      </c>
      <c r="B472" s="10" t="n">
        <v>45930</v>
      </c>
      <c r="C472" t="inlineStr">
        <is>
          <t>412</t>
        </is>
      </c>
      <c r="D472" t="inlineStr">
        <is>
          <t>Consulting and accounting</t>
        </is>
      </c>
      <c r="E472" s="9" t="n">
        <v>1459.47</v>
      </c>
      <c r="F472" t="inlineStr">
        <is>
          <t>Comparative: QBO P&amp;L 2025-09</t>
        </is>
      </c>
    </row>
    <row r="473">
      <c r="A473" t="inlineStr">
        <is>
          <t>H13</t>
        </is>
      </c>
      <c r="B473" s="10" t="n">
        <v>45930</v>
      </c>
      <c r="C473" t="inlineStr">
        <is>
          <t>416</t>
        </is>
      </c>
      <c r="D473" t="inlineStr">
        <is>
          <t>Depreciation</t>
        </is>
      </c>
      <c r="E473" s="9" t="n">
        <v>4985</v>
      </c>
      <c r="F473" t="inlineStr">
        <is>
          <t>Comparative: QBO P&amp;L 2025-09</t>
        </is>
      </c>
    </row>
    <row r="474">
      <c r="A474" t="inlineStr">
        <is>
          <t>H13</t>
        </is>
      </c>
      <c r="B474" s="10" t="n">
        <v>45930</v>
      </c>
      <c r="C474" t="inlineStr">
        <is>
          <t>420</t>
        </is>
      </c>
      <c r="D474" t="inlineStr">
        <is>
          <t>Entertainment</t>
        </is>
      </c>
      <c r="E474" s="9" t="n">
        <v>753.0599999999999</v>
      </c>
      <c r="F474" t="inlineStr">
        <is>
          <t>Comparative: QBO P&amp;L 2025-09</t>
        </is>
      </c>
    </row>
    <row r="475">
      <c r="A475" t="inlineStr">
        <is>
          <t>H13</t>
        </is>
      </c>
      <c r="B475" s="10" t="n">
        <v>45930</v>
      </c>
      <c r="C475" t="inlineStr">
        <is>
          <t>429</t>
        </is>
      </c>
      <c r="D475" t="inlineStr">
        <is>
          <t>General expenses</t>
        </is>
      </c>
      <c r="E475" s="9" t="n">
        <v>2854.44</v>
      </c>
      <c r="F475" t="inlineStr">
        <is>
          <t>Comparative: QBO P&amp;L 2025-09</t>
        </is>
      </c>
    </row>
    <row r="476">
      <c r="A476" t="inlineStr">
        <is>
          <t>H13</t>
        </is>
      </c>
      <c r="B476" s="10" t="n">
        <v>45930</v>
      </c>
      <c r="C476" t="inlineStr">
        <is>
          <t>433</t>
        </is>
      </c>
      <c r="D476" t="inlineStr">
        <is>
          <t>Insurance</t>
        </is>
      </c>
      <c r="E476" s="9" t="n">
        <v>283.84</v>
      </c>
      <c r="F476" t="inlineStr">
        <is>
          <t>Comparative: QBO P&amp;L 2025-09</t>
        </is>
      </c>
    </row>
    <row r="477">
      <c r="A477" t="inlineStr">
        <is>
          <t>H13</t>
        </is>
      </c>
      <c r="B477" s="10" t="n">
        <v>45930</v>
      </c>
      <c r="C477" t="inlineStr">
        <is>
          <t>434</t>
        </is>
      </c>
      <c r="D477" t="inlineStr">
        <is>
          <t>Workcover</t>
        </is>
      </c>
      <c r="E477" s="9" t="n">
        <v>194.33</v>
      </c>
      <c r="F477" t="inlineStr">
        <is>
          <t>Comparative: QBO P&amp;L 2025-09</t>
        </is>
      </c>
    </row>
    <row r="478">
      <c r="A478" t="inlineStr">
        <is>
          <t>H13</t>
        </is>
      </c>
      <c r="B478" s="10" t="n">
        <v>45930</v>
      </c>
      <c r="C478" t="inlineStr">
        <is>
          <t>437</t>
        </is>
      </c>
      <c r="D478" t="inlineStr">
        <is>
          <t>Interest expense</t>
        </is>
      </c>
      <c r="E478" s="9" t="n">
        <v>888.8</v>
      </c>
      <c r="F478" t="inlineStr">
        <is>
          <t>Comparative: QBO P&amp;L 2025-09</t>
        </is>
      </c>
    </row>
    <row r="479">
      <c r="A479" t="inlineStr">
        <is>
          <t>H13</t>
        </is>
      </c>
      <c r="B479" s="10" t="n">
        <v>45930</v>
      </c>
      <c r="C479" t="inlineStr">
        <is>
          <t>441</t>
        </is>
      </c>
      <c r="D479" t="inlineStr">
        <is>
          <t>Legal expenses</t>
        </is>
      </c>
      <c r="E479" s="9" t="n">
        <v>2191.45</v>
      </c>
      <c r="F479" t="inlineStr">
        <is>
          <t>Comparative: QBO P&amp;L 2025-09</t>
        </is>
      </c>
    </row>
    <row r="480">
      <c r="A480" t="inlineStr">
        <is>
          <t>H13</t>
        </is>
      </c>
      <c r="B480" s="10" t="n">
        <v>45930</v>
      </c>
      <c r="C480" t="inlineStr">
        <is>
          <t>445</t>
        </is>
      </c>
      <c r="D480" t="inlineStr">
        <is>
          <t>Light, power, heating</t>
        </is>
      </c>
      <c r="E480" s="9" t="n">
        <v>1688.83</v>
      </c>
      <c r="F480" t="inlineStr">
        <is>
          <t>Comparative: QBO P&amp;L 2025-09</t>
        </is>
      </c>
    </row>
    <row r="481">
      <c r="A481" t="inlineStr">
        <is>
          <t>H13</t>
        </is>
      </c>
      <c r="B481" s="10" t="n">
        <v>45930</v>
      </c>
      <c r="C481" t="inlineStr">
        <is>
          <t>449</t>
        </is>
      </c>
      <c r="D481" t="inlineStr">
        <is>
          <t>Motor vehicle expenses</t>
        </is>
      </c>
      <c r="E481" s="9" t="n">
        <v>3740.78</v>
      </c>
      <c r="F481" t="inlineStr">
        <is>
          <t>Comparative: QBO P&amp;L 2025-09</t>
        </is>
      </c>
    </row>
    <row r="482">
      <c r="A482" t="inlineStr">
        <is>
          <t>H13</t>
        </is>
      </c>
      <c r="B482" s="10" t="n">
        <v>45930</v>
      </c>
      <c r="C482" t="inlineStr">
        <is>
          <t>450</t>
        </is>
      </c>
      <c r="D482" t="inlineStr">
        <is>
          <t>Motor vehicle registration and insurance</t>
        </is>
      </c>
      <c r="E482" s="9" t="n">
        <v>627.86</v>
      </c>
      <c r="F482" t="inlineStr">
        <is>
          <t>Comparative: QBO P&amp;L 2025-09</t>
        </is>
      </c>
    </row>
    <row r="483">
      <c r="A483" t="inlineStr">
        <is>
          <t>H13</t>
        </is>
      </c>
      <c r="B483" s="10" t="n">
        <v>45930</v>
      </c>
      <c r="C483" t="inlineStr">
        <is>
          <t>453</t>
        </is>
      </c>
      <c r="D483" t="inlineStr">
        <is>
          <t>Office expenses</t>
        </is>
      </c>
      <c r="E483" s="9" t="n">
        <v>5266.4</v>
      </c>
      <c r="F483" t="inlineStr">
        <is>
          <t>Comparative: QBO P&amp;L 2025-09</t>
        </is>
      </c>
    </row>
    <row r="484">
      <c r="A484" t="inlineStr">
        <is>
          <t>H13</t>
        </is>
      </c>
      <c r="B484" s="10" t="n">
        <v>45930</v>
      </c>
      <c r="C484" t="inlineStr">
        <is>
          <t>469</t>
        </is>
      </c>
      <c r="D484" t="inlineStr">
        <is>
          <t>Rent</t>
        </is>
      </c>
      <c r="E484" s="9" t="n">
        <v>10902.48</v>
      </c>
      <c r="F484" t="inlineStr">
        <is>
          <t>Comparative: QBO P&amp;L 2025-09</t>
        </is>
      </c>
    </row>
    <row r="485">
      <c r="A485" t="inlineStr">
        <is>
          <t>H13</t>
        </is>
      </c>
      <c r="B485" s="10" t="n">
        <v>45930</v>
      </c>
      <c r="C485" t="inlineStr">
        <is>
          <t>473</t>
        </is>
      </c>
      <c r="D485" t="inlineStr">
        <is>
          <t>Repairs and maintenance</t>
        </is>
      </c>
      <c r="E485" s="9" t="n">
        <v>14261.13</v>
      </c>
      <c r="F485" t="inlineStr">
        <is>
          <t>Comparative: QBO P&amp;L 2025-09</t>
        </is>
      </c>
    </row>
    <row r="486">
      <c r="A486" t="inlineStr">
        <is>
          <t>H13</t>
        </is>
      </c>
      <c r="B486" s="10" t="n">
        <v>45930</v>
      </c>
      <c r="C486" t="inlineStr">
        <is>
          <t>474</t>
        </is>
      </c>
      <c r="D486" t="inlineStr">
        <is>
          <t>Small tools</t>
        </is>
      </c>
      <c r="E486" s="9" t="n">
        <v>12774.09</v>
      </c>
      <c r="F486" t="inlineStr">
        <is>
          <t>Comparative: QBO P&amp;L 2025-09</t>
        </is>
      </c>
    </row>
    <row r="487">
      <c r="A487" t="inlineStr">
        <is>
          <t>H13</t>
        </is>
      </c>
      <c r="B487" s="10" t="n">
        <v>45930</v>
      </c>
      <c r="C487" t="inlineStr">
        <is>
          <t>477</t>
        </is>
      </c>
      <c r="D487" t="inlineStr">
        <is>
          <t>Wages and salaries</t>
        </is>
      </c>
      <c r="E487" s="9" t="n">
        <v>66901.53</v>
      </c>
      <c r="F487" t="inlineStr">
        <is>
          <t>Comparative: QBO P&amp;L 2025-09</t>
        </is>
      </c>
    </row>
    <row r="488">
      <c r="A488" t="inlineStr">
        <is>
          <t>H13</t>
        </is>
      </c>
      <c r="B488" s="10" t="n">
        <v>45930</v>
      </c>
      <c r="C488" t="inlineStr">
        <is>
          <t>478</t>
        </is>
      </c>
      <c r="D488" t="inlineStr">
        <is>
          <t>Superannuation</t>
        </is>
      </c>
      <c r="E488" s="9" t="n">
        <v>7516.33</v>
      </c>
      <c r="F488" t="inlineStr">
        <is>
          <t>Comparative: QBO P&amp;L 2025-09</t>
        </is>
      </c>
    </row>
    <row r="489">
      <c r="A489" t="inlineStr">
        <is>
          <t>H13</t>
        </is>
      </c>
      <c r="B489" s="10" t="n">
        <v>45930</v>
      </c>
      <c r="C489" t="inlineStr">
        <is>
          <t>479</t>
        </is>
      </c>
      <c r="D489" t="inlineStr">
        <is>
          <t>Staff amenities</t>
        </is>
      </c>
      <c r="E489" s="9" t="n">
        <v>1719.22</v>
      </c>
      <c r="F489" t="inlineStr">
        <is>
          <t>Comparative: QBO P&amp;L 2025-09</t>
        </is>
      </c>
    </row>
    <row r="490">
      <c r="A490" t="inlineStr">
        <is>
          <t>H13</t>
        </is>
      </c>
      <c r="B490" s="10" t="n">
        <v>45930</v>
      </c>
      <c r="C490" t="inlineStr">
        <is>
          <t>480</t>
        </is>
      </c>
      <c r="D490" t="inlineStr">
        <is>
          <t>Protective clothing</t>
        </is>
      </c>
      <c r="E490" s="9" t="n">
        <v>1190.09</v>
      </c>
      <c r="F490" t="inlineStr">
        <is>
          <t>Comparative: QBO P&amp;L 2025-09</t>
        </is>
      </c>
    </row>
    <row r="491">
      <c r="A491" t="inlineStr">
        <is>
          <t>H13</t>
        </is>
      </c>
      <c r="B491" s="10" t="n">
        <v>45930</v>
      </c>
      <c r="C491" t="inlineStr">
        <is>
          <t>481</t>
        </is>
      </c>
      <c r="D491" t="inlineStr">
        <is>
          <t>Training</t>
        </is>
      </c>
      <c r="E491" s="9" t="n">
        <v>1414.77</v>
      </c>
      <c r="F491" t="inlineStr">
        <is>
          <t>Comparative: QBO P&amp;L 2025-09</t>
        </is>
      </c>
    </row>
    <row r="492">
      <c r="A492" t="inlineStr">
        <is>
          <t>H13</t>
        </is>
      </c>
      <c r="B492" s="10" t="n">
        <v>45930</v>
      </c>
      <c r="C492" t="inlineStr">
        <is>
          <t>485</t>
        </is>
      </c>
      <c r="D492" t="inlineStr">
        <is>
          <t>Subscriptions and software</t>
        </is>
      </c>
      <c r="E492" s="9" t="n">
        <v>5377.16</v>
      </c>
      <c r="F492" t="inlineStr">
        <is>
          <t>Comparative: QBO P&amp;L 2025-09</t>
        </is>
      </c>
    </row>
    <row r="493">
      <c r="A493" t="inlineStr">
        <is>
          <t>H13</t>
        </is>
      </c>
      <c r="B493" s="10" t="n">
        <v>45930</v>
      </c>
      <c r="C493" t="inlineStr">
        <is>
          <t>489</t>
        </is>
      </c>
      <c r="D493" t="inlineStr">
        <is>
          <t>Telephone and internet</t>
        </is>
      </c>
      <c r="E493" s="9" t="n">
        <v>3993.25</v>
      </c>
      <c r="F493" t="inlineStr">
        <is>
          <t>Comparative: QBO P&amp;L 2025-09</t>
        </is>
      </c>
    </row>
    <row r="494">
      <c r="A494" t="inlineStr">
        <is>
          <t>H13</t>
        </is>
      </c>
      <c r="B494" s="10" t="n">
        <v>45930</v>
      </c>
      <c r="C494" t="inlineStr">
        <is>
          <t>493</t>
        </is>
      </c>
      <c r="D494" t="inlineStr">
        <is>
          <t>Travel - national</t>
        </is>
      </c>
      <c r="E494" s="9" t="n">
        <v>3099.71</v>
      </c>
      <c r="F494" t="inlineStr">
        <is>
          <t>Comparative: QBO P&amp;L 2025-09</t>
        </is>
      </c>
    </row>
    <row r="495">
      <c r="A495" t="inlineStr">
        <is>
          <t>H13</t>
        </is>
      </c>
      <c r="B495" s="10" t="n">
        <v>45930</v>
      </c>
      <c r="C495" t="inlineStr">
        <is>
          <t>494</t>
        </is>
      </c>
      <c r="D495" t="inlineStr">
        <is>
          <t>Waste removal</t>
        </is>
      </c>
      <c r="E495" s="9" t="n">
        <v>565.37</v>
      </c>
      <c r="F495" t="inlineStr">
        <is>
          <t>Comparative: QBO P&amp;L 2025-09</t>
        </is>
      </c>
    </row>
    <row r="496">
      <c r="A496" t="inlineStr">
        <is>
          <t>H13</t>
        </is>
      </c>
      <c r="B496" s="10" t="n">
        <v>45930</v>
      </c>
      <c r="C496" t="inlineStr">
        <is>
          <t>495</t>
        </is>
      </c>
      <c r="D496" t="inlineStr">
        <is>
          <t>Licences and permits</t>
        </is>
      </c>
      <c r="E496" s="9" t="n">
        <v>846.7</v>
      </c>
      <c r="F496" t="inlineStr">
        <is>
          <t>Comparative: QBO P&amp;L 2025-09</t>
        </is>
      </c>
    </row>
    <row r="497">
      <c r="A497" t="inlineStr">
        <is>
          <t>H13</t>
        </is>
      </c>
      <c r="B497" s="10" t="n">
        <v>45930</v>
      </c>
      <c r="C497" t="inlineStr">
        <is>
          <t>850</t>
        </is>
      </c>
      <c r="D497" t="inlineStr">
        <is>
          <t>Suspense</t>
        </is>
      </c>
      <c r="E497" s="9" t="n">
        <v>1703.8</v>
      </c>
      <c r="F497" t="inlineStr">
        <is>
          <t>Comparative: QBO P&amp;L 2025-09</t>
        </is>
      </c>
    </row>
    <row r="498">
      <c r="A498" t="inlineStr">
        <is>
          <t>H13</t>
        </is>
      </c>
      <c r="B498" s="10" t="n">
        <v>45930</v>
      </c>
      <c r="C498" t="inlineStr">
        <is>
          <t>840</t>
        </is>
      </c>
      <c r="D498" t="inlineStr">
        <is>
          <t>Historical Adjustment</t>
        </is>
      </c>
      <c r="E498" s="9" t="n">
        <v>133415.81</v>
      </c>
      <c r="F498" t="inlineStr">
        <is>
          <t>Offset for comparative 2025-09</t>
        </is>
      </c>
    </row>
    <row r="499">
      <c r="A499" t="inlineStr">
        <is>
          <t>H14</t>
        </is>
      </c>
      <c r="B499" s="10" t="n">
        <v>45961</v>
      </c>
      <c r="C499" t="inlineStr">
        <is>
          <t>200</t>
        </is>
      </c>
      <c r="D499" t="inlineStr">
        <is>
          <t>Joinery sales</t>
        </is>
      </c>
      <c r="E499" s="9" t="n">
        <v>-111588.52</v>
      </c>
      <c r="F499" t="inlineStr">
        <is>
          <t>Comparative: QBO P&amp;L 2025-10</t>
        </is>
      </c>
    </row>
    <row r="500">
      <c r="A500" t="inlineStr">
        <is>
          <t>H14</t>
        </is>
      </c>
      <c r="B500" s="10" t="n">
        <v>45961</v>
      </c>
      <c r="C500" t="inlineStr">
        <is>
          <t>201</t>
        </is>
      </c>
      <c r="D500" t="inlineStr">
        <is>
          <t>Shopfitting contracts</t>
        </is>
      </c>
      <c r="E500" s="9" t="n">
        <v>-280901.61</v>
      </c>
      <c r="F500" t="inlineStr">
        <is>
          <t>Comparative: QBO P&amp;L 2025-10</t>
        </is>
      </c>
    </row>
    <row r="501">
      <c r="A501" t="inlineStr">
        <is>
          <t>H14</t>
        </is>
      </c>
      <c r="B501" s="10" t="n">
        <v>45961</v>
      </c>
      <c r="C501" t="inlineStr">
        <is>
          <t>202</t>
        </is>
      </c>
      <c r="D501" t="inlineStr">
        <is>
          <t>Installation labour</t>
        </is>
      </c>
      <c r="E501" s="9" t="n">
        <v>-13039.46</v>
      </c>
      <c r="F501" t="inlineStr">
        <is>
          <t>Comparative: QBO P&amp;L 2025-10</t>
        </is>
      </c>
    </row>
    <row r="502">
      <c r="A502" t="inlineStr">
        <is>
          <t>H14</t>
        </is>
      </c>
      <c r="B502" s="10" t="n">
        <v>45961</v>
      </c>
      <c r="C502" t="inlineStr">
        <is>
          <t>203</t>
        </is>
      </c>
      <c r="D502" t="inlineStr">
        <is>
          <t>Design and drafting fees</t>
        </is>
      </c>
      <c r="E502" s="9" t="n">
        <v>-22069.83</v>
      </c>
      <c r="F502" t="inlineStr">
        <is>
          <t>Comparative: QBO P&amp;L 2025-10</t>
        </is>
      </c>
    </row>
    <row r="503">
      <c r="A503" t="inlineStr">
        <is>
          <t>H14</t>
        </is>
      </c>
      <c r="B503" s="10" t="n">
        <v>45961</v>
      </c>
      <c r="C503" t="inlineStr">
        <is>
          <t>270</t>
        </is>
      </c>
      <c r="D503" t="inlineStr">
        <is>
          <t>Interest income</t>
        </is>
      </c>
      <c r="E503" s="9" t="n">
        <v>-540</v>
      </c>
      <c r="F503" t="inlineStr">
        <is>
          <t>Comparative: QBO P&amp;L 2025-10</t>
        </is>
      </c>
    </row>
    <row r="504">
      <c r="A504" t="inlineStr">
        <is>
          <t>H14</t>
        </is>
      </c>
      <c r="B504" s="10" t="n">
        <v>45961</v>
      </c>
      <c r="C504" t="inlineStr">
        <is>
          <t>310</t>
        </is>
      </c>
      <c r="D504" t="inlineStr">
        <is>
          <t>Timber and board</t>
        </is>
      </c>
      <c r="E504" s="9" t="n">
        <v>41114.33</v>
      </c>
      <c r="F504" t="inlineStr">
        <is>
          <t>Comparative: QBO P&amp;L 2025-10</t>
        </is>
      </c>
    </row>
    <row r="505">
      <c r="A505" t="inlineStr">
        <is>
          <t>H14</t>
        </is>
      </c>
      <c r="B505" s="10" t="n">
        <v>45961</v>
      </c>
      <c r="C505" t="inlineStr">
        <is>
          <t>311</t>
        </is>
      </c>
      <c r="D505" t="inlineStr">
        <is>
          <t>Hardware and fittings</t>
        </is>
      </c>
      <c r="E505" s="9" t="n">
        <v>12079.07</v>
      </c>
      <c r="F505" t="inlineStr">
        <is>
          <t>Comparative: QBO P&amp;L 2025-10</t>
        </is>
      </c>
    </row>
    <row r="506">
      <c r="A506" t="inlineStr">
        <is>
          <t>H14</t>
        </is>
      </c>
      <c r="B506" s="10" t="n">
        <v>45961</v>
      </c>
      <c r="C506" t="inlineStr">
        <is>
          <t>312</t>
        </is>
      </c>
      <c r="D506" t="inlineStr">
        <is>
          <t>Benchtops (outsourced)</t>
        </is>
      </c>
      <c r="E506" s="9" t="n">
        <v>3958.09</v>
      </c>
      <c r="F506" t="inlineStr">
        <is>
          <t>Comparative: QBO P&amp;L 2025-10</t>
        </is>
      </c>
    </row>
    <row r="507">
      <c r="A507" t="inlineStr">
        <is>
          <t>H14</t>
        </is>
      </c>
      <c r="B507" s="10" t="n">
        <v>45961</v>
      </c>
      <c r="C507" t="inlineStr">
        <is>
          <t>313</t>
        </is>
      </c>
      <c r="D507" t="inlineStr">
        <is>
          <t>Subcontractors</t>
        </is>
      </c>
      <c r="E507" s="9" t="n">
        <v>25452.33</v>
      </c>
      <c r="F507" t="inlineStr">
        <is>
          <t>Comparative: QBO P&amp;L 2025-10</t>
        </is>
      </c>
    </row>
    <row r="508">
      <c r="A508" t="inlineStr">
        <is>
          <t>H14</t>
        </is>
      </c>
      <c r="B508" s="10" t="n">
        <v>45961</v>
      </c>
      <c r="C508" t="inlineStr">
        <is>
          <t>314</t>
        </is>
      </c>
      <c r="D508" t="inlineStr">
        <is>
          <t>Freight and cartage</t>
        </is>
      </c>
      <c r="E508" s="9" t="n">
        <v>11723.71</v>
      </c>
      <c r="F508" t="inlineStr">
        <is>
          <t>Comparative: QBO P&amp;L 2025-10</t>
        </is>
      </c>
    </row>
    <row r="509">
      <c r="A509" t="inlineStr">
        <is>
          <t>H14</t>
        </is>
      </c>
      <c r="B509" s="10" t="n">
        <v>45961</v>
      </c>
      <c r="C509" t="inlineStr">
        <is>
          <t>315</t>
        </is>
      </c>
      <c r="D509" t="inlineStr">
        <is>
          <t>Equipment hire</t>
        </is>
      </c>
      <c r="E509" s="9" t="n">
        <v>2535.7</v>
      </c>
      <c r="F509" t="inlineStr">
        <is>
          <t>Comparative: QBO P&amp;L 2025-10</t>
        </is>
      </c>
    </row>
    <row r="510">
      <c r="A510" t="inlineStr">
        <is>
          <t>H14</t>
        </is>
      </c>
      <c r="B510" s="10" t="n">
        <v>45961</v>
      </c>
      <c r="C510" t="inlineStr">
        <is>
          <t>400</t>
        </is>
      </c>
      <c r="D510" t="inlineStr">
        <is>
          <t>Advertising and marketing</t>
        </is>
      </c>
      <c r="E510" s="9" t="n">
        <v>2870.11</v>
      </c>
      <c r="F510" t="inlineStr">
        <is>
          <t>Comparative: QBO P&amp;L 2025-10</t>
        </is>
      </c>
    </row>
    <row r="511">
      <c r="A511" t="inlineStr">
        <is>
          <t>H14</t>
        </is>
      </c>
      <c r="B511" s="10" t="n">
        <v>45961</v>
      </c>
      <c r="C511" t="inlineStr">
        <is>
          <t>404</t>
        </is>
      </c>
      <c r="D511" t="inlineStr">
        <is>
          <t>Bank fees</t>
        </is>
      </c>
      <c r="E511" s="9" t="n">
        <v>48</v>
      </c>
      <c r="F511" t="inlineStr">
        <is>
          <t>Comparative: QBO P&amp;L 2025-10</t>
        </is>
      </c>
    </row>
    <row r="512">
      <c r="A512" t="inlineStr">
        <is>
          <t>H14</t>
        </is>
      </c>
      <c r="B512" s="10" t="n">
        <v>45961</v>
      </c>
      <c r="C512" t="inlineStr">
        <is>
          <t>408</t>
        </is>
      </c>
      <c r="D512" t="inlineStr">
        <is>
          <t>Cleaning</t>
        </is>
      </c>
      <c r="E512" s="9" t="n">
        <v>1856.28</v>
      </c>
      <c r="F512" t="inlineStr">
        <is>
          <t>Comparative: QBO P&amp;L 2025-10</t>
        </is>
      </c>
    </row>
    <row r="513">
      <c r="A513" t="inlineStr">
        <is>
          <t>H14</t>
        </is>
      </c>
      <c r="B513" s="10" t="n">
        <v>45961</v>
      </c>
      <c r="C513" t="inlineStr">
        <is>
          <t>412</t>
        </is>
      </c>
      <c r="D513" t="inlineStr">
        <is>
          <t>Consulting and accounting</t>
        </is>
      </c>
      <c r="E513" s="9" t="n">
        <v>1459.47</v>
      </c>
      <c r="F513" t="inlineStr">
        <is>
          <t>Comparative: QBO P&amp;L 2025-10</t>
        </is>
      </c>
    </row>
    <row r="514">
      <c r="A514" t="inlineStr">
        <is>
          <t>H14</t>
        </is>
      </c>
      <c r="B514" s="10" t="n">
        <v>45961</v>
      </c>
      <c r="C514" t="inlineStr">
        <is>
          <t>416</t>
        </is>
      </c>
      <c r="D514" t="inlineStr">
        <is>
          <t>Depreciation</t>
        </is>
      </c>
      <c r="E514" s="9" t="n">
        <v>4985</v>
      </c>
      <c r="F514" t="inlineStr">
        <is>
          <t>Comparative: QBO P&amp;L 2025-10</t>
        </is>
      </c>
    </row>
    <row r="515">
      <c r="A515" t="inlineStr">
        <is>
          <t>H14</t>
        </is>
      </c>
      <c r="B515" s="10" t="n">
        <v>45961</v>
      </c>
      <c r="C515" t="inlineStr">
        <is>
          <t>420</t>
        </is>
      </c>
      <c r="D515" t="inlineStr">
        <is>
          <t>Entertainment</t>
        </is>
      </c>
      <c r="E515" s="9" t="n">
        <v>716.35</v>
      </c>
      <c r="F515" t="inlineStr">
        <is>
          <t>Comparative: QBO P&amp;L 2025-10</t>
        </is>
      </c>
    </row>
    <row r="516">
      <c r="A516" t="inlineStr">
        <is>
          <t>H14</t>
        </is>
      </c>
      <c r="B516" s="10" t="n">
        <v>45961</v>
      </c>
      <c r="C516" t="inlineStr">
        <is>
          <t>429</t>
        </is>
      </c>
      <c r="D516" t="inlineStr">
        <is>
          <t>General expenses</t>
        </is>
      </c>
      <c r="E516" s="9" t="n">
        <v>2649.89</v>
      </c>
      <c r="F516" t="inlineStr">
        <is>
          <t>Comparative: QBO P&amp;L 2025-10</t>
        </is>
      </c>
    </row>
    <row r="517">
      <c r="A517" t="inlineStr">
        <is>
          <t>H14</t>
        </is>
      </c>
      <c r="B517" s="10" t="n">
        <v>45961</v>
      </c>
      <c r="C517" t="inlineStr">
        <is>
          <t>433</t>
        </is>
      </c>
      <c r="D517" t="inlineStr">
        <is>
          <t>Insurance</t>
        </is>
      </c>
      <c r="E517" s="9" t="n">
        <v>283.84</v>
      </c>
      <c r="F517" t="inlineStr">
        <is>
          <t>Comparative: QBO P&amp;L 2025-10</t>
        </is>
      </c>
    </row>
    <row r="518">
      <c r="A518" t="inlineStr">
        <is>
          <t>H14</t>
        </is>
      </c>
      <c r="B518" s="10" t="n">
        <v>45961</v>
      </c>
      <c r="C518" t="inlineStr">
        <is>
          <t>434</t>
        </is>
      </c>
      <c r="D518" t="inlineStr">
        <is>
          <t>Workcover</t>
        </is>
      </c>
      <c r="E518" s="9" t="n">
        <v>188.17</v>
      </c>
      <c r="F518" t="inlineStr">
        <is>
          <t>Comparative: QBO P&amp;L 2025-10</t>
        </is>
      </c>
    </row>
    <row r="519">
      <c r="A519" t="inlineStr">
        <is>
          <t>H14</t>
        </is>
      </c>
      <c r="B519" s="10" t="n">
        <v>45961</v>
      </c>
      <c r="C519" t="inlineStr">
        <is>
          <t>437</t>
        </is>
      </c>
      <c r="D519" t="inlineStr">
        <is>
          <t>Interest expense</t>
        </is>
      </c>
      <c r="E519" s="9" t="n">
        <v>888.8</v>
      </c>
      <c r="F519" t="inlineStr">
        <is>
          <t>Comparative: QBO P&amp;L 2025-10</t>
        </is>
      </c>
    </row>
    <row r="520">
      <c r="A520" t="inlineStr">
        <is>
          <t>H14</t>
        </is>
      </c>
      <c r="B520" s="10" t="n">
        <v>45961</v>
      </c>
      <c r="C520" t="inlineStr">
        <is>
          <t>441</t>
        </is>
      </c>
      <c r="D520" t="inlineStr">
        <is>
          <t>Legal expenses</t>
        </is>
      </c>
      <c r="E520" s="9" t="n">
        <v>1899.55</v>
      </c>
      <c r="F520" t="inlineStr">
        <is>
          <t>Comparative: QBO P&amp;L 2025-10</t>
        </is>
      </c>
    </row>
    <row r="521">
      <c r="A521" t="inlineStr">
        <is>
          <t>H14</t>
        </is>
      </c>
      <c r="B521" s="10" t="n">
        <v>45961</v>
      </c>
      <c r="C521" t="inlineStr">
        <is>
          <t>445</t>
        </is>
      </c>
      <c r="D521" t="inlineStr">
        <is>
          <t>Light, power, heating</t>
        </is>
      </c>
      <c r="E521" s="9" t="n">
        <v>1435.3</v>
      </c>
      <c r="F521" t="inlineStr">
        <is>
          <t>Comparative: QBO P&amp;L 2025-10</t>
        </is>
      </c>
    </row>
    <row r="522">
      <c r="A522" t="inlineStr">
        <is>
          <t>H14</t>
        </is>
      </c>
      <c r="B522" s="10" t="n">
        <v>45961</v>
      </c>
      <c r="C522" t="inlineStr">
        <is>
          <t>449</t>
        </is>
      </c>
      <c r="D522" t="inlineStr">
        <is>
          <t>Motor vehicle expenses</t>
        </is>
      </c>
      <c r="E522" s="9" t="n">
        <v>4154.71</v>
      </c>
      <c r="F522" t="inlineStr">
        <is>
          <t>Comparative: QBO P&amp;L 2025-10</t>
        </is>
      </c>
    </row>
    <row r="523">
      <c r="A523" t="inlineStr">
        <is>
          <t>H14</t>
        </is>
      </c>
      <c r="B523" s="10" t="n">
        <v>45961</v>
      </c>
      <c r="C523" t="inlineStr">
        <is>
          <t>450</t>
        </is>
      </c>
      <c r="D523" t="inlineStr">
        <is>
          <t>Motor vehicle registration and insurance</t>
        </is>
      </c>
      <c r="E523" s="9" t="n">
        <v>627.86</v>
      </c>
      <c r="F523" t="inlineStr">
        <is>
          <t>Comparative: QBO P&amp;L 2025-10</t>
        </is>
      </c>
    </row>
    <row r="524">
      <c r="A524" t="inlineStr">
        <is>
          <t>H14</t>
        </is>
      </c>
      <c r="B524" s="10" t="n">
        <v>45961</v>
      </c>
      <c r="C524" t="inlineStr">
        <is>
          <t>453</t>
        </is>
      </c>
      <c r="D524" t="inlineStr">
        <is>
          <t>Office expenses</t>
        </is>
      </c>
      <c r="E524" s="9" t="n">
        <v>5578.32</v>
      </c>
      <c r="F524" t="inlineStr">
        <is>
          <t>Comparative: QBO P&amp;L 2025-10</t>
        </is>
      </c>
    </row>
    <row r="525">
      <c r="A525" t="inlineStr">
        <is>
          <t>H14</t>
        </is>
      </c>
      <c r="B525" s="10" t="n">
        <v>45961</v>
      </c>
      <c r="C525" t="inlineStr">
        <is>
          <t>469</t>
        </is>
      </c>
      <c r="D525" t="inlineStr">
        <is>
          <t>Rent</t>
        </is>
      </c>
      <c r="E525" s="9" t="n">
        <v>10902.48</v>
      </c>
      <c r="F525" t="inlineStr">
        <is>
          <t>Comparative: QBO P&amp;L 2025-10</t>
        </is>
      </c>
    </row>
    <row r="526">
      <c r="A526" t="inlineStr">
        <is>
          <t>H14</t>
        </is>
      </c>
      <c r="B526" s="10" t="n">
        <v>45961</v>
      </c>
      <c r="C526" t="inlineStr">
        <is>
          <t>473</t>
        </is>
      </c>
      <c r="D526" t="inlineStr">
        <is>
          <t>Repairs and maintenance</t>
        </is>
      </c>
      <c r="E526" s="9" t="n">
        <v>13090.96</v>
      </c>
      <c r="F526" t="inlineStr">
        <is>
          <t>Comparative: QBO P&amp;L 2025-10</t>
        </is>
      </c>
    </row>
    <row r="527">
      <c r="A527" t="inlineStr">
        <is>
          <t>H14</t>
        </is>
      </c>
      <c r="B527" s="10" t="n">
        <v>45961</v>
      </c>
      <c r="C527" t="inlineStr">
        <is>
          <t>474</t>
        </is>
      </c>
      <c r="D527" t="inlineStr">
        <is>
          <t>Small tools</t>
        </is>
      </c>
      <c r="E527" s="9" t="n">
        <v>12200.14</v>
      </c>
      <c r="F527" t="inlineStr">
        <is>
          <t>Comparative: QBO P&amp;L 2025-10</t>
        </is>
      </c>
    </row>
    <row r="528">
      <c r="A528" t="inlineStr">
        <is>
          <t>H14</t>
        </is>
      </c>
      <c r="B528" s="10" t="n">
        <v>45961</v>
      </c>
      <c r="C528" t="inlineStr">
        <is>
          <t>477</t>
        </is>
      </c>
      <c r="D528" t="inlineStr">
        <is>
          <t>Wages and salaries</t>
        </is>
      </c>
      <c r="E528" s="9" t="n">
        <v>62403.7</v>
      </c>
      <c r="F528" t="inlineStr">
        <is>
          <t>Comparative: QBO P&amp;L 2025-10</t>
        </is>
      </c>
    </row>
    <row r="529">
      <c r="A529" t="inlineStr">
        <is>
          <t>H14</t>
        </is>
      </c>
      <c r="B529" s="10" t="n">
        <v>45961</v>
      </c>
      <c r="C529" t="inlineStr">
        <is>
          <t>478</t>
        </is>
      </c>
      <c r="D529" t="inlineStr">
        <is>
          <t>Superannuation</t>
        </is>
      </c>
      <c r="E529" s="9" t="n">
        <v>7724.82</v>
      </c>
      <c r="F529" t="inlineStr">
        <is>
          <t>Comparative: QBO P&amp;L 2025-10</t>
        </is>
      </c>
    </row>
    <row r="530">
      <c r="A530" t="inlineStr">
        <is>
          <t>H14</t>
        </is>
      </c>
      <c r="B530" s="10" t="n">
        <v>45961</v>
      </c>
      <c r="C530" t="inlineStr">
        <is>
          <t>479</t>
        </is>
      </c>
      <c r="D530" t="inlineStr">
        <is>
          <t>Staff amenities</t>
        </is>
      </c>
      <c r="E530" s="9" t="n">
        <v>1767.32</v>
      </c>
      <c r="F530" t="inlineStr">
        <is>
          <t>Comparative: QBO P&amp;L 2025-10</t>
        </is>
      </c>
    </row>
    <row r="531">
      <c r="A531" t="inlineStr">
        <is>
          <t>H14</t>
        </is>
      </c>
      <c r="B531" s="10" t="n">
        <v>45961</v>
      </c>
      <c r="C531" t="inlineStr">
        <is>
          <t>480</t>
        </is>
      </c>
      <c r="D531" t="inlineStr">
        <is>
          <t>Protective clothing</t>
        </is>
      </c>
      <c r="E531" s="9" t="n">
        <v>1128.26</v>
      </c>
      <c r="F531" t="inlineStr">
        <is>
          <t>Comparative: QBO P&amp;L 2025-10</t>
        </is>
      </c>
    </row>
    <row r="532">
      <c r="A532" t="inlineStr">
        <is>
          <t>H14</t>
        </is>
      </c>
      <c r="B532" s="10" t="n">
        <v>45961</v>
      </c>
      <c r="C532" t="inlineStr">
        <is>
          <t>481</t>
        </is>
      </c>
      <c r="D532" t="inlineStr">
        <is>
          <t>Training</t>
        </is>
      </c>
      <c r="E532" s="9" t="n">
        <v>1565.06</v>
      </c>
      <c r="F532" t="inlineStr">
        <is>
          <t>Comparative: QBO P&amp;L 2025-10</t>
        </is>
      </c>
    </row>
    <row r="533">
      <c r="A533" t="inlineStr">
        <is>
          <t>H14</t>
        </is>
      </c>
      <c r="B533" s="10" t="n">
        <v>45961</v>
      </c>
      <c r="C533" t="inlineStr">
        <is>
          <t>485</t>
        </is>
      </c>
      <c r="D533" t="inlineStr">
        <is>
          <t>Subscriptions and software</t>
        </is>
      </c>
      <c r="E533" s="9" t="n">
        <v>5377.16</v>
      </c>
      <c r="F533" t="inlineStr">
        <is>
          <t>Comparative: QBO P&amp;L 2025-10</t>
        </is>
      </c>
    </row>
    <row r="534">
      <c r="A534" t="inlineStr">
        <is>
          <t>H14</t>
        </is>
      </c>
      <c r="B534" s="10" t="n">
        <v>45961</v>
      </c>
      <c r="C534" t="inlineStr">
        <is>
          <t>489</t>
        </is>
      </c>
      <c r="D534" t="inlineStr">
        <is>
          <t>Telephone and internet</t>
        </is>
      </c>
      <c r="E534" s="9" t="n">
        <v>3910.01</v>
      </c>
      <c r="F534" t="inlineStr">
        <is>
          <t>Comparative: QBO P&amp;L 2025-10</t>
        </is>
      </c>
    </row>
    <row r="535">
      <c r="A535" t="inlineStr">
        <is>
          <t>H14</t>
        </is>
      </c>
      <c r="B535" s="10" t="n">
        <v>45961</v>
      </c>
      <c r="C535" t="inlineStr">
        <is>
          <t>493</t>
        </is>
      </c>
      <c r="D535" t="inlineStr">
        <is>
          <t>Travel - national</t>
        </is>
      </c>
      <c r="E535" s="9" t="n">
        <v>3400.92</v>
      </c>
      <c r="F535" t="inlineStr">
        <is>
          <t>Comparative: QBO P&amp;L 2025-10</t>
        </is>
      </c>
    </row>
    <row r="536">
      <c r="A536" t="inlineStr">
        <is>
          <t>H14</t>
        </is>
      </c>
      <c r="B536" s="10" t="n">
        <v>45961</v>
      </c>
      <c r="C536" t="inlineStr">
        <is>
          <t>494</t>
        </is>
      </c>
      <c r="D536" t="inlineStr">
        <is>
          <t>Waste removal</t>
        </is>
      </c>
      <c r="E536" s="9" t="n">
        <v>589.6</v>
      </c>
      <c r="F536" t="inlineStr">
        <is>
          <t>Comparative: QBO P&amp;L 2025-10</t>
        </is>
      </c>
    </row>
    <row r="537">
      <c r="A537" t="inlineStr">
        <is>
          <t>H14</t>
        </is>
      </c>
      <c r="B537" s="10" t="n">
        <v>45961</v>
      </c>
      <c r="C537" t="inlineStr">
        <is>
          <t>495</t>
        </is>
      </c>
      <c r="D537" t="inlineStr">
        <is>
          <t>Licences and permits</t>
        </is>
      </c>
      <c r="E537" s="9" t="n">
        <v>757.7</v>
      </c>
      <c r="F537" t="inlineStr">
        <is>
          <t>Comparative: QBO P&amp;L 2025-10</t>
        </is>
      </c>
    </row>
    <row r="538">
      <c r="A538" t="inlineStr">
        <is>
          <t>H14</t>
        </is>
      </c>
      <c r="B538" s="10" t="n">
        <v>45961</v>
      </c>
      <c r="C538" t="inlineStr">
        <is>
          <t>850</t>
        </is>
      </c>
      <c r="D538" t="inlineStr">
        <is>
          <t>Suspense</t>
        </is>
      </c>
      <c r="E538" s="9" t="n">
        <v>1612.45</v>
      </c>
      <c r="F538" t="inlineStr">
        <is>
          <t>Comparative: QBO P&amp;L 2025-10</t>
        </is>
      </c>
    </row>
    <row r="539">
      <c r="A539" t="inlineStr">
        <is>
          <t>H14</t>
        </is>
      </c>
      <c r="B539" s="10" t="n">
        <v>45961</v>
      </c>
      <c r="C539" t="inlineStr">
        <is>
          <t>840</t>
        </is>
      </c>
      <c r="D539" t="inlineStr">
        <is>
          <t>Historical Adjustment</t>
        </is>
      </c>
      <c r="E539" s="9" t="n">
        <v>175203.96</v>
      </c>
      <c r="F539" t="inlineStr">
        <is>
          <t>Offset for comparative 2025-10</t>
        </is>
      </c>
    </row>
    <row r="540">
      <c r="A540" t="inlineStr">
        <is>
          <t>H15</t>
        </is>
      </c>
      <c r="B540" s="10" t="n">
        <v>45991</v>
      </c>
      <c r="C540" t="inlineStr">
        <is>
          <t>200</t>
        </is>
      </c>
      <c r="D540" t="inlineStr">
        <is>
          <t>Joinery sales</t>
        </is>
      </c>
      <c r="E540" s="9" t="n">
        <v>-106070.12</v>
      </c>
      <c r="F540" t="inlineStr">
        <is>
          <t>Comparative: QBO P&amp;L 2025-11</t>
        </is>
      </c>
    </row>
    <row r="541">
      <c r="A541" t="inlineStr">
        <is>
          <t>H15</t>
        </is>
      </c>
      <c r="B541" s="10" t="n">
        <v>45991</v>
      </c>
      <c r="C541" t="inlineStr">
        <is>
          <t>201</t>
        </is>
      </c>
      <c r="D541" t="inlineStr">
        <is>
          <t>Shopfitting contracts</t>
        </is>
      </c>
      <c r="E541" s="9" t="n">
        <v>-301601.49</v>
      </c>
      <c r="F541" t="inlineStr">
        <is>
          <t>Comparative: QBO P&amp;L 2025-11</t>
        </is>
      </c>
    </row>
    <row r="542">
      <c r="A542" t="inlineStr">
        <is>
          <t>H15</t>
        </is>
      </c>
      <c r="B542" s="10" t="n">
        <v>45991</v>
      </c>
      <c r="C542" t="inlineStr">
        <is>
          <t>202</t>
        </is>
      </c>
      <c r="D542" t="inlineStr">
        <is>
          <t>Installation labour</t>
        </is>
      </c>
      <c r="E542" s="9" t="n">
        <v>-15025.92</v>
      </c>
      <c r="F542" t="inlineStr">
        <is>
          <t>Comparative: QBO P&amp;L 2025-11</t>
        </is>
      </c>
    </row>
    <row r="543">
      <c r="A543" t="inlineStr">
        <is>
          <t>H15</t>
        </is>
      </c>
      <c r="B543" s="10" t="n">
        <v>45991</v>
      </c>
      <c r="C543" t="inlineStr">
        <is>
          <t>203</t>
        </is>
      </c>
      <c r="D543" t="inlineStr">
        <is>
          <t>Design and drafting fees</t>
        </is>
      </c>
      <c r="E543" s="9" t="n">
        <v>-27773.73</v>
      </c>
      <c r="F543" t="inlineStr">
        <is>
          <t>Comparative: QBO P&amp;L 2025-11</t>
        </is>
      </c>
    </row>
    <row r="544">
      <c r="A544" t="inlineStr">
        <is>
          <t>H15</t>
        </is>
      </c>
      <c r="B544" s="10" t="n">
        <v>45991</v>
      </c>
      <c r="C544" t="inlineStr">
        <is>
          <t>270</t>
        </is>
      </c>
      <c r="D544" t="inlineStr">
        <is>
          <t>Interest income</t>
        </is>
      </c>
      <c r="E544" s="9" t="n">
        <v>-540</v>
      </c>
      <c r="F544" t="inlineStr">
        <is>
          <t>Comparative: QBO P&amp;L 2025-11</t>
        </is>
      </c>
    </row>
    <row r="545">
      <c r="A545" t="inlineStr">
        <is>
          <t>H15</t>
        </is>
      </c>
      <c r="B545" s="10" t="n">
        <v>45991</v>
      </c>
      <c r="C545" t="inlineStr">
        <is>
          <t>310</t>
        </is>
      </c>
      <c r="D545" t="inlineStr">
        <is>
          <t>Timber and board</t>
        </is>
      </c>
      <c r="E545" s="9" t="n">
        <v>41882.57</v>
      </c>
      <c r="F545" t="inlineStr">
        <is>
          <t>Comparative: QBO P&amp;L 2025-11</t>
        </is>
      </c>
    </row>
    <row r="546">
      <c r="A546" t="inlineStr">
        <is>
          <t>H15</t>
        </is>
      </c>
      <c r="B546" s="10" t="n">
        <v>45991</v>
      </c>
      <c r="C546" t="inlineStr">
        <is>
          <t>311</t>
        </is>
      </c>
      <c r="D546" t="inlineStr">
        <is>
          <t>Hardware and fittings</t>
        </is>
      </c>
      <c r="E546" s="9" t="n">
        <v>13610.35</v>
      </c>
      <c r="F546" t="inlineStr">
        <is>
          <t>Comparative: QBO P&amp;L 2025-11</t>
        </is>
      </c>
    </row>
    <row r="547">
      <c r="A547" t="inlineStr">
        <is>
          <t>H15</t>
        </is>
      </c>
      <c r="B547" s="10" t="n">
        <v>45991</v>
      </c>
      <c r="C547" t="inlineStr">
        <is>
          <t>312</t>
        </is>
      </c>
      <c r="D547" t="inlineStr">
        <is>
          <t>Benchtops (outsourced)</t>
        </is>
      </c>
      <c r="E547" s="9" t="n">
        <v>4152.16</v>
      </c>
      <c r="F547" t="inlineStr">
        <is>
          <t>Comparative: QBO P&amp;L 2025-11</t>
        </is>
      </c>
    </row>
    <row r="548">
      <c r="A548" t="inlineStr">
        <is>
          <t>H15</t>
        </is>
      </c>
      <c r="B548" s="10" t="n">
        <v>45991</v>
      </c>
      <c r="C548" t="inlineStr">
        <is>
          <t>313</t>
        </is>
      </c>
      <c r="D548" t="inlineStr">
        <is>
          <t>Subcontractors</t>
        </is>
      </c>
      <c r="E548" s="9" t="n">
        <v>30869.19</v>
      </c>
      <c r="F548" t="inlineStr">
        <is>
          <t>Comparative: QBO P&amp;L 2025-11</t>
        </is>
      </c>
    </row>
    <row r="549">
      <c r="A549" t="inlineStr">
        <is>
          <t>H15</t>
        </is>
      </c>
      <c r="B549" s="10" t="n">
        <v>45991</v>
      </c>
      <c r="C549" t="inlineStr">
        <is>
          <t>314</t>
        </is>
      </c>
      <c r="D549" t="inlineStr">
        <is>
          <t>Freight and cartage</t>
        </is>
      </c>
      <c r="E549" s="9" t="n">
        <v>13899.23</v>
      </c>
      <c r="F549" t="inlineStr">
        <is>
          <t>Comparative: QBO P&amp;L 2025-11</t>
        </is>
      </c>
    </row>
    <row r="550">
      <c r="A550" t="inlineStr">
        <is>
          <t>H15</t>
        </is>
      </c>
      <c r="B550" s="10" t="n">
        <v>45991</v>
      </c>
      <c r="C550" t="inlineStr">
        <is>
          <t>315</t>
        </is>
      </c>
      <c r="D550" t="inlineStr">
        <is>
          <t>Equipment hire</t>
        </is>
      </c>
      <c r="E550" s="9" t="n">
        <v>2466.45</v>
      </c>
      <c r="F550" t="inlineStr">
        <is>
          <t>Comparative: QBO P&amp;L 2025-11</t>
        </is>
      </c>
    </row>
    <row r="551">
      <c r="A551" t="inlineStr">
        <is>
          <t>H15</t>
        </is>
      </c>
      <c r="B551" s="10" t="n">
        <v>45991</v>
      </c>
      <c r="C551" t="inlineStr">
        <is>
          <t>400</t>
        </is>
      </c>
      <c r="D551" t="inlineStr">
        <is>
          <t>Advertising and marketing</t>
        </is>
      </c>
      <c r="E551" s="9" t="n">
        <v>2824.53</v>
      </c>
      <c r="F551" t="inlineStr">
        <is>
          <t>Comparative: QBO P&amp;L 2025-11</t>
        </is>
      </c>
    </row>
    <row r="552">
      <c r="A552" t="inlineStr">
        <is>
          <t>H15</t>
        </is>
      </c>
      <c r="B552" s="10" t="n">
        <v>45991</v>
      </c>
      <c r="C552" t="inlineStr">
        <is>
          <t>404</t>
        </is>
      </c>
      <c r="D552" t="inlineStr">
        <is>
          <t>Bank fees</t>
        </is>
      </c>
      <c r="E552" s="9" t="n">
        <v>48</v>
      </c>
      <c r="F552" t="inlineStr">
        <is>
          <t>Comparative: QBO P&amp;L 2025-11</t>
        </is>
      </c>
    </row>
    <row r="553">
      <c r="A553" t="inlineStr">
        <is>
          <t>H15</t>
        </is>
      </c>
      <c r="B553" s="10" t="n">
        <v>45991</v>
      </c>
      <c r="C553" t="inlineStr">
        <is>
          <t>408</t>
        </is>
      </c>
      <c r="D553" t="inlineStr">
        <is>
          <t>Cleaning</t>
        </is>
      </c>
      <c r="E553" s="9" t="n">
        <v>1991.21</v>
      </c>
      <c r="F553" t="inlineStr">
        <is>
          <t>Comparative: QBO P&amp;L 2025-11</t>
        </is>
      </c>
    </row>
    <row r="554">
      <c r="A554" t="inlineStr">
        <is>
          <t>H15</t>
        </is>
      </c>
      <c r="B554" s="10" t="n">
        <v>45991</v>
      </c>
      <c r="C554" t="inlineStr">
        <is>
          <t>412</t>
        </is>
      </c>
      <c r="D554" t="inlineStr">
        <is>
          <t>Consulting and accounting</t>
        </is>
      </c>
      <c r="E554" s="9" t="n">
        <v>1459.47</v>
      </c>
      <c r="F554" t="inlineStr">
        <is>
          <t>Comparative: QBO P&amp;L 2025-11</t>
        </is>
      </c>
    </row>
    <row r="555">
      <c r="A555" t="inlineStr">
        <is>
          <t>H15</t>
        </is>
      </c>
      <c r="B555" s="10" t="n">
        <v>45991</v>
      </c>
      <c r="C555" t="inlineStr">
        <is>
          <t>416</t>
        </is>
      </c>
      <c r="D555" t="inlineStr">
        <is>
          <t>Depreciation</t>
        </is>
      </c>
      <c r="E555" s="9" t="n">
        <v>4985</v>
      </c>
      <c r="F555" t="inlineStr">
        <is>
          <t>Comparative: QBO P&amp;L 2025-11</t>
        </is>
      </c>
    </row>
    <row r="556">
      <c r="A556" t="inlineStr">
        <is>
          <t>H15</t>
        </is>
      </c>
      <c r="B556" s="10" t="n">
        <v>45991</v>
      </c>
      <c r="C556" t="inlineStr">
        <is>
          <t>420</t>
        </is>
      </c>
      <c r="D556" t="inlineStr">
        <is>
          <t>Entertainment</t>
        </is>
      </c>
      <c r="E556" s="9" t="n">
        <v>739.28</v>
      </c>
      <c r="F556" t="inlineStr">
        <is>
          <t>Comparative: QBO P&amp;L 2025-11</t>
        </is>
      </c>
    </row>
    <row r="557">
      <c r="A557" t="inlineStr">
        <is>
          <t>H15</t>
        </is>
      </c>
      <c r="B557" s="10" t="n">
        <v>45991</v>
      </c>
      <c r="C557" t="inlineStr">
        <is>
          <t>429</t>
        </is>
      </c>
      <c r="D557" t="inlineStr">
        <is>
          <t>General expenses</t>
        </is>
      </c>
      <c r="E557" s="9" t="n">
        <v>3067.91</v>
      </c>
      <c r="F557" t="inlineStr">
        <is>
          <t>Comparative: QBO P&amp;L 2025-11</t>
        </is>
      </c>
    </row>
    <row r="558">
      <c r="A558" t="inlineStr">
        <is>
          <t>H15</t>
        </is>
      </c>
      <c r="B558" s="10" t="n">
        <v>45991</v>
      </c>
      <c r="C558" t="inlineStr">
        <is>
          <t>433</t>
        </is>
      </c>
      <c r="D558" t="inlineStr">
        <is>
          <t>Insurance</t>
        </is>
      </c>
      <c r="E558" s="9" t="n">
        <v>283.84</v>
      </c>
      <c r="F558" t="inlineStr">
        <is>
          <t>Comparative: QBO P&amp;L 2025-11</t>
        </is>
      </c>
    </row>
    <row r="559">
      <c r="A559" t="inlineStr">
        <is>
          <t>H15</t>
        </is>
      </c>
      <c r="B559" s="10" t="n">
        <v>45991</v>
      </c>
      <c r="C559" t="inlineStr">
        <is>
          <t>434</t>
        </is>
      </c>
      <c r="D559" t="inlineStr">
        <is>
          <t>Workcover</t>
        </is>
      </c>
      <c r="E559" s="9" t="n">
        <v>221.9</v>
      </c>
      <c r="F559" t="inlineStr">
        <is>
          <t>Comparative: QBO P&amp;L 2025-11</t>
        </is>
      </c>
    </row>
    <row r="560">
      <c r="A560" t="inlineStr">
        <is>
          <t>H15</t>
        </is>
      </c>
      <c r="B560" s="10" t="n">
        <v>45991</v>
      </c>
      <c r="C560" t="inlineStr">
        <is>
          <t>437</t>
        </is>
      </c>
      <c r="D560" t="inlineStr">
        <is>
          <t>Interest expense</t>
        </is>
      </c>
      <c r="E560" s="9" t="n">
        <v>888.8</v>
      </c>
      <c r="F560" t="inlineStr">
        <is>
          <t>Comparative: QBO P&amp;L 2025-11</t>
        </is>
      </c>
    </row>
    <row r="561">
      <c r="A561" t="inlineStr">
        <is>
          <t>H15</t>
        </is>
      </c>
      <c r="B561" s="10" t="n">
        <v>45991</v>
      </c>
      <c r="C561" t="inlineStr">
        <is>
          <t>441</t>
        </is>
      </c>
      <c r="D561" t="inlineStr">
        <is>
          <t>Legal expenses</t>
        </is>
      </c>
      <c r="E561" s="9" t="n">
        <v>2017.02</v>
      </c>
      <c r="F561" t="inlineStr">
        <is>
          <t>Comparative: QBO P&amp;L 2025-11</t>
        </is>
      </c>
    </row>
    <row r="562">
      <c r="A562" t="inlineStr">
        <is>
          <t>H15</t>
        </is>
      </c>
      <c r="B562" s="10" t="n">
        <v>45991</v>
      </c>
      <c r="C562" t="inlineStr">
        <is>
          <t>445</t>
        </is>
      </c>
      <c r="D562" t="inlineStr">
        <is>
          <t>Light, power, heating</t>
        </is>
      </c>
      <c r="E562" s="9" t="n">
        <v>1725.57</v>
      </c>
      <c r="F562" t="inlineStr">
        <is>
          <t>Comparative: QBO P&amp;L 2025-11</t>
        </is>
      </c>
    </row>
    <row r="563">
      <c r="A563" t="inlineStr">
        <is>
          <t>H15</t>
        </is>
      </c>
      <c r="B563" s="10" t="n">
        <v>45991</v>
      </c>
      <c r="C563" t="inlineStr">
        <is>
          <t>449</t>
        </is>
      </c>
      <c r="D563" t="inlineStr">
        <is>
          <t>Motor vehicle expenses</t>
        </is>
      </c>
      <c r="E563" s="9" t="n">
        <v>4386.58</v>
      </c>
      <c r="F563" t="inlineStr">
        <is>
          <t>Comparative: QBO P&amp;L 2025-11</t>
        </is>
      </c>
    </row>
    <row r="564">
      <c r="A564" t="inlineStr">
        <is>
          <t>H15</t>
        </is>
      </c>
      <c r="B564" s="10" t="n">
        <v>45991</v>
      </c>
      <c r="C564" t="inlineStr">
        <is>
          <t>450</t>
        </is>
      </c>
      <c r="D564" t="inlineStr">
        <is>
          <t>Motor vehicle registration and insurance</t>
        </is>
      </c>
      <c r="E564" s="9" t="n">
        <v>627.86</v>
      </c>
      <c r="F564" t="inlineStr">
        <is>
          <t>Comparative: QBO P&amp;L 2025-11</t>
        </is>
      </c>
    </row>
    <row r="565">
      <c r="A565" t="inlineStr">
        <is>
          <t>H15</t>
        </is>
      </c>
      <c r="B565" s="10" t="n">
        <v>45991</v>
      </c>
      <c r="C565" t="inlineStr">
        <is>
          <t>453</t>
        </is>
      </c>
      <c r="D565" t="inlineStr">
        <is>
          <t>Office expenses</t>
        </is>
      </c>
      <c r="E565" s="9" t="n">
        <v>6228.08</v>
      </c>
      <c r="F565" t="inlineStr">
        <is>
          <t>Comparative: QBO P&amp;L 2025-11</t>
        </is>
      </c>
    </row>
    <row r="566">
      <c r="A566" t="inlineStr">
        <is>
          <t>H15</t>
        </is>
      </c>
      <c r="B566" s="10" t="n">
        <v>45991</v>
      </c>
      <c r="C566" t="inlineStr">
        <is>
          <t>469</t>
        </is>
      </c>
      <c r="D566" t="inlineStr">
        <is>
          <t>Rent</t>
        </is>
      </c>
      <c r="E566" s="9" t="n">
        <v>10902.48</v>
      </c>
      <c r="F566" t="inlineStr">
        <is>
          <t>Comparative: QBO P&amp;L 2025-11</t>
        </is>
      </c>
    </row>
    <row r="567">
      <c r="A567" t="inlineStr">
        <is>
          <t>H15</t>
        </is>
      </c>
      <c r="B567" s="10" t="n">
        <v>45991</v>
      </c>
      <c r="C567" t="inlineStr">
        <is>
          <t>473</t>
        </is>
      </c>
      <c r="D567" t="inlineStr">
        <is>
          <t>Repairs and maintenance</t>
        </is>
      </c>
      <c r="E567" s="9" t="n">
        <v>14080.59</v>
      </c>
      <c r="F567" t="inlineStr">
        <is>
          <t>Comparative: QBO P&amp;L 2025-11</t>
        </is>
      </c>
    </row>
    <row r="568">
      <c r="A568" t="inlineStr">
        <is>
          <t>H15</t>
        </is>
      </c>
      <c r="B568" s="10" t="n">
        <v>45991</v>
      </c>
      <c r="C568" t="inlineStr">
        <is>
          <t>474</t>
        </is>
      </c>
      <c r="D568" t="inlineStr">
        <is>
          <t>Small tools</t>
        </is>
      </c>
      <c r="E568" s="9" t="n">
        <v>12775.33</v>
      </c>
      <c r="F568" t="inlineStr">
        <is>
          <t>Comparative: QBO P&amp;L 2025-11</t>
        </is>
      </c>
    </row>
    <row r="569">
      <c r="A569" t="inlineStr">
        <is>
          <t>H15</t>
        </is>
      </c>
      <c r="B569" s="10" t="n">
        <v>45991</v>
      </c>
      <c r="C569" t="inlineStr">
        <is>
          <t>477</t>
        </is>
      </c>
      <c r="D569" t="inlineStr">
        <is>
          <t>Wages and salaries</t>
        </is>
      </c>
      <c r="E569" s="9" t="n">
        <v>60744.58</v>
      </c>
      <c r="F569" t="inlineStr">
        <is>
          <t>Comparative: QBO P&amp;L 2025-11</t>
        </is>
      </c>
    </row>
    <row r="570">
      <c r="A570" t="inlineStr">
        <is>
          <t>H15</t>
        </is>
      </c>
      <c r="B570" s="10" t="n">
        <v>45991</v>
      </c>
      <c r="C570" t="inlineStr">
        <is>
          <t>478</t>
        </is>
      </c>
      <c r="D570" t="inlineStr">
        <is>
          <t>Superannuation</t>
        </is>
      </c>
      <c r="E570" s="9" t="n">
        <v>7493.85</v>
      </c>
      <c r="F570" t="inlineStr">
        <is>
          <t>Comparative: QBO P&amp;L 2025-11</t>
        </is>
      </c>
    </row>
    <row r="571">
      <c r="A571" t="inlineStr">
        <is>
          <t>H15</t>
        </is>
      </c>
      <c r="B571" s="10" t="n">
        <v>45991</v>
      </c>
      <c r="C571" t="inlineStr">
        <is>
          <t>479</t>
        </is>
      </c>
      <c r="D571" t="inlineStr">
        <is>
          <t>Staff amenities</t>
        </is>
      </c>
      <c r="E571" s="9" t="n">
        <v>1776.31</v>
      </c>
      <c r="F571" t="inlineStr">
        <is>
          <t>Comparative: QBO P&amp;L 2025-11</t>
        </is>
      </c>
    </row>
    <row r="572">
      <c r="A572" t="inlineStr">
        <is>
          <t>H15</t>
        </is>
      </c>
      <c r="B572" s="10" t="n">
        <v>45991</v>
      </c>
      <c r="C572" t="inlineStr">
        <is>
          <t>480</t>
        </is>
      </c>
      <c r="D572" t="inlineStr">
        <is>
          <t>Protective clothing</t>
        </is>
      </c>
      <c r="E572" s="9" t="n">
        <v>1117.66</v>
      </c>
      <c r="F572" t="inlineStr">
        <is>
          <t>Comparative: QBO P&amp;L 2025-11</t>
        </is>
      </c>
    </row>
    <row r="573">
      <c r="A573" t="inlineStr">
        <is>
          <t>H15</t>
        </is>
      </c>
      <c r="B573" s="10" t="n">
        <v>45991</v>
      </c>
      <c r="C573" t="inlineStr">
        <is>
          <t>481</t>
        </is>
      </c>
      <c r="D573" t="inlineStr">
        <is>
          <t>Training</t>
        </is>
      </c>
      <c r="E573" s="9" t="n">
        <v>1687.01</v>
      </c>
      <c r="F573" t="inlineStr">
        <is>
          <t>Comparative: QBO P&amp;L 2025-11</t>
        </is>
      </c>
    </row>
    <row r="574">
      <c r="A574" t="inlineStr">
        <is>
          <t>H15</t>
        </is>
      </c>
      <c r="B574" s="10" t="n">
        <v>45991</v>
      </c>
      <c r="C574" t="inlineStr">
        <is>
          <t>485</t>
        </is>
      </c>
      <c r="D574" t="inlineStr">
        <is>
          <t>Subscriptions and software</t>
        </is>
      </c>
      <c r="E574" s="9" t="n">
        <v>5377.16</v>
      </c>
      <c r="F574" t="inlineStr">
        <is>
          <t>Comparative: QBO P&amp;L 2025-11</t>
        </is>
      </c>
    </row>
    <row r="575">
      <c r="A575" t="inlineStr">
        <is>
          <t>H15</t>
        </is>
      </c>
      <c r="B575" s="10" t="n">
        <v>45991</v>
      </c>
      <c r="C575" t="inlineStr">
        <is>
          <t>489</t>
        </is>
      </c>
      <c r="D575" t="inlineStr">
        <is>
          <t>Telephone and internet</t>
        </is>
      </c>
      <c r="E575" s="9" t="n">
        <v>3979.02</v>
      </c>
      <c r="F575" t="inlineStr">
        <is>
          <t>Comparative: QBO P&amp;L 2025-11</t>
        </is>
      </c>
    </row>
    <row r="576">
      <c r="A576" t="inlineStr">
        <is>
          <t>H15</t>
        </is>
      </c>
      <c r="B576" s="10" t="n">
        <v>45991</v>
      </c>
      <c r="C576" t="inlineStr">
        <is>
          <t>493</t>
        </is>
      </c>
      <c r="D576" t="inlineStr">
        <is>
          <t>Travel - national</t>
        </is>
      </c>
      <c r="E576" s="9" t="n">
        <v>3191.58</v>
      </c>
      <c r="F576" t="inlineStr">
        <is>
          <t>Comparative: QBO P&amp;L 2025-11</t>
        </is>
      </c>
    </row>
    <row r="577">
      <c r="A577" t="inlineStr">
        <is>
          <t>H15</t>
        </is>
      </c>
      <c r="B577" s="10" t="n">
        <v>45991</v>
      </c>
      <c r="C577" t="inlineStr">
        <is>
          <t>494</t>
        </is>
      </c>
      <c r="D577" t="inlineStr">
        <is>
          <t>Waste removal</t>
        </is>
      </c>
      <c r="E577" s="9" t="n">
        <v>662.55</v>
      </c>
      <c r="F577" t="inlineStr">
        <is>
          <t>Comparative: QBO P&amp;L 2025-11</t>
        </is>
      </c>
    </row>
    <row r="578">
      <c r="A578" t="inlineStr">
        <is>
          <t>H15</t>
        </is>
      </c>
      <c r="B578" s="10" t="n">
        <v>45991</v>
      </c>
      <c r="C578" t="inlineStr">
        <is>
          <t>495</t>
        </is>
      </c>
      <c r="D578" t="inlineStr">
        <is>
          <t>Licences and permits</t>
        </is>
      </c>
      <c r="E578" s="9" t="n">
        <v>793.6799999999999</v>
      </c>
      <c r="F578" t="inlineStr">
        <is>
          <t>Comparative: QBO P&amp;L 2025-11</t>
        </is>
      </c>
    </row>
    <row r="579">
      <c r="A579" t="inlineStr">
        <is>
          <t>H15</t>
        </is>
      </c>
      <c r="B579" s="10" t="n">
        <v>45991</v>
      </c>
      <c r="C579" t="inlineStr">
        <is>
          <t>850</t>
        </is>
      </c>
      <c r="D579" t="inlineStr">
        <is>
          <t>Suspense</t>
        </is>
      </c>
      <c r="E579" s="9" t="n">
        <v>1786.27</v>
      </c>
      <c r="F579" t="inlineStr">
        <is>
          <t>Comparative: QBO P&amp;L 2025-11</t>
        </is>
      </c>
    </row>
    <row r="580">
      <c r="A580" t="inlineStr">
        <is>
          <t>H15</t>
        </is>
      </c>
      <c r="B580" s="10" t="n">
        <v>45991</v>
      </c>
      <c r="C580" t="inlineStr">
        <is>
          <t>840</t>
        </is>
      </c>
      <c r="D580" t="inlineStr">
        <is>
          <t>Historical Adjustment</t>
        </is>
      </c>
      <c r="E580" s="9" t="n">
        <v>186268.19</v>
      </c>
      <c r="F580" t="inlineStr">
        <is>
          <t>Offset for comparative 2025-11</t>
        </is>
      </c>
    </row>
    <row r="581">
      <c r="A581" t="inlineStr">
        <is>
          <t>H16</t>
        </is>
      </c>
      <c r="B581" s="10" t="n">
        <v>46022</v>
      </c>
      <c r="C581" t="inlineStr">
        <is>
          <t>200</t>
        </is>
      </c>
      <c r="D581" t="inlineStr">
        <is>
          <t>Joinery sales</t>
        </is>
      </c>
      <c r="E581" s="9" t="n">
        <v>-84226.50999999999</v>
      </c>
      <c r="F581" t="inlineStr">
        <is>
          <t>Comparative: QBO P&amp;L 2025-12</t>
        </is>
      </c>
    </row>
    <row r="582">
      <c r="A582" t="inlineStr">
        <is>
          <t>H16</t>
        </is>
      </c>
      <c r="B582" s="10" t="n">
        <v>46022</v>
      </c>
      <c r="C582" t="inlineStr">
        <is>
          <t>201</t>
        </is>
      </c>
      <c r="D582" t="inlineStr">
        <is>
          <t>Shopfitting contracts</t>
        </is>
      </c>
      <c r="E582" s="9" t="n">
        <v>-232604.17</v>
      </c>
      <c r="F582" t="inlineStr">
        <is>
          <t>Comparative: QBO P&amp;L 2025-12</t>
        </is>
      </c>
    </row>
    <row r="583">
      <c r="A583" t="inlineStr">
        <is>
          <t>H16</t>
        </is>
      </c>
      <c r="B583" s="10" t="n">
        <v>46022</v>
      </c>
      <c r="C583" t="inlineStr">
        <is>
          <t>202</t>
        </is>
      </c>
      <c r="D583" t="inlineStr">
        <is>
          <t>Installation labour</t>
        </is>
      </c>
      <c r="E583" s="9" t="n">
        <v>-11951.3</v>
      </c>
      <c r="F583" t="inlineStr">
        <is>
          <t>Comparative: QBO P&amp;L 2025-12</t>
        </is>
      </c>
    </row>
    <row r="584">
      <c r="A584" t="inlineStr">
        <is>
          <t>H16</t>
        </is>
      </c>
      <c r="B584" s="10" t="n">
        <v>46022</v>
      </c>
      <c r="C584" t="inlineStr">
        <is>
          <t>203</t>
        </is>
      </c>
      <c r="D584" t="inlineStr">
        <is>
          <t>Design and drafting fees</t>
        </is>
      </c>
      <c r="E584" s="9" t="n">
        <v>-20567.91</v>
      </c>
      <c r="F584" t="inlineStr">
        <is>
          <t>Comparative: QBO P&amp;L 2025-12</t>
        </is>
      </c>
    </row>
    <row r="585">
      <c r="A585" t="inlineStr">
        <is>
          <t>H16</t>
        </is>
      </c>
      <c r="B585" s="10" t="n">
        <v>46022</v>
      </c>
      <c r="C585" t="inlineStr">
        <is>
          <t>270</t>
        </is>
      </c>
      <c r="D585" t="inlineStr">
        <is>
          <t>Interest income</t>
        </is>
      </c>
      <c r="E585" s="9" t="n">
        <v>-540</v>
      </c>
      <c r="F585" t="inlineStr">
        <is>
          <t>Comparative: QBO P&amp;L 2025-12</t>
        </is>
      </c>
    </row>
    <row r="586">
      <c r="A586" t="inlineStr">
        <is>
          <t>H16</t>
        </is>
      </c>
      <c r="B586" s="10" t="n">
        <v>46022</v>
      </c>
      <c r="C586" t="inlineStr">
        <is>
          <t>310</t>
        </is>
      </c>
      <c r="D586" t="inlineStr">
        <is>
          <t>Timber and board</t>
        </is>
      </c>
      <c r="E586" s="9" t="n">
        <v>38254.57</v>
      </c>
      <c r="F586" t="inlineStr">
        <is>
          <t>Comparative: QBO P&amp;L 2025-12</t>
        </is>
      </c>
    </row>
    <row r="587">
      <c r="A587" t="inlineStr">
        <is>
          <t>H16</t>
        </is>
      </c>
      <c r="B587" s="10" t="n">
        <v>46022</v>
      </c>
      <c r="C587" t="inlineStr">
        <is>
          <t>311</t>
        </is>
      </c>
      <c r="D587" t="inlineStr">
        <is>
          <t>Hardware and fittings</t>
        </is>
      </c>
      <c r="E587" s="9" t="n">
        <v>10203.78</v>
      </c>
      <c r="F587" t="inlineStr">
        <is>
          <t>Comparative: QBO P&amp;L 2025-12</t>
        </is>
      </c>
    </row>
    <row r="588">
      <c r="A588" t="inlineStr">
        <is>
          <t>H16</t>
        </is>
      </c>
      <c r="B588" s="10" t="n">
        <v>46022</v>
      </c>
      <c r="C588" t="inlineStr">
        <is>
          <t>312</t>
        </is>
      </c>
      <c r="D588" t="inlineStr">
        <is>
          <t>Benchtops (outsourced)</t>
        </is>
      </c>
      <c r="E588" s="9" t="n">
        <v>3430.15</v>
      </c>
      <c r="F588" t="inlineStr">
        <is>
          <t>Comparative: QBO P&amp;L 2025-12</t>
        </is>
      </c>
    </row>
    <row r="589">
      <c r="A589" t="inlineStr">
        <is>
          <t>H16</t>
        </is>
      </c>
      <c r="B589" s="10" t="n">
        <v>46022</v>
      </c>
      <c r="C589" t="inlineStr">
        <is>
          <t>313</t>
        </is>
      </c>
      <c r="D589" t="inlineStr">
        <is>
          <t>Subcontractors</t>
        </is>
      </c>
      <c r="E589" s="9" t="n">
        <v>20957.54</v>
      </c>
      <c r="F589" t="inlineStr">
        <is>
          <t>Comparative: QBO P&amp;L 2025-12</t>
        </is>
      </c>
    </row>
    <row r="590">
      <c r="A590" t="inlineStr">
        <is>
          <t>H16</t>
        </is>
      </c>
      <c r="B590" s="10" t="n">
        <v>46022</v>
      </c>
      <c r="C590" t="inlineStr">
        <is>
          <t>314</t>
        </is>
      </c>
      <c r="D590" t="inlineStr">
        <is>
          <t>Freight and cartage</t>
        </is>
      </c>
      <c r="E590" s="9" t="n">
        <v>9997.379999999999</v>
      </c>
      <c r="F590" t="inlineStr">
        <is>
          <t>Comparative: QBO P&amp;L 2025-12</t>
        </is>
      </c>
    </row>
    <row r="591">
      <c r="A591" t="inlineStr">
        <is>
          <t>H16</t>
        </is>
      </c>
      <c r="B591" s="10" t="n">
        <v>46022</v>
      </c>
      <c r="C591" t="inlineStr">
        <is>
          <t>315</t>
        </is>
      </c>
      <c r="D591" t="inlineStr">
        <is>
          <t>Equipment hire</t>
        </is>
      </c>
      <c r="E591" s="9" t="n">
        <v>1775.35</v>
      </c>
      <c r="F591" t="inlineStr">
        <is>
          <t>Comparative: QBO P&amp;L 2025-12</t>
        </is>
      </c>
    </row>
    <row r="592">
      <c r="A592" t="inlineStr">
        <is>
          <t>H16</t>
        </is>
      </c>
      <c r="B592" s="10" t="n">
        <v>46022</v>
      </c>
      <c r="C592" t="inlineStr">
        <is>
          <t>400</t>
        </is>
      </c>
      <c r="D592" t="inlineStr">
        <is>
          <t>Advertising and marketing</t>
        </is>
      </c>
      <c r="E592" s="9" t="n">
        <v>2286.95</v>
      </c>
      <c r="F592" t="inlineStr">
        <is>
          <t>Comparative: QBO P&amp;L 2025-12</t>
        </is>
      </c>
    </row>
    <row r="593">
      <c r="A593" t="inlineStr">
        <is>
          <t>H16</t>
        </is>
      </c>
      <c r="B593" s="10" t="n">
        <v>46022</v>
      </c>
      <c r="C593" t="inlineStr">
        <is>
          <t>404</t>
        </is>
      </c>
      <c r="D593" t="inlineStr">
        <is>
          <t>Bank fees</t>
        </is>
      </c>
      <c r="E593" s="9" t="n">
        <v>48</v>
      </c>
      <c r="F593" t="inlineStr">
        <is>
          <t>Comparative: QBO P&amp;L 2025-12</t>
        </is>
      </c>
    </row>
    <row r="594">
      <c r="A594" t="inlineStr">
        <is>
          <t>H16</t>
        </is>
      </c>
      <c r="B594" s="10" t="n">
        <v>46022</v>
      </c>
      <c r="C594" t="inlineStr">
        <is>
          <t>408</t>
        </is>
      </c>
      <c r="D594" t="inlineStr">
        <is>
          <t>Cleaning</t>
        </is>
      </c>
      <c r="E594" s="9" t="n">
        <v>1609.57</v>
      </c>
      <c r="F594" t="inlineStr">
        <is>
          <t>Comparative: QBO P&amp;L 2025-12</t>
        </is>
      </c>
    </row>
    <row r="595">
      <c r="A595" t="inlineStr">
        <is>
          <t>H16</t>
        </is>
      </c>
      <c r="B595" s="10" t="n">
        <v>46022</v>
      </c>
      <c r="C595" t="inlineStr">
        <is>
          <t>412</t>
        </is>
      </c>
      <c r="D595" t="inlineStr">
        <is>
          <t>Consulting and accounting</t>
        </is>
      </c>
      <c r="E595" s="9" t="n">
        <v>1459.47</v>
      </c>
      <c r="F595" t="inlineStr">
        <is>
          <t>Comparative: QBO P&amp;L 2025-12</t>
        </is>
      </c>
    </row>
    <row r="596">
      <c r="A596" t="inlineStr">
        <is>
          <t>H16</t>
        </is>
      </c>
      <c r="B596" s="10" t="n">
        <v>46022</v>
      </c>
      <c r="C596" t="inlineStr">
        <is>
          <t>416</t>
        </is>
      </c>
      <c r="D596" t="inlineStr">
        <is>
          <t>Depreciation</t>
        </is>
      </c>
      <c r="E596" s="9" t="n">
        <v>4985</v>
      </c>
      <c r="F596" t="inlineStr">
        <is>
          <t>Comparative: QBO P&amp;L 2025-12</t>
        </is>
      </c>
    </row>
    <row r="597">
      <c r="A597" t="inlineStr">
        <is>
          <t>H16</t>
        </is>
      </c>
      <c r="B597" s="10" t="n">
        <v>46022</v>
      </c>
      <c r="C597" t="inlineStr">
        <is>
          <t>420</t>
        </is>
      </c>
      <c r="D597" t="inlineStr">
        <is>
          <t>Entertainment</t>
        </is>
      </c>
      <c r="E597" s="9" t="n">
        <v>548.16</v>
      </c>
      <c r="F597" t="inlineStr">
        <is>
          <t>Comparative: QBO P&amp;L 2025-12</t>
        </is>
      </c>
    </row>
    <row r="598">
      <c r="A598" t="inlineStr">
        <is>
          <t>H16</t>
        </is>
      </c>
      <c r="B598" s="10" t="n">
        <v>46022</v>
      </c>
      <c r="C598" t="inlineStr">
        <is>
          <t>429</t>
        </is>
      </c>
      <c r="D598" t="inlineStr">
        <is>
          <t>General expenses</t>
        </is>
      </c>
      <c r="E598" s="9" t="n">
        <v>2023.14</v>
      </c>
      <c r="F598" t="inlineStr">
        <is>
          <t>Comparative: QBO P&amp;L 2025-12</t>
        </is>
      </c>
    </row>
    <row r="599">
      <c r="A599" t="inlineStr">
        <is>
          <t>H16</t>
        </is>
      </c>
      <c r="B599" s="10" t="n">
        <v>46022</v>
      </c>
      <c r="C599" t="inlineStr">
        <is>
          <t>433</t>
        </is>
      </c>
      <c r="D599" t="inlineStr">
        <is>
          <t>Insurance</t>
        </is>
      </c>
      <c r="E599" s="9" t="n">
        <v>283.84</v>
      </c>
      <c r="F599" t="inlineStr">
        <is>
          <t>Comparative: QBO P&amp;L 2025-12</t>
        </is>
      </c>
    </row>
    <row r="600">
      <c r="A600" t="inlineStr">
        <is>
          <t>H16</t>
        </is>
      </c>
      <c r="B600" s="10" t="n">
        <v>46022</v>
      </c>
      <c r="C600" t="inlineStr">
        <is>
          <t>434</t>
        </is>
      </c>
      <c r="D600" t="inlineStr">
        <is>
          <t>Workcover</t>
        </is>
      </c>
      <c r="E600" s="9" t="n">
        <v>166.04</v>
      </c>
      <c r="F600" t="inlineStr">
        <is>
          <t>Comparative: QBO P&amp;L 2025-12</t>
        </is>
      </c>
    </row>
    <row r="601">
      <c r="A601" t="inlineStr">
        <is>
          <t>H16</t>
        </is>
      </c>
      <c r="B601" s="10" t="n">
        <v>46022</v>
      </c>
      <c r="C601" t="inlineStr">
        <is>
          <t>437</t>
        </is>
      </c>
      <c r="D601" t="inlineStr">
        <is>
          <t>Interest expense</t>
        </is>
      </c>
      <c r="E601" s="9" t="n">
        <v>888.8</v>
      </c>
      <c r="F601" t="inlineStr">
        <is>
          <t>Comparative: QBO P&amp;L 2025-12</t>
        </is>
      </c>
    </row>
    <row r="602">
      <c r="A602" t="inlineStr">
        <is>
          <t>H16</t>
        </is>
      </c>
      <c r="B602" s="10" t="n">
        <v>46022</v>
      </c>
      <c r="C602" t="inlineStr">
        <is>
          <t>441</t>
        </is>
      </c>
      <c r="D602" t="inlineStr">
        <is>
          <t>Legal expenses</t>
        </is>
      </c>
      <c r="E602" s="9" t="n">
        <v>1683.04</v>
      </c>
      <c r="F602" t="inlineStr">
        <is>
          <t>Comparative: QBO P&amp;L 2025-12</t>
        </is>
      </c>
    </row>
    <row r="603">
      <c r="A603" t="inlineStr">
        <is>
          <t>H16</t>
        </is>
      </c>
      <c r="B603" s="10" t="n">
        <v>46022</v>
      </c>
      <c r="C603" t="inlineStr">
        <is>
          <t>445</t>
        </is>
      </c>
      <c r="D603" t="inlineStr">
        <is>
          <t>Light, power, heating</t>
        </is>
      </c>
      <c r="E603" s="9" t="n">
        <v>1247.01</v>
      </c>
      <c r="F603" t="inlineStr">
        <is>
          <t>Comparative: QBO P&amp;L 2025-12</t>
        </is>
      </c>
    </row>
    <row r="604">
      <c r="A604" t="inlineStr">
        <is>
          <t>H16</t>
        </is>
      </c>
      <c r="B604" s="10" t="n">
        <v>46022</v>
      </c>
      <c r="C604" t="inlineStr">
        <is>
          <t>449</t>
        </is>
      </c>
      <c r="D604" t="inlineStr">
        <is>
          <t>Motor vehicle expenses</t>
        </is>
      </c>
      <c r="E604" s="9" t="n">
        <v>3446.77</v>
      </c>
      <c r="F604" t="inlineStr">
        <is>
          <t>Comparative: QBO P&amp;L 2025-12</t>
        </is>
      </c>
    </row>
    <row r="605">
      <c r="A605" t="inlineStr">
        <is>
          <t>H16</t>
        </is>
      </c>
      <c r="B605" s="10" t="n">
        <v>46022</v>
      </c>
      <c r="C605" t="inlineStr">
        <is>
          <t>450</t>
        </is>
      </c>
      <c r="D605" t="inlineStr">
        <is>
          <t>Motor vehicle registration and insurance</t>
        </is>
      </c>
      <c r="E605" s="9" t="n">
        <v>627.86</v>
      </c>
      <c r="F605" t="inlineStr">
        <is>
          <t>Comparative: QBO P&amp;L 2025-12</t>
        </is>
      </c>
    </row>
    <row r="606">
      <c r="A606" t="inlineStr">
        <is>
          <t>H16</t>
        </is>
      </c>
      <c r="B606" s="10" t="n">
        <v>46022</v>
      </c>
      <c r="C606" t="inlineStr">
        <is>
          <t>453</t>
        </is>
      </c>
      <c r="D606" t="inlineStr">
        <is>
          <t>Office expenses</t>
        </is>
      </c>
      <c r="E606" s="9" t="n">
        <v>4680.25</v>
      </c>
      <c r="F606" t="inlineStr">
        <is>
          <t>Comparative: QBO P&amp;L 2025-12</t>
        </is>
      </c>
    </row>
    <row r="607">
      <c r="A607" t="inlineStr">
        <is>
          <t>H16</t>
        </is>
      </c>
      <c r="B607" s="10" t="n">
        <v>46022</v>
      </c>
      <c r="C607" t="inlineStr">
        <is>
          <t>469</t>
        </is>
      </c>
      <c r="D607" t="inlineStr">
        <is>
          <t>Rent</t>
        </is>
      </c>
      <c r="E607" s="9" t="n">
        <v>10902.48</v>
      </c>
      <c r="F607" t="inlineStr">
        <is>
          <t>Comparative: QBO P&amp;L 2025-12</t>
        </is>
      </c>
    </row>
    <row r="608">
      <c r="A608" t="inlineStr">
        <is>
          <t>H16</t>
        </is>
      </c>
      <c r="B608" s="10" t="n">
        <v>46022</v>
      </c>
      <c r="C608" t="inlineStr">
        <is>
          <t>473</t>
        </is>
      </c>
      <c r="D608" t="inlineStr">
        <is>
          <t>Repairs and maintenance</t>
        </is>
      </c>
      <c r="E608" s="9" t="n">
        <v>13161.86</v>
      </c>
      <c r="F608" t="inlineStr">
        <is>
          <t>Comparative: QBO P&amp;L 2025-12</t>
        </is>
      </c>
    </row>
    <row r="609">
      <c r="A609" t="inlineStr">
        <is>
          <t>H16</t>
        </is>
      </c>
      <c r="B609" s="10" t="n">
        <v>46022</v>
      </c>
      <c r="C609" t="inlineStr">
        <is>
          <t>474</t>
        </is>
      </c>
      <c r="D609" t="inlineStr">
        <is>
          <t>Small tools</t>
        </is>
      </c>
      <c r="E609" s="9" t="n">
        <v>9910.42</v>
      </c>
      <c r="F609" t="inlineStr">
        <is>
          <t>Comparative: QBO P&amp;L 2025-12</t>
        </is>
      </c>
    </row>
    <row r="610">
      <c r="A610" t="inlineStr">
        <is>
          <t>H16</t>
        </is>
      </c>
      <c r="B610" s="10" t="n">
        <v>46022</v>
      </c>
      <c r="C610" t="inlineStr">
        <is>
          <t>477</t>
        </is>
      </c>
      <c r="D610" t="inlineStr">
        <is>
          <t>Wages and salaries</t>
        </is>
      </c>
      <c r="E610" s="9" t="n">
        <v>48589.44</v>
      </c>
      <c r="F610" t="inlineStr">
        <is>
          <t>Comparative: QBO P&amp;L 2025-12</t>
        </is>
      </c>
    </row>
    <row r="611">
      <c r="A611" t="inlineStr">
        <is>
          <t>H16</t>
        </is>
      </c>
      <c r="B611" s="10" t="n">
        <v>46022</v>
      </c>
      <c r="C611" t="inlineStr">
        <is>
          <t>478</t>
        </is>
      </c>
      <c r="D611" t="inlineStr">
        <is>
          <t>Superannuation</t>
        </is>
      </c>
      <c r="E611" s="9" t="n">
        <v>5704.1</v>
      </c>
      <c r="F611" t="inlineStr">
        <is>
          <t>Comparative: QBO P&amp;L 2025-12</t>
        </is>
      </c>
    </row>
    <row r="612">
      <c r="A612" t="inlineStr">
        <is>
          <t>H16</t>
        </is>
      </c>
      <c r="B612" s="10" t="n">
        <v>46022</v>
      </c>
      <c r="C612" t="inlineStr">
        <is>
          <t>479</t>
        </is>
      </c>
      <c r="D612" t="inlineStr">
        <is>
          <t>Staff amenities</t>
        </is>
      </c>
      <c r="E612" s="9" t="n">
        <v>1663.77</v>
      </c>
      <c r="F612" t="inlineStr">
        <is>
          <t>Comparative: QBO P&amp;L 2025-12</t>
        </is>
      </c>
    </row>
    <row r="613">
      <c r="A613" t="inlineStr">
        <is>
          <t>H16</t>
        </is>
      </c>
      <c r="B613" s="10" t="n">
        <v>46022</v>
      </c>
      <c r="C613" t="inlineStr">
        <is>
          <t>480</t>
        </is>
      </c>
      <c r="D613" t="inlineStr">
        <is>
          <t>Protective clothing</t>
        </is>
      </c>
      <c r="E613" s="9" t="n">
        <v>853.2</v>
      </c>
      <c r="F613" t="inlineStr">
        <is>
          <t>Comparative: QBO P&amp;L 2025-12</t>
        </is>
      </c>
    </row>
    <row r="614">
      <c r="A614" t="inlineStr">
        <is>
          <t>H16</t>
        </is>
      </c>
      <c r="B614" s="10" t="n">
        <v>46022</v>
      </c>
      <c r="C614" t="inlineStr">
        <is>
          <t>481</t>
        </is>
      </c>
      <c r="D614" t="inlineStr">
        <is>
          <t>Training</t>
        </is>
      </c>
      <c r="E614" s="9" t="n">
        <v>1307.2</v>
      </c>
      <c r="F614" t="inlineStr">
        <is>
          <t>Comparative: QBO P&amp;L 2025-12</t>
        </is>
      </c>
    </row>
    <row r="615">
      <c r="A615" t="inlineStr">
        <is>
          <t>H16</t>
        </is>
      </c>
      <c r="B615" s="10" t="n">
        <v>46022</v>
      </c>
      <c r="C615" t="inlineStr">
        <is>
          <t>485</t>
        </is>
      </c>
      <c r="D615" t="inlineStr">
        <is>
          <t>Subscriptions and software</t>
        </is>
      </c>
      <c r="E615" s="9" t="n">
        <v>5377.16</v>
      </c>
      <c r="F615" t="inlineStr">
        <is>
          <t>Comparative: QBO P&amp;L 2025-12</t>
        </is>
      </c>
    </row>
    <row r="616">
      <c r="A616" t="inlineStr">
        <is>
          <t>H16</t>
        </is>
      </c>
      <c r="B616" s="10" t="n">
        <v>46022</v>
      </c>
      <c r="C616" t="inlineStr">
        <is>
          <t>489</t>
        </is>
      </c>
      <c r="D616" t="inlineStr">
        <is>
          <t>Telephone and internet</t>
        </is>
      </c>
      <c r="E616" s="9" t="n">
        <v>3440.35</v>
      </c>
      <c r="F616" t="inlineStr">
        <is>
          <t>Comparative: QBO P&amp;L 2025-12</t>
        </is>
      </c>
    </row>
    <row r="617">
      <c r="A617" t="inlineStr">
        <is>
          <t>H16</t>
        </is>
      </c>
      <c r="B617" s="10" t="n">
        <v>46022</v>
      </c>
      <c r="C617" t="inlineStr">
        <is>
          <t>493</t>
        </is>
      </c>
      <c r="D617" t="inlineStr">
        <is>
          <t>Travel - national</t>
        </is>
      </c>
      <c r="E617" s="9" t="n">
        <v>2590.22</v>
      </c>
      <c r="F617" t="inlineStr">
        <is>
          <t>Comparative: QBO P&amp;L 2025-12</t>
        </is>
      </c>
    </row>
    <row r="618">
      <c r="A618" t="inlineStr">
        <is>
          <t>H16</t>
        </is>
      </c>
      <c r="B618" s="10" t="n">
        <v>46022</v>
      </c>
      <c r="C618" t="inlineStr">
        <is>
          <t>494</t>
        </is>
      </c>
      <c r="D618" t="inlineStr">
        <is>
          <t>Waste removal</t>
        </is>
      </c>
      <c r="E618" s="9" t="n">
        <v>519.41</v>
      </c>
      <c r="F618" t="inlineStr">
        <is>
          <t>Comparative: QBO P&amp;L 2025-12</t>
        </is>
      </c>
    </row>
    <row r="619">
      <c r="A619" t="inlineStr">
        <is>
          <t>H16</t>
        </is>
      </c>
      <c r="B619" s="10" t="n">
        <v>46022</v>
      </c>
      <c r="C619" t="inlineStr">
        <is>
          <t>495</t>
        </is>
      </c>
      <c r="D619" t="inlineStr">
        <is>
          <t>Licences and permits</t>
        </is>
      </c>
      <c r="E619" s="9" t="n">
        <v>695.55</v>
      </c>
      <c r="F619" t="inlineStr">
        <is>
          <t>Comparative: QBO P&amp;L 2025-12</t>
        </is>
      </c>
    </row>
    <row r="620">
      <c r="A620" t="inlineStr">
        <is>
          <t>H16</t>
        </is>
      </c>
      <c r="B620" s="10" t="n">
        <v>46022</v>
      </c>
      <c r="C620" t="inlineStr">
        <is>
          <t>850</t>
        </is>
      </c>
      <c r="D620" t="inlineStr">
        <is>
          <t>Suspense</t>
        </is>
      </c>
      <c r="E620" s="9" t="n">
        <v>1528.88</v>
      </c>
      <c r="F620" t="inlineStr">
        <is>
          <t>Comparative: QBO P&amp;L 2025-12</t>
        </is>
      </c>
    </row>
    <row r="621">
      <c r="A621" t="inlineStr">
        <is>
          <t>H16</t>
        </is>
      </c>
      <c r="B621" s="10" t="n">
        <v>46022</v>
      </c>
      <c r="C621" t="inlineStr">
        <is>
          <t>840</t>
        </is>
      </c>
      <c r="D621" t="inlineStr">
        <is>
          <t>Historical Adjustment</t>
        </is>
      </c>
      <c r="E621" s="9" t="n">
        <v>133043.18</v>
      </c>
      <c r="F621" t="inlineStr">
        <is>
          <t>Offset for comparative 2025-12</t>
        </is>
      </c>
    </row>
    <row r="622">
      <c r="A622" t="inlineStr">
        <is>
          <t>H17</t>
        </is>
      </c>
      <c r="B622" s="10" t="n">
        <v>46053</v>
      </c>
      <c r="C622" t="inlineStr">
        <is>
          <t>200</t>
        </is>
      </c>
      <c r="D622" t="inlineStr">
        <is>
          <t>Joinery sales</t>
        </is>
      </c>
      <c r="E622" s="9" t="n">
        <v>-71351.85000000001</v>
      </c>
      <c r="F622" t="inlineStr">
        <is>
          <t>Comparative: QBO P&amp;L 2026-01</t>
        </is>
      </c>
    </row>
    <row r="623">
      <c r="A623" t="inlineStr">
        <is>
          <t>H17</t>
        </is>
      </c>
      <c r="B623" s="10" t="n">
        <v>46053</v>
      </c>
      <c r="C623" t="inlineStr">
        <is>
          <t>201</t>
        </is>
      </c>
      <c r="D623" t="inlineStr">
        <is>
          <t>Shopfitting contracts</t>
        </is>
      </c>
      <c r="E623" s="9" t="n">
        <v>-163165.31</v>
      </c>
      <c r="F623" t="inlineStr">
        <is>
          <t>Comparative: QBO P&amp;L 2026-01</t>
        </is>
      </c>
    </row>
    <row r="624">
      <c r="A624" t="inlineStr">
        <is>
          <t>H17</t>
        </is>
      </c>
      <c r="B624" s="10" t="n">
        <v>46053</v>
      </c>
      <c r="C624" t="inlineStr">
        <is>
          <t>202</t>
        </is>
      </c>
      <c r="D624" t="inlineStr">
        <is>
          <t>Installation labour</t>
        </is>
      </c>
      <c r="E624" s="9" t="n">
        <v>-7381.83</v>
      </c>
      <c r="F624" t="inlineStr">
        <is>
          <t>Comparative: QBO P&amp;L 2026-01</t>
        </is>
      </c>
    </row>
    <row r="625">
      <c r="A625" t="inlineStr">
        <is>
          <t>H17</t>
        </is>
      </c>
      <c r="B625" s="10" t="n">
        <v>46053</v>
      </c>
      <c r="C625" t="inlineStr">
        <is>
          <t>203</t>
        </is>
      </c>
      <c r="D625" t="inlineStr">
        <is>
          <t>Design and drafting fees</t>
        </is>
      </c>
      <c r="E625" s="9" t="n">
        <v>-15303.55</v>
      </c>
      <c r="F625" t="inlineStr">
        <is>
          <t>Comparative: QBO P&amp;L 2026-01</t>
        </is>
      </c>
    </row>
    <row r="626">
      <c r="A626" t="inlineStr">
        <is>
          <t>H17</t>
        </is>
      </c>
      <c r="B626" s="10" t="n">
        <v>46053</v>
      </c>
      <c r="C626" t="inlineStr">
        <is>
          <t>270</t>
        </is>
      </c>
      <c r="D626" t="inlineStr">
        <is>
          <t>Interest income</t>
        </is>
      </c>
      <c r="E626" s="9" t="n">
        <v>-540</v>
      </c>
      <c r="F626" t="inlineStr">
        <is>
          <t>Comparative: QBO P&amp;L 2026-01</t>
        </is>
      </c>
    </row>
    <row r="627">
      <c r="A627" t="inlineStr">
        <is>
          <t>H17</t>
        </is>
      </c>
      <c r="B627" s="10" t="n">
        <v>46053</v>
      </c>
      <c r="C627" t="inlineStr">
        <is>
          <t>310</t>
        </is>
      </c>
      <c r="D627" t="inlineStr">
        <is>
          <t>Timber and board</t>
        </is>
      </c>
      <c r="E627" s="9" t="n">
        <v>24720.24</v>
      </c>
      <c r="F627" t="inlineStr">
        <is>
          <t>Comparative: QBO P&amp;L 2026-01</t>
        </is>
      </c>
    </row>
    <row r="628">
      <c r="A628" t="inlineStr">
        <is>
          <t>H17</t>
        </is>
      </c>
      <c r="B628" s="10" t="n">
        <v>46053</v>
      </c>
      <c r="C628" t="inlineStr">
        <is>
          <t>311</t>
        </is>
      </c>
      <c r="D628" t="inlineStr">
        <is>
          <t>Hardware and fittings</t>
        </is>
      </c>
      <c r="E628" s="9" t="n">
        <v>7814.34</v>
      </c>
      <c r="F628" t="inlineStr">
        <is>
          <t>Comparative: QBO P&amp;L 2026-01</t>
        </is>
      </c>
    </row>
    <row r="629">
      <c r="A629" t="inlineStr">
        <is>
          <t>H17</t>
        </is>
      </c>
      <c r="B629" s="10" t="n">
        <v>46053</v>
      </c>
      <c r="C629" t="inlineStr">
        <is>
          <t>312</t>
        </is>
      </c>
      <c r="D629" t="inlineStr">
        <is>
          <t>Benchtops (outsourced)</t>
        </is>
      </c>
      <c r="E629" s="9" t="n">
        <v>2387.62</v>
      </c>
      <c r="F629" t="inlineStr">
        <is>
          <t>Comparative: QBO P&amp;L 2026-01</t>
        </is>
      </c>
    </row>
    <row r="630">
      <c r="A630" t="inlineStr">
        <is>
          <t>H17</t>
        </is>
      </c>
      <c r="B630" s="10" t="n">
        <v>46053</v>
      </c>
      <c r="C630" t="inlineStr">
        <is>
          <t>313</t>
        </is>
      </c>
      <c r="D630" t="inlineStr">
        <is>
          <t>Subcontractors</t>
        </is>
      </c>
      <c r="E630" s="9" t="n">
        <v>16782.61</v>
      </c>
      <c r="F630" t="inlineStr">
        <is>
          <t>Comparative: QBO P&amp;L 2026-01</t>
        </is>
      </c>
    </row>
    <row r="631">
      <c r="A631" t="inlineStr">
        <is>
          <t>H17</t>
        </is>
      </c>
      <c r="B631" s="10" t="n">
        <v>46053</v>
      </c>
      <c r="C631" t="inlineStr">
        <is>
          <t>314</t>
        </is>
      </c>
      <c r="D631" t="inlineStr">
        <is>
          <t>Freight and cartage</t>
        </is>
      </c>
      <c r="E631" s="9" t="n">
        <v>7390.5</v>
      </c>
      <c r="F631" t="inlineStr">
        <is>
          <t>Comparative: QBO P&amp;L 2026-01</t>
        </is>
      </c>
    </row>
    <row r="632">
      <c r="A632" t="inlineStr">
        <is>
          <t>H17</t>
        </is>
      </c>
      <c r="B632" s="10" t="n">
        <v>46053</v>
      </c>
      <c r="C632" t="inlineStr">
        <is>
          <t>315</t>
        </is>
      </c>
      <c r="D632" t="inlineStr">
        <is>
          <t>Equipment hire</t>
        </is>
      </c>
      <c r="E632" s="9" t="n">
        <v>1334.18</v>
      </c>
      <c r="F632" t="inlineStr">
        <is>
          <t>Comparative: QBO P&amp;L 2026-01</t>
        </is>
      </c>
    </row>
    <row r="633">
      <c r="A633" t="inlineStr">
        <is>
          <t>H17</t>
        </is>
      </c>
      <c r="B633" s="10" t="n">
        <v>46053</v>
      </c>
      <c r="C633" t="inlineStr">
        <is>
          <t>400</t>
        </is>
      </c>
      <c r="D633" t="inlineStr">
        <is>
          <t>Advertising and marketing</t>
        </is>
      </c>
      <c r="E633" s="9" t="n">
        <v>1701.99</v>
      </c>
      <c r="F633" t="inlineStr">
        <is>
          <t>Comparative: QBO P&amp;L 2026-01</t>
        </is>
      </c>
    </row>
    <row r="634">
      <c r="A634" t="inlineStr">
        <is>
          <t>H17</t>
        </is>
      </c>
      <c r="B634" s="10" t="n">
        <v>46053</v>
      </c>
      <c r="C634" t="inlineStr">
        <is>
          <t>404</t>
        </is>
      </c>
      <c r="D634" t="inlineStr">
        <is>
          <t>Bank fees</t>
        </is>
      </c>
      <c r="E634" s="9" t="n">
        <v>48</v>
      </c>
      <c r="F634" t="inlineStr">
        <is>
          <t>Comparative: QBO P&amp;L 2026-01</t>
        </is>
      </c>
    </row>
    <row r="635">
      <c r="A635" t="inlineStr">
        <is>
          <t>H17</t>
        </is>
      </c>
      <c r="B635" s="10" t="n">
        <v>46053</v>
      </c>
      <c r="C635" t="inlineStr">
        <is>
          <t>408</t>
        </is>
      </c>
      <c r="D635" t="inlineStr">
        <is>
          <t>Cleaning</t>
        </is>
      </c>
      <c r="E635" s="9" t="n">
        <v>1150.98</v>
      </c>
      <c r="F635" t="inlineStr">
        <is>
          <t>Comparative: QBO P&amp;L 2026-01</t>
        </is>
      </c>
    </row>
    <row r="636">
      <c r="A636" t="inlineStr">
        <is>
          <t>H17</t>
        </is>
      </c>
      <c r="B636" s="10" t="n">
        <v>46053</v>
      </c>
      <c r="C636" t="inlineStr">
        <is>
          <t>412</t>
        </is>
      </c>
      <c r="D636" t="inlineStr">
        <is>
          <t>Consulting and accounting</t>
        </is>
      </c>
      <c r="E636" s="9" t="n">
        <v>1459.47</v>
      </c>
      <c r="F636" t="inlineStr">
        <is>
          <t>Comparative: QBO P&amp;L 2026-01</t>
        </is>
      </c>
    </row>
    <row r="637">
      <c r="A637" t="inlineStr">
        <is>
          <t>H17</t>
        </is>
      </c>
      <c r="B637" s="10" t="n">
        <v>46053</v>
      </c>
      <c r="C637" t="inlineStr">
        <is>
          <t>416</t>
        </is>
      </c>
      <c r="D637" t="inlineStr">
        <is>
          <t>Depreciation</t>
        </is>
      </c>
      <c r="E637" s="9" t="n">
        <v>4985</v>
      </c>
      <c r="F637" t="inlineStr">
        <is>
          <t>Comparative: QBO P&amp;L 2026-01</t>
        </is>
      </c>
    </row>
    <row r="638">
      <c r="A638" t="inlineStr">
        <is>
          <t>H17</t>
        </is>
      </c>
      <c r="B638" s="10" t="n">
        <v>46053</v>
      </c>
      <c r="C638" t="inlineStr">
        <is>
          <t>420</t>
        </is>
      </c>
      <c r="D638" t="inlineStr">
        <is>
          <t>Entertainment</t>
        </is>
      </c>
      <c r="E638" s="9" t="n">
        <v>461.39</v>
      </c>
      <c r="F638" t="inlineStr">
        <is>
          <t>Comparative: QBO P&amp;L 2026-01</t>
        </is>
      </c>
    </row>
    <row r="639">
      <c r="A639" t="inlineStr">
        <is>
          <t>H17</t>
        </is>
      </c>
      <c r="B639" s="10" t="n">
        <v>46053</v>
      </c>
      <c r="C639" t="inlineStr">
        <is>
          <t>429</t>
        </is>
      </c>
      <c r="D639" t="inlineStr">
        <is>
          <t>General expenses</t>
        </is>
      </c>
      <c r="E639" s="9" t="n">
        <v>1458.3</v>
      </c>
      <c r="F639" t="inlineStr">
        <is>
          <t>Comparative: QBO P&amp;L 2026-01</t>
        </is>
      </c>
    </row>
    <row r="640">
      <c r="A640" t="inlineStr">
        <is>
          <t>H17</t>
        </is>
      </c>
      <c r="B640" s="10" t="n">
        <v>46053</v>
      </c>
      <c r="C640" t="inlineStr">
        <is>
          <t>433</t>
        </is>
      </c>
      <c r="D640" t="inlineStr">
        <is>
          <t>Insurance</t>
        </is>
      </c>
      <c r="E640" s="9" t="n">
        <v>283.84</v>
      </c>
      <c r="F640" t="inlineStr">
        <is>
          <t>Comparative: QBO P&amp;L 2026-01</t>
        </is>
      </c>
    </row>
    <row r="641">
      <c r="A641" t="inlineStr">
        <is>
          <t>H17</t>
        </is>
      </c>
      <c r="B641" s="10" t="n">
        <v>46053</v>
      </c>
      <c r="C641" t="inlineStr">
        <is>
          <t>434</t>
        </is>
      </c>
      <c r="D641" t="inlineStr">
        <is>
          <t>Workcover</t>
        </is>
      </c>
      <c r="E641" s="9" t="n">
        <v>118.16</v>
      </c>
      <c r="F641" t="inlineStr">
        <is>
          <t>Comparative: QBO P&amp;L 2026-01</t>
        </is>
      </c>
    </row>
    <row r="642">
      <c r="A642" t="inlineStr">
        <is>
          <t>H17</t>
        </is>
      </c>
      <c r="B642" s="10" t="n">
        <v>46053</v>
      </c>
      <c r="C642" t="inlineStr">
        <is>
          <t>437</t>
        </is>
      </c>
      <c r="D642" t="inlineStr">
        <is>
          <t>Interest expense</t>
        </is>
      </c>
      <c r="E642" s="9" t="n">
        <v>888.8</v>
      </c>
      <c r="F642" t="inlineStr">
        <is>
          <t>Comparative: QBO P&amp;L 2026-01</t>
        </is>
      </c>
    </row>
    <row r="643">
      <c r="A643" t="inlineStr">
        <is>
          <t>H17</t>
        </is>
      </c>
      <c r="B643" s="10" t="n">
        <v>46053</v>
      </c>
      <c r="C643" t="inlineStr">
        <is>
          <t>441</t>
        </is>
      </c>
      <c r="D643" t="inlineStr">
        <is>
          <t>Legal expenses</t>
        </is>
      </c>
      <c r="E643" s="9" t="n">
        <v>1167.99</v>
      </c>
      <c r="F643" t="inlineStr">
        <is>
          <t>Comparative: QBO P&amp;L 2026-01</t>
        </is>
      </c>
    </row>
    <row r="644">
      <c r="A644" t="inlineStr">
        <is>
          <t>H17</t>
        </is>
      </c>
      <c r="B644" s="10" t="n">
        <v>46053</v>
      </c>
      <c r="C644" t="inlineStr">
        <is>
          <t>445</t>
        </is>
      </c>
      <c r="D644" t="inlineStr">
        <is>
          <t>Light, power, heating</t>
        </is>
      </c>
      <c r="E644" s="9" t="n">
        <v>982.1900000000001</v>
      </c>
      <c r="F644" t="inlineStr">
        <is>
          <t>Comparative: QBO P&amp;L 2026-01</t>
        </is>
      </c>
    </row>
    <row r="645">
      <c r="A645" t="inlineStr">
        <is>
          <t>H17</t>
        </is>
      </c>
      <c r="B645" s="10" t="n">
        <v>46053</v>
      </c>
      <c r="C645" t="inlineStr">
        <is>
          <t>449</t>
        </is>
      </c>
      <c r="D645" t="inlineStr">
        <is>
          <t>Motor vehicle expenses</t>
        </is>
      </c>
      <c r="E645" s="9" t="n">
        <v>2292.5</v>
      </c>
      <c r="F645" t="inlineStr">
        <is>
          <t>Comparative: QBO P&amp;L 2026-01</t>
        </is>
      </c>
    </row>
    <row r="646">
      <c r="A646" t="inlineStr">
        <is>
          <t>H17</t>
        </is>
      </c>
      <c r="B646" s="10" t="n">
        <v>46053</v>
      </c>
      <c r="C646" t="inlineStr">
        <is>
          <t>450</t>
        </is>
      </c>
      <c r="D646" t="inlineStr">
        <is>
          <t>Motor vehicle registration and insurance</t>
        </is>
      </c>
      <c r="E646" s="9" t="n">
        <v>627.86</v>
      </c>
      <c r="F646" t="inlineStr">
        <is>
          <t>Comparative: QBO P&amp;L 2026-01</t>
        </is>
      </c>
    </row>
    <row r="647">
      <c r="A647" t="inlineStr">
        <is>
          <t>H17</t>
        </is>
      </c>
      <c r="B647" s="10" t="n">
        <v>46053</v>
      </c>
      <c r="C647" t="inlineStr">
        <is>
          <t>453</t>
        </is>
      </c>
      <c r="D647" t="inlineStr">
        <is>
          <t>Office expenses</t>
        </is>
      </c>
      <c r="E647" s="9" t="n">
        <v>3402.88</v>
      </c>
      <c r="F647" t="inlineStr">
        <is>
          <t>Comparative: QBO P&amp;L 2026-01</t>
        </is>
      </c>
    </row>
    <row r="648">
      <c r="A648" t="inlineStr">
        <is>
          <t>H17</t>
        </is>
      </c>
      <c r="B648" s="10" t="n">
        <v>46053</v>
      </c>
      <c r="C648" t="inlineStr">
        <is>
          <t>469</t>
        </is>
      </c>
      <c r="D648" t="inlineStr">
        <is>
          <t>Rent</t>
        </is>
      </c>
      <c r="E648" s="9" t="n">
        <v>10902.48</v>
      </c>
      <c r="F648" t="inlineStr">
        <is>
          <t>Comparative: QBO P&amp;L 2026-01</t>
        </is>
      </c>
    </row>
    <row r="649">
      <c r="A649" t="inlineStr">
        <is>
          <t>H17</t>
        </is>
      </c>
      <c r="B649" s="10" t="n">
        <v>46053</v>
      </c>
      <c r="C649" t="inlineStr">
        <is>
          <t>473</t>
        </is>
      </c>
      <c r="D649" t="inlineStr">
        <is>
          <t>Repairs and maintenance</t>
        </is>
      </c>
      <c r="E649" s="9" t="n">
        <v>9016.719999999999</v>
      </c>
      <c r="F649" t="inlineStr">
        <is>
          <t>Comparative: QBO P&amp;L 2026-01</t>
        </is>
      </c>
    </row>
    <row r="650">
      <c r="A650" t="inlineStr">
        <is>
          <t>H17</t>
        </is>
      </c>
      <c r="B650" s="10" t="n">
        <v>46053</v>
      </c>
      <c r="C650" t="inlineStr">
        <is>
          <t>474</t>
        </is>
      </c>
      <c r="D650" t="inlineStr">
        <is>
          <t>Small tools</t>
        </is>
      </c>
      <c r="E650" s="9" t="n">
        <v>7554.9</v>
      </c>
      <c r="F650" t="inlineStr">
        <is>
          <t>Comparative: QBO P&amp;L 2026-01</t>
        </is>
      </c>
    </row>
    <row r="651">
      <c r="A651" t="inlineStr">
        <is>
          <t>H17</t>
        </is>
      </c>
      <c r="B651" s="10" t="n">
        <v>46053</v>
      </c>
      <c r="C651" t="inlineStr">
        <is>
          <t>477</t>
        </is>
      </c>
      <c r="D651" t="inlineStr">
        <is>
          <t>Wages and salaries</t>
        </is>
      </c>
      <c r="E651" s="9" t="n">
        <v>40383.81</v>
      </c>
      <c r="F651" t="inlineStr">
        <is>
          <t>Comparative: QBO P&amp;L 2026-01</t>
        </is>
      </c>
    </row>
    <row r="652">
      <c r="A652" t="inlineStr">
        <is>
          <t>H17</t>
        </is>
      </c>
      <c r="B652" s="10" t="n">
        <v>46053</v>
      </c>
      <c r="C652" t="inlineStr">
        <is>
          <t>478</t>
        </is>
      </c>
      <c r="D652" t="inlineStr">
        <is>
          <t>Superannuation</t>
        </is>
      </c>
      <c r="E652" s="9" t="n">
        <v>4668.57</v>
      </c>
      <c r="F652" t="inlineStr">
        <is>
          <t>Comparative: QBO P&amp;L 2026-01</t>
        </is>
      </c>
    </row>
    <row r="653">
      <c r="A653" t="inlineStr">
        <is>
          <t>H17</t>
        </is>
      </c>
      <c r="B653" s="10" t="n">
        <v>46053</v>
      </c>
      <c r="C653" t="inlineStr">
        <is>
          <t>479</t>
        </is>
      </c>
      <c r="D653" t="inlineStr">
        <is>
          <t>Staff amenities</t>
        </is>
      </c>
      <c r="E653" s="9" t="n">
        <v>1086.6</v>
      </c>
      <c r="F653" t="inlineStr">
        <is>
          <t>Comparative: QBO P&amp;L 2026-01</t>
        </is>
      </c>
    </row>
    <row r="654">
      <c r="A654" t="inlineStr">
        <is>
          <t>H17</t>
        </is>
      </c>
      <c r="B654" s="10" t="n">
        <v>46053</v>
      </c>
      <c r="C654" t="inlineStr">
        <is>
          <t>480</t>
        </is>
      </c>
      <c r="D654" t="inlineStr">
        <is>
          <t>Protective clothing</t>
        </is>
      </c>
      <c r="E654" s="9" t="n">
        <v>661.8099999999999</v>
      </c>
      <c r="F654" t="inlineStr">
        <is>
          <t>Comparative: QBO P&amp;L 2026-01</t>
        </is>
      </c>
    </row>
    <row r="655">
      <c r="A655" t="inlineStr">
        <is>
          <t>H17</t>
        </is>
      </c>
      <c r="B655" s="10" t="n">
        <v>46053</v>
      </c>
      <c r="C655" t="inlineStr">
        <is>
          <t>481</t>
        </is>
      </c>
      <c r="D655" t="inlineStr">
        <is>
          <t>Training</t>
        </is>
      </c>
      <c r="E655" s="9" t="n">
        <v>812.34</v>
      </c>
      <c r="F655" t="inlineStr">
        <is>
          <t>Comparative: QBO P&amp;L 2026-01</t>
        </is>
      </c>
    </row>
    <row r="656">
      <c r="A656" t="inlineStr">
        <is>
          <t>H17</t>
        </is>
      </c>
      <c r="B656" s="10" t="n">
        <v>46053</v>
      </c>
      <c r="C656" t="inlineStr">
        <is>
          <t>485</t>
        </is>
      </c>
      <c r="D656" t="inlineStr">
        <is>
          <t>Subscriptions and software</t>
        </is>
      </c>
      <c r="E656" s="9" t="n">
        <v>5377.16</v>
      </c>
      <c r="F656" t="inlineStr">
        <is>
          <t>Comparative: QBO P&amp;L 2026-01</t>
        </is>
      </c>
    </row>
    <row r="657">
      <c r="A657" t="inlineStr">
        <is>
          <t>H17</t>
        </is>
      </c>
      <c r="B657" s="10" t="n">
        <v>46053</v>
      </c>
      <c r="C657" t="inlineStr">
        <is>
          <t>489</t>
        </is>
      </c>
      <c r="D657" t="inlineStr">
        <is>
          <t>Telephone and internet</t>
        </is>
      </c>
      <c r="E657" s="9" t="n">
        <v>2726.47</v>
      </c>
      <c r="F657" t="inlineStr">
        <is>
          <t>Comparative: QBO P&amp;L 2026-01</t>
        </is>
      </c>
    </row>
    <row r="658">
      <c r="A658" t="inlineStr">
        <is>
          <t>H17</t>
        </is>
      </c>
      <c r="B658" s="10" t="n">
        <v>46053</v>
      </c>
      <c r="C658" t="inlineStr">
        <is>
          <t>493</t>
        </is>
      </c>
      <c r="D658" t="inlineStr">
        <is>
          <t>Travel - national</t>
        </is>
      </c>
      <c r="E658" s="9" t="n">
        <v>1913.83</v>
      </c>
      <c r="F658" t="inlineStr">
        <is>
          <t>Comparative: QBO P&amp;L 2026-01</t>
        </is>
      </c>
    </row>
    <row r="659">
      <c r="A659" t="inlineStr">
        <is>
          <t>H17</t>
        </is>
      </c>
      <c r="B659" s="10" t="n">
        <v>46053</v>
      </c>
      <c r="C659" t="inlineStr">
        <is>
          <t>494</t>
        </is>
      </c>
      <c r="D659" t="inlineStr">
        <is>
          <t>Waste removal</t>
        </is>
      </c>
      <c r="E659" s="9" t="n">
        <v>333.57</v>
      </c>
      <c r="F659" t="inlineStr">
        <is>
          <t>Comparative: QBO P&amp;L 2026-01</t>
        </is>
      </c>
    </row>
    <row r="660">
      <c r="A660" t="inlineStr">
        <is>
          <t>H17</t>
        </is>
      </c>
      <c r="B660" s="10" t="n">
        <v>46053</v>
      </c>
      <c r="C660" t="inlineStr">
        <is>
          <t>495</t>
        </is>
      </c>
      <c r="D660" t="inlineStr">
        <is>
          <t>Licences and permits</t>
        </is>
      </c>
      <c r="E660" s="9" t="n">
        <v>458.5</v>
      </c>
      <c r="F660" t="inlineStr">
        <is>
          <t>Comparative: QBO P&amp;L 2026-01</t>
        </is>
      </c>
    </row>
    <row r="661">
      <c r="A661" t="inlineStr">
        <is>
          <t>H17</t>
        </is>
      </c>
      <c r="B661" s="10" t="n">
        <v>46053</v>
      </c>
      <c r="C661" t="inlineStr">
        <is>
          <t>850</t>
        </is>
      </c>
      <c r="D661" t="inlineStr">
        <is>
          <t>Suspense</t>
        </is>
      </c>
      <c r="E661" s="9" t="n">
        <v>938.84</v>
      </c>
      <c r="F661" t="inlineStr">
        <is>
          <t>Comparative: QBO P&amp;L 2026-01</t>
        </is>
      </c>
    </row>
    <row r="662">
      <c r="A662" t="inlineStr">
        <is>
          <t>H17</t>
        </is>
      </c>
      <c r="B662" s="10" t="n">
        <v>46053</v>
      </c>
      <c r="C662" t="inlineStr">
        <is>
          <t>840</t>
        </is>
      </c>
      <c r="D662" t="inlineStr">
        <is>
          <t>Historical Adjustment</t>
        </is>
      </c>
      <c r="E662" s="9" t="n">
        <v>89448.10000000001</v>
      </c>
      <c r="F662" t="inlineStr">
        <is>
          <t>Offset for comparative 2026-01</t>
        </is>
      </c>
    </row>
    <row r="663">
      <c r="A663" t="inlineStr">
        <is>
          <t>H18</t>
        </is>
      </c>
      <c r="B663" s="10" t="n">
        <v>46081</v>
      </c>
      <c r="C663" t="inlineStr">
        <is>
          <t>200</t>
        </is>
      </c>
      <c r="D663" t="inlineStr">
        <is>
          <t>Joinery sales</t>
        </is>
      </c>
      <c r="E663" s="9" t="n">
        <v>-95414.14</v>
      </c>
      <c r="F663" t="inlineStr">
        <is>
          <t>Comparative: QBO P&amp;L 2026-02</t>
        </is>
      </c>
    </row>
    <row r="664">
      <c r="A664" t="inlineStr">
        <is>
          <t>H18</t>
        </is>
      </c>
      <c r="B664" s="10" t="n">
        <v>46081</v>
      </c>
      <c r="C664" t="inlineStr">
        <is>
          <t>201</t>
        </is>
      </c>
      <c r="D664" t="inlineStr">
        <is>
          <t>Shopfitting contracts</t>
        </is>
      </c>
      <c r="E664" s="9" t="n">
        <v>-231198.36</v>
      </c>
      <c r="F664" t="inlineStr">
        <is>
          <t>Comparative: QBO P&amp;L 2026-02</t>
        </is>
      </c>
    </row>
    <row r="665">
      <c r="A665" t="inlineStr">
        <is>
          <t>H18</t>
        </is>
      </c>
      <c r="B665" s="10" t="n">
        <v>46081</v>
      </c>
      <c r="C665" t="inlineStr">
        <is>
          <t>202</t>
        </is>
      </c>
      <c r="D665" t="inlineStr">
        <is>
          <t>Installation labour</t>
        </is>
      </c>
      <c r="E665" s="9" t="n">
        <v>-11396.51</v>
      </c>
      <c r="F665" t="inlineStr">
        <is>
          <t>Comparative: QBO P&amp;L 2026-02</t>
        </is>
      </c>
    </row>
    <row r="666">
      <c r="A666" t="inlineStr">
        <is>
          <t>H18</t>
        </is>
      </c>
      <c r="B666" s="10" t="n">
        <v>46081</v>
      </c>
      <c r="C666" t="inlineStr">
        <is>
          <t>203</t>
        </is>
      </c>
      <c r="D666" t="inlineStr">
        <is>
          <t>Design and drafting fees</t>
        </is>
      </c>
      <c r="E666" s="9" t="n">
        <v>-22737.62</v>
      </c>
      <c r="F666" t="inlineStr">
        <is>
          <t>Comparative: QBO P&amp;L 2026-02</t>
        </is>
      </c>
    </row>
    <row r="667">
      <c r="A667" t="inlineStr">
        <is>
          <t>H18</t>
        </is>
      </c>
      <c r="B667" s="10" t="n">
        <v>46081</v>
      </c>
      <c r="C667" t="inlineStr">
        <is>
          <t>270</t>
        </is>
      </c>
      <c r="D667" t="inlineStr">
        <is>
          <t>Interest income</t>
        </is>
      </c>
      <c r="E667" s="9" t="n">
        <v>-540</v>
      </c>
      <c r="F667" t="inlineStr">
        <is>
          <t>Comparative: QBO P&amp;L 2026-02</t>
        </is>
      </c>
    </row>
    <row r="668">
      <c r="A668" t="inlineStr">
        <is>
          <t>H18</t>
        </is>
      </c>
      <c r="B668" s="10" t="n">
        <v>46081</v>
      </c>
      <c r="C668" t="inlineStr">
        <is>
          <t>310</t>
        </is>
      </c>
      <c r="D668" t="inlineStr">
        <is>
          <t>Timber and board</t>
        </is>
      </c>
      <c r="E668" s="9" t="n">
        <v>40529.9</v>
      </c>
      <c r="F668" t="inlineStr">
        <is>
          <t>Comparative: QBO P&amp;L 2026-02</t>
        </is>
      </c>
    </row>
    <row r="669">
      <c r="A669" t="inlineStr">
        <is>
          <t>H18</t>
        </is>
      </c>
      <c r="B669" s="10" t="n">
        <v>46081</v>
      </c>
      <c r="C669" t="inlineStr">
        <is>
          <t>311</t>
        </is>
      </c>
      <c r="D669" t="inlineStr">
        <is>
          <t>Hardware and fittings</t>
        </is>
      </c>
      <c r="E669" s="9" t="n">
        <v>11556.35</v>
      </c>
      <c r="F669" t="inlineStr">
        <is>
          <t>Comparative: QBO P&amp;L 2026-02</t>
        </is>
      </c>
    </row>
    <row r="670">
      <c r="A670" t="inlineStr">
        <is>
          <t>H18</t>
        </is>
      </c>
      <c r="B670" s="10" t="n">
        <v>46081</v>
      </c>
      <c r="C670" t="inlineStr">
        <is>
          <t>312</t>
        </is>
      </c>
      <c r="D670" t="inlineStr">
        <is>
          <t>Benchtops (outsourced)</t>
        </is>
      </c>
      <c r="E670" s="9" t="n">
        <v>3789.11</v>
      </c>
      <c r="F670" t="inlineStr">
        <is>
          <t>Comparative: QBO P&amp;L 2026-02</t>
        </is>
      </c>
    </row>
    <row r="671">
      <c r="A671" t="inlineStr">
        <is>
          <t>H18</t>
        </is>
      </c>
      <c r="B671" s="10" t="n">
        <v>46081</v>
      </c>
      <c r="C671" t="inlineStr">
        <is>
          <t>313</t>
        </is>
      </c>
      <c r="D671" t="inlineStr">
        <is>
          <t>Subcontractors</t>
        </is>
      </c>
      <c r="E671" s="9" t="n">
        <v>24043.26</v>
      </c>
      <c r="F671" t="inlineStr">
        <is>
          <t>Comparative: QBO P&amp;L 2026-02</t>
        </is>
      </c>
    </row>
    <row r="672">
      <c r="A672" t="inlineStr">
        <is>
          <t>H18</t>
        </is>
      </c>
      <c r="B672" s="10" t="n">
        <v>46081</v>
      </c>
      <c r="C672" t="inlineStr">
        <is>
          <t>314</t>
        </is>
      </c>
      <c r="D672" t="inlineStr">
        <is>
          <t>Freight and cartage</t>
        </is>
      </c>
      <c r="E672" s="9" t="n">
        <v>10458.37</v>
      </c>
      <c r="F672" t="inlineStr">
        <is>
          <t>Comparative: QBO P&amp;L 2026-02</t>
        </is>
      </c>
    </row>
    <row r="673">
      <c r="A673" t="inlineStr">
        <is>
          <t>H18</t>
        </is>
      </c>
      <c r="B673" s="10" t="n">
        <v>46081</v>
      </c>
      <c r="C673" t="inlineStr">
        <is>
          <t>315</t>
        </is>
      </c>
      <c r="D673" t="inlineStr">
        <is>
          <t>Equipment hire</t>
        </is>
      </c>
      <c r="E673" s="9" t="n">
        <v>2183.73</v>
      </c>
      <c r="F673" t="inlineStr">
        <is>
          <t>Comparative: QBO P&amp;L 2026-02</t>
        </is>
      </c>
    </row>
    <row r="674">
      <c r="A674" t="inlineStr">
        <is>
          <t>H18</t>
        </is>
      </c>
      <c r="B674" s="10" t="n">
        <v>46081</v>
      </c>
      <c r="C674" t="inlineStr">
        <is>
          <t>400</t>
        </is>
      </c>
      <c r="D674" t="inlineStr">
        <is>
          <t>Advertising and marketing</t>
        </is>
      </c>
      <c r="E674" s="9" t="n">
        <v>2498.82</v>
      </c>
      <c r="F674" t="inlineStr">
        <is>
          <t>Comparative: QBO P&amp;L 2026-02</t>
        </is>
      </c>
    </row>
    <row r="675">
      <c r="A675" t="inlineStr">
        <is>
          <t>H18</t>
        </is>
      </c>
      <c r="B675" s="10" t="n">
        <v>46081</v>
      </c>
      <c r="C675" t="inlineStr">
        <is>
          <t>404</t>
        </is>
      </c>
      <c r="D675" t="inlineStr">
        <is>
          <t>Bank fees</t>
        </is>
      </c>
      <c r="E675" s="9" t="n">
        <v>48</v>
      </c>
      <c r="F675" t="inlineStr">
        <is>
          <t>Comparative: QBO P&amp;L 2026-02</t>
        </is>
      </c>
    </row>
    <row r="676">
      <c r="A676" t="inlineStr">
        <is>
          <t>H18</t>
        </is>
      </c>
      <c r="B676" s="10" t="n">
        <v>46081</v>
      </c>
      <c r="C676" t="inlineStr">
        <is>
          <t>408</t>
        </is>
      </c>
      <c r="D676" t="inlineStr">
        <is>
          <t>Cleaning</t>
        </is>
      </c>
      <c r="E676" s="9" t="n">
        <v>1683.21</v>
      </c>
      <c r="F676" t="inlineStr">
        <is>
          <t>Comparative: QBO P&amp;L 2026-02</t>
        </is>
      </c>
    </row>
    <row r="677">
      <c r="A677" t="inlineStr">
        <is>
          <t>H18</t>
        </is>
      </c>
      <c r="B677" s="10" t="n">
        <v>46081</v>
      </c>
      <c r="C677" t="inlineStr">
        <is>
          <t>412</t>
        </is>
      </c>
      <c r="D677" t="inlineStr">
        <is>
          <t>Consulting and accounting</t>
        </is>
      </c>
      <c r="E677" s="9" t="n">
        <v>1459.47</v>
      </c>
      <c r="F677" t="inlineStr">
        <is>
          <t>Comparative: QBO P&amp;L 2026-02</t>
        </is>
      </c>
    </row>
    <row r="678">
      <c r="A678" t="inlineStr">
        <is>
          <t>H18</t>
        </is>
      </c>
      <c r="B678" s="10" t="n">
        <v>46081</v>
      </c>
      <c r="C678" t="inlineStr">
        <is>
          <t>416</t>
        </is>
      </c>
      <c r="D678" t="inlineStr">
        <is>
          <t>Depreciation</t>
        </is>
      </c>
      <c r="E678" s="9" t="n">
        <v>4985</v>
      </c>
      <c r="F678" t="inlineStr">
        <is>
          <t>Comparative: QBO P&amp;L 2026-02</t>
        </is>
      </c>
    </row>
    <row r="679">
      <c r="A679" t="inlineStr">
        <is>
          <t>H18</t>
        </is>
      </c>
      <c r="B679" s="10" t="n">
        <v>46081</v>
      </c>
      <c r="C679" t="inlineStr">
        <is>
          <t>420</t>
        </is>
      </c>
      <c r="D679" t="inlineStr">
        <is>
          <t>Entertainment</t>
        </is>
      </c>
      <c r="E679" s="9" t="n">
        <v>596.05</v>
      </c>
      <c r="F679" t="inlineStr">
        <is>
          <t>Comparative: QBO P&amp;L 2026-02</t>
        </is>
      </c>
    </row>
    <row r="680">
      <c r="A680" t="inlineStr">
        <is>
          <t>H18</t>
        </is>
      </c>
      <c r="B680" s="10" t="n">
        <v>46081</v>
      </c>
      <c r="C680" t="inlineStr">
        <is>
          <t>429</t>
        </is>
      </c>
      <c r="D680" t="inlineStr">
        <is>
          <t>General expenses</t>
        </is>
      </c>
      <c r="E680" s="9" t="n">
        <v>2618.48</v>
      </c>
      <c r="F680" t="inlineStr">
        <is>
          <t>Comparative: QBO P&amp;L 2026-02</t>
        </is>
      </c>
    </row>
    <row r="681">
      <c r="A681" t="inlineStr">
        <is>
          <t>H18</t>
        </is>
      </c>
      <c r="B681" s="10" t="n">
        <v>46081</v>
      </c>
      <c r="C681" t="inlineStr">
        <is>
          <t>433</t>
        </is>
      </c>
      <c r="D681" t="inlineStr">
        <is>
          <t>Insurance</t>
        </is>
      </c>
      <c r="E681" s="9" t="n">
        <v>283.84</v>
      </c>
      <c r="F681" t="inlineStr">
        <is>
          <t>Comparative: QBO P&amp;L 2026-02</t>
        </is>
      </c>
    </row>
    <row r="682">
      <c r="A682" t="inlineStr">
        <is>
          <t>H18</t>
        </is>
      </c>
      <c r="B682" s="10" t="n">
        <v>46081</v>
      </c>
      <c r="C682" t="inlineStr">
        <is>
          <t>434</t>
        </is>
      </c>
      <c r="D682" t="inlineStr">
        <is>
          <t>Workcover</t>
        </is>
      </c>
      <c r="E682" s="9" t="n">
        <v>184.46</v>
      </c>
      <c r="F682" t="inlineStr">
        <is>
          <t>Comparative: QBO P&amp;L 2026-02</t>
        </is>
      </c>
    </row>
    <row r="683">
      <c r="A683" t="inlineStr">
        <is>
          <t>H18</t>
        </is>
      </c>
      <c r="B683" s="10" t="n">
        <v>46081</v>
      </c>
      <c r="C683" t="inlineStr">
        <is>
          <t>437</t>
        </is>
      </c>
      <c r="D683" t="inlineStr">
        <is>
          <t>Interest expense</t>
        </is>
      </c>
      <c r="E683" s="9" t="n">
        <v>888.8</v>
      </c>
      <c r="F683" t="inlineStr">
        <is>
          <t>Comparative: QBO P&amp;L 2026-02</t>
        </is>
      </c>
    </row>
    <row r="684">
      <c r="A684" t="inlineStr">
        <is>
          <t>H18</t>
        </is>
      </c>
      <c r="B684" s="10" t="n">
        <v>46081</v>
      </c>
      <c r="C684" t="inlineStr">
        <is>
          <t>441</t>
        </is>
      </c>
      <c r="D684" t="inlineStr">
        <is>
          <t>Legal expenses</t>
        </is>
      </c>
      <c r="E684" s="9" t="n">
        <v>1659.88</v>
      </c>
      <c r="F684" t="inlineStr">
        <is>
          <t>Comparative: QBO P&amp;L 2026-02</t>
        </is>
      </c>
    </row>
    <row r="685">
      <c r="A685" t="inlineStr">
        <is>
          <t>H18</t>
        </is>
      </c>
      <c r="B685" s="10" t="n">
        <v>46081</v>
      </c>
      <c r="C685" t="inlineStr">
        <is>
          <t>445</t>
        </is>
      </c>
      <c r="D685" t="inlineStr">
        <is>
          <t>Light, power, heating</t>
        </is>
      </c>
      <c r="E685" s="9" t="n">
        <v>1441.25</v>
      </c>
      <c r="F685" t="inlineStr">
        <is>
          <t>Comparative: QBO P&amp;L 2026-02</t>
        </is>
      </c>
    </row>
    <row r="686">
      <c r="A686" t="inlineStr">
        <is>
          <t>H18</t>
        </is>
      </c>
      <c r="B686" s="10" t="n">
        <v>46081</v>
      </c>
      <c r="C686" t="inlineStr">
        <is>
          <t>449</t>
        </is>
      </c>
      <c r="D686" t="inlineStr">
        <is>
          <t>Motor vehicle expenses</t>
        </is>
      </c>
      <c r="E686" s="9" t="n">
        <v>3577.85</v>
      </c>
      <c r="F686" t="inlineStr">
        <is>
          <t>Comparative: QBO P&amp;L 2026-02</t>
        </is>
      </c>
    </row>
    <row r="687">
      <c r="A687" t="inlineStr">
        <is>
          <t>H18</t>
        </is>
      </c>
      <c r="B687" s="10" t="n">
        <v>46081</v>
      </c>
      <c r="C687" t="inlineStr">
        <is>
          <t>450</t>
        </is>
      </c>
      <c r="D687" t="inlineStr">
        <is>
          <t>Motor vehicle registration and insurance</t>
        </is>
      </c>
      <c r="E687" s="9" t="n">
        <v>627.86</v>
      </c>
      <c r="F687" t="inlineStr">
        <is>
          <t>Comparative: QBO P&amp;L 2026-02</t>
        </is>
      </c>
    </row>
    <row r="688">
      <c r="A688" t="inlineStr">
        <is>
          <t>H18</t>
        </is>
      </c>
      <c r="B688" s="10" t="n">
        <v>46081</v>
      </c>
      <c r="C688" t="inlineStr">
        <is>
          <t>453</t>
        </is>
      </c>
      <c r="D688" t="inlineStr">
        <is>
          <t>Office expenses</t>
        </is>
      </c>
      <c r="E688" s="9" t="n">
        <v>5086.08</v>
      </c>
      <c r="F688" t="inlineStr">
        <is>
          <t>Comparative: QBO P&amp;L 2026-02</t>
        </is>
      </c>
    </row>
    <row r="689">
      <c r="A689" t="inlineStr">
        <is>
          <t>H18</t>
        </is>
      </c>
      <c r="B689" s="10" t="n">
        <v>46081</v>
      </c>
      <c r="C689" t="inlineStr">
        <is>
          <t>469</t>
        </is>
      </c>
      <c r="D689" t="inlineStr">
        <is>
          <t>Rent</t>
        </is>
      </c>
      <c r="E689" s="9" t="n">
        <v>10902.48</v>
      </c>
      <c r="F689" t="inlineStr">
        <is>
          <t>Comparative: QBO P&amp;L 2026-02</t>
        </is>
      </c>
    </row>
    <row r="690">
      <c r="A690" t="inlineStr">
        <is>
          <t>H18</t>
        </is>
      </c>
      <c r="B690" s="10" t="n">
        <v>46081</v>
      </c>
      <c r="C690" t="inlineStr">
        <is>
          <t>473</t>
        </is>
      </c>
      <c r="D690" t="inlineStr">
        <is>
          <t>Repairs and maintenance</t>
        </is>
      </c>
      <c r="E690" s="9" t="n">
        <v>13543.32</v>
      </c>
      <c r="F690" t="inlineStr">
        <is>
          <t>Comparative: QBO P&amp;L 2026-02</t>
        </is>
      </c>
    </row>
    <row r="691">
      <c r="A691" t="inlineStr">
        <is>
          <t>H18</t>
        </is>
      </c>
      <c r="B691" s="10" t="n">
        <v>46081</v>
      </c>
      <c r="C691" t="inlineStr">
        <is>
          <t>474</t>
        </is>
      </c>
      <c r="D691" t="inlineStr">
        <is>
          <t>Small tools</t>
        </is>
      </c>
      <c r="E691" s="9" t="n">
        <v>11063.49</v>
      </c>
      <c r="F691" t="inlineStr">
        <is>
          <t>Comparative: QBO P&amp;L 2026-02</t>
        </is>
      </c>
    </row>
    <row r="692">
      <c r="A692" t="inlineStr">
        <is>
          <t>H18</t>
        </is>
      </c>
      <c r="B692" s="10" t="n">
        <v>46081</v>
      </c>
      <c r="C692" t="inlineStr">
        <is>
          <t>477</t>
        </is>
      </c>
      <c r="D692" t="inlineStr">
        <is>
          <t>Wages and salaries</t>
        </is>
      </c>
      <c r="E692" s="9" t="n">
        <v>57475.39</v>
      </c>
      <c r="F692" t="inlineStr">
        <is>
          <t>Comparative: QBO P&amp;L 2026-02</t>
        </is>
      </c>
    </row>
    <row r="693">
      <c r="A693" t="inlineStr">
        <is>
          <t>H18</t>
        </is>
      </c>
      <c r="B693" s="10" t="n">
        <v>46081</v>
      </c>
      <c r="C693" t="inlineStr">
        <is>
          <t>478</t>
        </is>
      </c>
      <c r="D693" t="inlineStr">
        <is>
          <t>Superannuation</t>
        </is>
      </c>
      <c r="E693" s="9" t="n">
        <v>6395.18</v>
      </c>
      <c r="F693" t="inlineStr">
        <is>
          <t>Comparative: QBO P&amp;L 2026-02</t>
        </is>
      </c>
    </row>
    <row r="694">
      <c r="A694" t="inlineStr">
        <is>
          <t>H18</t>
        </is>
      </c>
      <c r="B694" s="10" t="n">
        <v>46081</v>
      </c>
      <c r="C694" t="inlineStr">
        <is>
          <t>479</t>
        </is>
      </c>
      <c r="D694" t="inlineStr">
        <is>
          <t>Staff amenities</t>
        </is>
      </c>
      <c r="E694" s="9" t="n">
        <v>1646.37</v>
      </c>
      <c r="F694" t="inlineStr">
        <is>
          <t>Comparative: QBO P&amp;L 2026-02</t>
        </is>
      </c>
    </row>
    <row r="695">
      <c r="A695" t="inlineStr">
        <is>
          <t>H18</t>
        </is>
      </c>
      <c r="B695" s="10" t="n">
        <v>46081</v>
      </c>
      <c r="C695" t="inlineStr">
        <is>
          <t>480</t>
        </is>
      </c>
      <c r="D695" t="inlineStr">
        <is>
          <t>Protective clothing</t>
        </is>
      </c>
      <c r="E695" s="9" t="n">
        <v>972.35</v>
      </c>
      <c r="F695" t="inlineStr">
        <is>
          <t>Comparative: QBO P&amp;L 2026-02</t>
        </is>
      </c>
    </row>
    <row r="696">
      <c r="A696" t="inlineStr">
        <is>
          <t>H18</t>
        </is>
      </c>
      <c r="B696" s="10" t="n">
        <v>46081</v>
      </c>
      <c r="C696" t="inlineStr">
        <is>
          <t>481</t>
        </is>
      </c>
      <c r="D696" t="inlineStr">
        <is>
          <t>Training</t>
        </is>
      </c>
      <c r="E696" s="9" t="n">
        <v>1447.64</v>
      </c>
      <c r="F696" t="inlineStr">
        <is>
          <t>Comparative: QBO P&amp;L 2026-02</t>
        </is>
      </c>
    </row>
    <row r="697">
      <c r="A697" t="inlineStr">
        <is>
          <t>H18</t>
        </is>
      </c>
      <c r="B697" s="10" t="n">
        <v>46081</v>
      </c>
      <c r="C697" t="inlineStr">
        <is>
          <t>485</t>
        </is>
      </c>
      <c r="D697" t="inlineStr">
        <is>
          <t>Subscriptions and software</t>
        </is>
      </c>
      <c r="E697" s="9" t="n">
        <v>5377.16</v>
      </c>
      <c r="F697" t="inlineStr">
        <is>
          <t>Comparative: QBO P&amp;L 2026-02</t>
        </is>
      </c>
    </row>
    <row r="698">
      <c r="A698" t="inlineStr">
        <is>
          <t>H18</t>
        </is>
      </c>
      <c r="B698" s="10" t="n">
        <v>46081</v>
      </c>
      <c r="C698" t="inlineStr">
        <is>
          <t>489</t>
        </is>
      </c>
      <c r="D698" t="inlineStr">
        <is>
          <t>Telephone and internet</t>
        </is>
      </c>
      <c r="E698" s="9" t="n">
        <v>3745.02</v>
      </c>
      <c r="F698" t="inlineStr">
        <is>
          <t>Comparative: QBO P&amp;L 2026-02</t>
        </is>
      </c>
    </row>
    <row r="699">
      <c r="A699" t="inlineStr">
        <is>
          <t>H18</t>
        </is>
      </c>
      <c r="B699" s="10" t="n">
        <v>46081</v>
      </c>
      <c r="C699" t="inlineStr">
        <is>
          <t>493</t>
        </is>
      </c>
      <c r="D699" t="inlineStr">
        <is>
          <t>Travel - national</t>
        </is>
      </c>
      <c r="E699" s="9" t="n">
        <v>2837.87</v>
      </c>
      <c r="F699" t="inlineStr">
        <is>
          <t>Comparative: QBO P&amp;L 2026-02</t>
        </is>
      </c>
    </row>
    <row r="700">
      <c r="A700" t="inlineStr">
        <is>
          <t>H18</t>
        </is>
      </c>
      <c r="B700" s="10" t="n">
        <v>46081</v>
      </c>
      <c r="C700" t="inlineStr">
        <is>
          <t>494</t>
        </is>
      </c>
      <c r="D700" t="inlineStr">
        <is>
          <t>Waste removal</t>
        </is>
      </c>
      <c r="E700" s="9" t="n">
        <v>514.4</v>
      </c>
      <c r="F700" t="inlineStr">
        <is>
          <t>Comparative: QBO P&amp;L 2026-02</t>
        </is>
      </c>
    </row>
    <row r="701">
      <c r="A701" t="inlineStr">
        <is>
          <t>H18</t>
        </is>
      </c>
      <c r="B701" s="10" t="n">
        <v>46081</v>
      </c>
      <c r="C701" t="inlineStr">
        <is>
          <t>495</t>
        </is>
      </c>
      <c r="D701" t="inlineStr">
        <is>
          <t>Licences and permits</t>
        </is>
      </c>
      <c r="E701" s="9" t="n">
        <v>735.17</v>
      </c>
      <c r="F701" t="inlineStr">
        <is>
          <t>Comparative: QBO P&amp;L 2026-02</t>
        </is>
      </c>
    </row>
    <row r="702">
      <c r="A702" t="inlineStr">
        <is>
          <t>H18</t>
        </is>
      </c>
      <c r="B702" s="10" t="n">
        <v>46081</v>
      </c>
      <c r="C702" t="inlineStr">
        <is>
          <t>850</t>
        </is>
      </c>
      <c r="D702" t="inlineStr">
        <is>
          <t>Suspense</t>
        </is>
      </c>
      <c r="E702" s="9" t="n">
        <v>1513.67</v>
      </c>
      <c r="F702" t="inlineStr">
        <is>
          <t>Comparative: QBO P&amp;L 2026-02</t>
        </is>
      </c>
    </row>
    <row r="703">
      <c r="A703" t="inlineStr">
        <is>
          <t>H18</t>
        </is>
      </c>
      <c r="B703" s="10" t="n">
        <v>46081</v>
      </c>
      <c r="C703" t="inlineStr">
        <is>
          <t>840</t>
        </is>
      </c>
      <c r="D703" t="inlineStr">
        <is>
          <t>Historical Adjustment</t>
        </is>
      </c>
      <c r="E703" s="9" t="n">
        <v>122917.35</v>
      </c>
      <c r="F703" t="inlineStr">
        <is>
          <t>Offset for comparative 2026-02</t>
        </is>
      </c>
    </row>
    <row r="704">
      <c r="A704" t="inlineStr">
        <is>
          <t>H19</t>
        </is>
      </c>
      <c r="B704" s="10" t="n">
        <v>46112</v>
      </c>
      <c r="C704" t="inlineStr">
        <is>
          <t>200</t>
        </is>
      </c>
      <c r="D704" t="inlineStr">
        <is>
          <t>Joinery sales</t>
        </is>
      </c>
      <c r="E704" s="9" t="n">
        <v>-116796.08</v>
      </c>
      <c r="F704" t="inlineStr">
        <is>
          <t>Comparative: QBO P&amp;L 2026-03</t>
        </is>
      </c>
    </row>
    <row r="705">
      <c r="A705" t="inlineStr">
        <is>
          <t>H19</t>
        </is>
      </c>
      <c r="B705" s="10" t="n">
        <v>46112</v>
      </c>
      <c r="C705" t="inlineStr">
        <is>
          <t>201</t>
        </is>
      </c>
      <c r="D705" t="inlineStr">
        <is>
          <t>Shopfitting contracts</t>
        </is>
      </c>
      <c r="E705" s="9" t="n">
        <v>-242661.1</v>
      </c>
      <c r="F705" t="inlineStr">
        <is>
          <t>Comparative: QBO P&amp;L 2026-03</t>
        </is>
      </c>
    </row>
    <row r="706">
      <c r="A706" t="inlineStr">
        <is>
          <t>H19</t>
        </is>
      </c>
      <c r="B706" s="10" t="n">
        <v>46112</v>
      </c>
      <c r="C706" t="inlineStr">
        <is>
          <t>202</t>
        </is>
      </c>
      <c r="D706" t="inlineStr">
        <is>
          <t>Installation labour</t>
        </is>
      </c>
      <c r="E706" s="9" t="n">
        <v>-14255.16</v>
      </c>
      <c r="F706" t="inlineStr">
        <is>
          <t>Comparative: QBO P&amp;L 2026-03</t>
        </is>
      </c>
    </row>
    <row r="707">
      <c r="A707" t="inlineStr">
        <is>
          <t>H19</t>
        </is>
      </c>
      <c r="B707" s="10" t="n">
        <v>46112</v>
      </c>
      <c r="C707" t="inlineStr">
        <is>
          <t>203</t>
        </is>
      </c>
      <c r="D707" t="inlineStr">
        <is>
          <t>Design and drafting fees</t>
        </is>
      </c>
      <c r="E707" s="9" t="n">
        <v>-26966</v>
      </c>
      <c r="F707" t="inlineStr">
        <is>
          <t>Comparative: QBO P&amp;L 2026-03</t>
        </is>
      </c>
    </row>
    <row r="708">
      <c r="A708" t="inlineStr">
        <is>
          <t>H19</t>
        </is>
      </c>
      <c r="B708" s="10" t="n">
        <v>46112</v>
      </c>
      <c r="C708" t="inlineStr">
        <is>
          <t>270</t>
        </is>
      </c>
      <c r="D708" t="inlineStr">
        <is>
          <t>Interest income</t>
        </is>
      </c>
      <c r="E708" s="9" t="n">
        <v>-540</v>
      </c>
      <c r="F708" t="inlineStr">
        <is>
          <t>Comparative: QBO P&amp;L 2026-03</t>
        </is>
      </c>
    </row>
    <row r="709">
      <c r="A709" t="inlineStr">
        <is>
          <t>H19</t>
        </is>
      </c>
      <c r="B709" s="10" t="n">
        <v>46112</v>
      </c>
      <c r="C709" t="inlineStr">
        <is>
          <t>310</t>
        </is>
      </c>
      <c r="D709" t="inlineStr">
        <is>
          <t>Timber and board</t>
        </is>
      </c>
      <c r="E709" s="9" t="n">
        <v>47700.62</v>
      </c>
      <c r="F709" t="inlineStr">
        <is>
          <t>Comparative: QBO P&amp;L 2026-03</t>
        </is>
      </c>
    </row>
    <row r="710">
      <c r="A710" t="inlineStr">
        <is>
          <t>H19</t>
        </is>
      </c>
      <c r="B710" s="10" t="n">
        <v>46112</v>
      </c>
      <c r="C710" t="inlineStr">
        <is>
          <t>311</t>
        </is>
      </c>
      <c r="D710" t="inlineStr">
        <is>
          <t>Hardware and fittings</t>
        </is>
      </c>
      <c r="E710" s="9" t="n">
        <v>14707.36</v>
      </c>
      <c r="F710" t="inlineStr">
        <is>
          <t>Comparative: QBO P&amp;L 2026-03</t>
        </is>
      </c>
    </row>
    <row r="711">
      <c r="A711" t="inlineStr">
        <is>
          <t>H19</t>
        </is>
      </c>
      <c r="B711" s="10" t="n">
        <v>46112</v>
      </c>
      <c r="C711" t="inlineStr">
        <is>
          <t>312</t>
        </is>
      </c>
      <c r="D711" t="inlineStr">
        <is>
          <t>Benchtops (outsourced)</t>
        </is>
      </c>
      <c r="E711" s="9" t="n">
        <v>3652.66</v>
      </c>
      <c r="F711" t="inlineStr">
        <is>
          <t>Comparative: QBO P&amp;L 2026-03</t>
        </is>
      </c>
    </row>
    <row r="712">
      <c r="A712" t="inlineStr">
        <is>
          <t>H19</t>
        </is>
      </c>
      <c r="B712" s="10" t="n">
        <v>46112</v>
      </c>
      <c r="C712" t="inlineStr">
        <is>
          <t>313</t>
        </is>
      </c>
      <c r="D712" t="inlineStr">
        <is>
          <t>Subcontractors</t>
        </is>
      </c>
      <c r="E712" s="9" t="n">
        <v>26590.12</v>
      </c>
      <c r="F712" t="inlineStr">
        <is>
          <t>Comparative: QBO P&amp;L 2026-03</t>
        </is>
      </c>
    </row>
    <row r="713">
      <c r="A713" t="inlineStr">
        <is>
          <t>H19</t>
        </is>
      </c>
      <c r="B713" s="10" t="n">
        <v>46112</v>
      </c>
      <c r="C713" t="inlineStr">
        <is>
          <t>314</t>
        </is>
      </c>
      <c r="D713" t="inlineStr">
        <is>
          <t>Freight and cartage</t>
        </is>
      </c>
      <c r="E713" s="9" t="n">
        <v>12245.6</v>
      </c>
      <c r="F713" t="inlineStr">
        <is>
          <t>Comparative: QBO P&amp;L 2026-03</t>
        </is>
      </c>
    </row>
    <row r="714">
      <c r="A714" t="inlineStr">
        <is>
          <t>H19</t>
        </is>
      </c>
      <c r="B714" s="10" t="n">
        <v>46112</v>
      </c>
      <c r="C714" t="inlineStr">
        <is>
          <t>315</t>
        </is>
      </c>
      <c r="D714" t="inlineStr">
        <is>
          <t>Equipment hire</t>
        </is>
      </c>
      <c r="E714" s="9" t="n">
        <v>2541.05</v>
      </c>
      <c r="F714" t="inlineStr">
        <is>
          <t>Comparative: QBO P&amp;L 2026-03</t>
        </is>
      </c>
    </row>
    <row r="715">
      <c r="A715" t="inlineStr">
        <is>
          <t>H19</t>
        </is>
      </c>
      <c r="B715" s="10" t="n">
        <v>46112</v>
      </c>
      <c r="C715" t="inlineStr">
        <is>
          <t>400</t>
        </is>
      </c>
      <c r="D715" t="inlineStr">
        <is>
          <t>Advertising and marketing</t>
        </is>
      </c>
      <c r="E715" s="9" t="n">
        <v>2994.68</v>
      </c>
      <c r="F715" t="inlineStr">
        <is>
          <t>Comparative: QBO P&amp;L 2026-03</t>
        </is>
      </c>
    </row>
    <row r="716">
      <c r="A716" t="inlineStr">
        <is>
          <t>H19</t>
        </is>
      </c>
      <c r="B716" s="10" t="n">
        <v>46112</v>
      </c>
      <c r="C716" t="inlineStr">
        <is>
          <t>404</t>
        </is>
      </c>
      <c r="D716" t="inlineStr">
        <is>
          <t>Bank fees</t>
        </is>
      </c>
      <c r="E716" s="9" t="n">
        <v>48</v>
      </c>
      <c r="F716" t="inlineStr">
        <is>
          <t>Comparative: QBO P&amp;L 2026-03</t>
        </is>
      </c>
    </row>
    <row r="717">
      <c r="A717" t="inlineStr">
        <is>
          <t>H19</t>
        </is>
      </c>
      <c r="B717" s="10" t="n">
        <v>46112</v>
      </c>
      <c r="C717" t="inlineStr">
        <is>
          <t>408</t>
        </is>
      </c>
      <c r="D717" t="inlineStr">
        <is>
          <t>Cleaning</t>
        </is>
      </c>
      <c r="E717" s="9" t="n">
        <v>1791.98</v>
      </c>
      <c r="F717" t="inlineStr">
        <is>
          <t>Comparative: QBO P&amp;L 2026-03</t>
        </is>
      </c>
    </row>
    <row r="718">
      <c r="A718" t="inlineStr">
        <is>
          <t>H19</t>
        </is>
      </c>
      <c r="B718" s="10" t="n">
        <v>46112</v>
      </c>
      <c r="C718" t="inlineStr">
        <is>
          <t>412</t>
        </is>
      </c>
      <c r="D718" t="inlineStr">
        <is>
          <t>Consulting and accounting</t>
        </is>
      </c>
      <c r="E718" s="9" t="n">
        <v>1459.47</v>
      </c>
      <c r="F718" t="inlineStr">
        <is>
          <t>Comparative: QBO P&amp;L 2026-03</t>
        </is>
      </c>
    </row>
    <row r="719">
      <c r="A719" t="inlineStr">
        <is>
          <t>H19</t>
        </is>
      </c>
      <c r="B719" s="10" t="n">
        <v>46112</v>
      </c>
      <c r="C719" t="inlineStr">
        <is>
          <t>416</t>
        </is>
      </c>
      <c r="D719" t="inlineStr">
        <is>
          <t>Depreciation</t>
        </is>
      </c>
      <c r="E719" s="9" t="n">
        <v>4985</v>
      </c>
      <c r="F719" t="inlineStr">
        <is>
          <t>Comparative: QBO P&amp;L 2026-03</t>
        </is>
      </c>
    </row>
    <row r="720">
      <c r="A720" t="inlineStr">
        <is>
          <t>H19</t>
        </is>
      </c>
      <c r="B720" s="10" t="n">
        <v>46112</v>
      </c>
      <c r="C720" t="inlineStr">
        <is>
          <t>420</t>
        </is>
      </c>
      <c r="D720" t="inlineStr">
        <is>
          <t>Entertainment</t>
        </is>
      </c>
      <c r="E720" s="9" t="n">
        <v>762.63</v>
      </c>
      <c r="F720" t="inlineStr">
        <is>
          <t>Comparative: QBO P&amp;L 2026-03</t>
        </is>
      </c>
    </row>
    <row r="721">
      <c r="A721" t="inlineStr">
        <is>
          <t>H19</t>
        </is>
      </c>
      <c r="B721" s="10" t="n">
        <v>46112</v>
      </c>
      <c r="C721" t="inlineStr">
        <is>
          <t>429</t>
        </is>
      </c>
      <c r="D721" t="inlineStr">
        <is>
          <t>General expenses</t>
        </is>
      </c>
      <c r="E721" s="9" t="n">
        <v>2695.67</v>
      </c>
      <c r="F721" t="inlineStr">
        <is>
          <t>Comparative: QBO P&amp;L 2026-03</t>
        </is>
      </c>
    </row>
    <row r="722">
      <c r="A722" t="inlineStr">
        <is>
          <t>H19</t>
        </is>
      </c>
      <c r="B722" s="10" t="n">
        <v>46112</v>
      </c>
      <c r="C722" t="inlineStr">
        <is>
          <t>433</t>
        </is>
      </c>
      <c r="D722" t="inlineStr">
        <is>
          <t>Insurance</t>
        </is>
      </c>
      <c r="E722" s="9" t="n">
        <v>283.84</v>
      </c>
      <c r="F722" t="inlineStr">
        <is>
          <t>Comparative: QBO P&amp;L 2026-03</t>
        </is>
      </c>
    </row>
    <row r="723">
      <c r="A723" t="inlineStr">
        <is>
          <t>H19</t>
        </is>
      </c>
      <c r="B723" s="10" t="n">
        <v>46112</v>
      </c>
      <c r="C723" t="inlineStr">
        <is>
          <t>434</t>
        </is>
      </c>
      <c r="D723" t="inlineStr">
        <is>
          <t>Workcover</t>
        </is>
      </c>
      <c r="E723" s="9" t="n">
        <v>226.83</v>
      </c>
      <c r="F723" t="inlineStr">
        <is>
          <t>Comparative: QBO P&amp;L 2026-03</t>
        </is>
      </c>
    </row>
    <row r="724">
      <c r="A724" t="inlineStr">
        <is>
          <t>H19</t>
        </is>
      </c>
      <c r="B724" s="10" t="n">
        <v>46112</v>
      </c>
      <c r="C724" t="inlineStr">
        <is>
          <t>437</t>
        </is>
      </c>
      <c r="D724" t="inlineStr">
        <is>
          <t>Interest expense</t>
        </is>
      </c>
      <c r="E724" s="9" t="n">
        <v>888.8</v>
      </c>
      <c r="F724" t="inlineStr">
        <is>
          <t>Comparative: QBO P&amp;L 2026-03</t>
        </is>
      </c>
    </row>
    <row r="725">
      <c r="A725" t="inlineStr">
        <is>
          <t>H19</t>
        </is>
      </c>
      <c r="B725" s="10" t="n">
        <v>46112</v>
      </c>
      <c r="C725" t="inlineStr">
        <is>
          <t>441</t>
        </is>
      </c>
      <c r="D725" t="inlineStr">
        <is>
          <t>Legal expenses</t>
        </is>
      </c>
      <c r="E725" s="9" t="n">
        <v>2295.33</v>
      </c>
      <c r="F725" t="inlineStr">
        <is>
          <t>Comparative: QBO P&amp;L 2026-03</t>
        </is>
      </c>
    </row>
    <row r="726">
      <c r="A726" t="inlineStr">
        <is>
          <t>H19</t>
        </is>
      </c>
      <c r="B726" s="10" t="n">
        <v>46112</v>
      </c>
      <c r="C726" t="inlineStr">
        <is>
          <t>445</t>
        </is>
      </c>
      <c r="D726" t="inlineStr">
        <is>
          <t>Light, power, heating</t>
        </is>
      </c>
      <c r="E726" s="9" t="n">
        <v>1635.13</v>
      </c>
      <c r="F726" t="inlineStr">
        <is>
          <t>Comparative: QBO P&amp;L 2026-03</t>
        </is>
      </c>
    </row>
    <row r="727">
      <c r="A727" t="inlineStr">
        <is>
          <t>H19</t>
        </is>
      </c>
      <c r="B727" s="10" t="n">
        <v>46112</v>
      </c>
      <c r="C727" t="inlineStr">
        <is>
          <t>449</t>
        </is>
      </c>
      <c r="D727" t="inlineStr">
        <is>
          <t>Motor vehicle expenses</t>
        </is>
      </c>
      <c r="E727" s="9" t="n">
        <v>4056.48</v>
      </c>
      <c r="F727" t="inlineStr">
        <is>
          <t>Comparative: QBO P&amp;L 2026-03</t>
        </is>
      </c>
    </row>
    <row r="728">
      <c r="A728" t="inlineStr">
        <is>
          <t>H19</t>
        </is>
      </c>
      <c r="B728" s="10" t="n">
        <v>46112</v>
      </c>
      <c r="C728" t="inlineStr">
        <is>
          <t>450</t>
        </is>
      </c>
      <c r="D728" t="inlineStr">
        <is>
          <t>Motor vehicle registration and insurance</t>
        </is>
      </c>
      <c r="E728" s="9" t="n">
        <v>627.86</v>
      </c>
      <c r="F728" t="inlineStr">
        <is>
          <t>Comparative: QBO P&amp;L 2026-03</t>
        </is>
      </c>
    </row>
    <row r="729">
      <c r="A729" t="inlineStr">
        <is>
          <t>H19</t>
        </is>
      </c>
      <c r="B729" s="10" t="n">
        <v>46112</v>
      </c>
      <c r="C729" t="inlineStr">
        <is>
          <t>453</t>
        </is>
      </c>
      <c r="D729" t="inlineStr">
        <is>
          <t>Office expenses</t>
        </is>
      </c>
      <c r="E729" s="9" t="n">
        <v>5596.7</v>
      </c>
      <c r="F729" t="inlineStr">
        <is>
          <t>Comparative: QBO P&amp;L 2026-03</t>
        </is>
      </c>
    </row>
    <row r="730">
      <c r="A730" t="inlineStr">
        <is>
          <t>H19</t>
        </is>
      </c>
      <c r="B730" s="10" t="n">
        <v>46112</v>
      </c>
      <c r="C730" t="inlineStr">
        <is>
          <t>469</t>
        </is>
      </c>
      <c r="D730" t="inlineStr">
        <is>
          <t>Rent</t>
        </is>
      </c>
      <c r="E730" s="9" t="n">
        <v>10902.48</v>
      </c>
      <c r="F730" t="inlineStr">
        <is>
          <t>Comparative: QBO P&amp;L 2026-03</t>
        </is>
      </c>
    </row>
    <row r="731">
      <c r="A731" t="inlineStr">
        <is>
          <t>H19</t>
        </is>
      </c>
      <c r="B731" s="10" t="n">
        <v>46112</v>
      </c>
      <c r="C731" t="inlineStr">
        <is>
          <t>473</t>
        </is>
      </c>
      <c r="D731" t="inlineStr">
        <is>
          <t>Repairs and maintenance</t>
        </is>
      </c>
      <c r="E731" s="9" t="n">
        <v>16197.18</v>
      </c>
      <c r="F731" t="inlineStr">
        <is>
          <t>Comparative: QBO P&amp;L 2026-03</t>
        </is>
      </c>
    </row>
    <row r="732">
      <c r="A732" t="inlineStr">
        <is>
          <t>H19</t>
        </is>
      </c>
      <c r="B732" s="10" t="n">
        <v>46112</v>
      </c>
      <c r="C732" t="inlineStr">
        <is>
          <t>474</t>
        </is>
      </c>
      <c r="D732" t="inlineStr">
        <is>
          <t>Small tools</t>
        </is>
      </c>
      <c r="E732" s="9" t="n">
        <v>13340.17</v>
      </c>
      <c r="F732" t="inlineStr">
        <is>
          <t>Comparative: QBO P&amp;L 2026-03</t>
        </is>
      </c>
    </row>
    <row r="733">
      <c r="A733" t="inlineStr">
        <is>
          <t>H19</t>
        </is>
      </c>
      <c r="B733" s="10" t="n">
        <v>46112</v>
      </c>
      <c r="C733" t="inlineStr">
        <is>
          <t>477</t>
        </is>
      </c>
      <c r="D733" t="inlineStr">
        <is>
          <t>Wages and salaries</t>
        </is>
      </c>
      <c r="E733" s="9" t="n">
        <v>66084.2</v>
      </c>
      <c r="F733" t="inlineStr">
        <is>
          <t>Comparative: QBO P&amp;L 2026-03</t>
        </is>
      </c>
    </row>
    <row r="734">
      <c r="A734" t="inlineStr">
        <is>
          <t>H19</t>
        </is>
      </c>
      <c r="B734" s="10" t="n">
        <v>46112</v>
      </c>
      <c r="C734" t="inlineStr">
        <is>
          <t>478</t>
        </is>
      </c>
      <c r="D734" t="inlineStr">
        <is>
          <t>Superannuation</t>
        </is>
      </c>
      <c r="E734" s="9" t="n">
        <v>7654.19</v>
      </c>
      <c r="F734" t="inlineStr">
        <is>
          <t>Comparative: QBO P&amp;L 2026-03</t>
        </is>
      </c>
    </row>
    <row r="735">
      <c r="A735" t="inlineStr">
        <is>
          <t>H19</t>
        </is>
      </c>
      <c r="B735" s="10" t="n">
        <v>46112</v>
      </c>
      <c r="C735" t="inlineStr">
        <is>
          <t>479</t>
        </is>
      </c>
      <c r="D735" t="inlineStr">
        <is>
          <t>Staff amenities</t>
        </is>
      </c>
      <c r="E735" s="9" t="n">
        <v>1891.76</v>
      </c>
      <c r="F735" t="inlineStr">
        <is>
          <t>Comparative: QBO P&amp;L 2026-03</t>
        </is>
      </c>
    </row>
    <row r="736">
      <c r="A736" t="inlineStr">
        <is>
          <t>H19</t>
        </is>
      </c>
      <c r="B736" s="10" t="n">
        <v>46112</v>
      </c>
      <c r="C736" t="inlineStr">
        <is>
          <t>480</t>
        </is>
      </c>
      <c r="D736" t="inlineStr">
        <is>
          <t>Protective clothing</t>
        </is>
      </c>
      <c r="E736" s="9" t="n">
        <v>1151.61</v>
      </c>
      <c r="F736" t="inlineStr">
        <is>
          <t>Comparative: QBO P&amp;L 2026-03</t>
        </is>
      </c>
    </row>
    <row r="737">
      <c r="A737" t="inlineStr">
        <is>
          <t>H19</t>
        </is>
      </c>
      <c r="B737" s="10" t="n">
        <v>46112</v>
      </c>
      <c r="C737" t="inlineStr">
        <is>
          <t>481</t>
        </is>
      </c>
      <c r="D737" t="inlineStr">
        <is>
          <t>Training</t>
        </is>
      </c>
      <c r="E737" s="9" t="n">
        <v>1483.53</v>
      </c>
      <c r="F737" t="inlineStr">
        <is>
          <t>Comparative: QBO P&amp;L 2026-03</t>
        </is>
      </c>
    </row>
    <row r="738">
      <c r="A738" t="inlineStr">
        <is>
          <t>H19</t>
        </is>
      </c>
      <c r="B738" s="10" t="n">
        <v>46112</v>
      </c>
      <c r="C738" t="inlineStr">
        <is>
          <t>485</t>
        </is>
      </c>
      <c r="D738" t="inlineStr">
        <is>
          <t>Subscriptions and software</t>
        </is>
      </c>
      <c r="E738" s="9" t="n">
        <v>5377.16</v>
      </c>
      <c r="F738" t="inlineStr">
        <is>
          <t>Comparative: QBO P&amp;L 2026-03</t>
        </is>
      </c>
    </row>
    <row r="739">
      <c r="A739" t="inlineStr">
        <is>
          <t>H19</t>
        </is>
      </c>
      <c r="B739" s="10" t="n">
        <v>46112</v>
      </c>
      <c r="C739" t="inlineStr">
        <is>
          <t>489</t>
        </is>
      </c>
      <c r="D739" t="inlineStr">
        <is>
          <t>Telephone and internet</t>
        </is>
      </c>
      <c r="E739" s="9" t="n">
        <v>3844.8</v>
      </c>
      <c r="F739" t="inlineStr">
        <is>
          <t>Comparative: QBO P&amp;L 2026-03</t>
        </is>
      </c>
    </row>
    <row r="740">
      <c r="A740" t="inlineStr">
        <is>
          <t>H19</t>
        </is>
      </c>
      <c r="B740" s="10" t="n">
        <v>46112</v>
      </c>
      <c r="C740" t="inlineStr">
        <is>
          <t>493</t>
        </is>
      </c>
      <c r="D740" t="inlineStr">
        <is>
          <t>Travel - national</t>
        </is>
      </c>
      <c r="E740" s="9" t="n">
        <v>3429.22</v>
      </c>
      <c r="F740" t="inlineStr">
        <is>
          <t>Comparative: QBO P&amp;L 2026-03</t>
        </is>
      </c>
    </row>
    <row r="741">
      <c r="A741" t="inlineStr">
        <is>
          <t>H19</t>
        </is>
      </c>
      <c r="B741" s="10" t="n">
        <v>46112</v>
      </c>
      <c r="C741" t="inlineStr">
        <is>
          <t>494</t>
        </is>
      </c>
      <c r="D741" t="inlineStr">
        <is>
          <t>Waste removal</t>
        </is>
      </c>
      <c r="E741" s="9" t="n">
        <v>603.71</v>
      </c>
      <c r="F741" t="inlineStr">
        <is>
          <t>Comparative: QBO P&amp;L 2026-03</t>
        </is>
      </c>
    </row>
    <row r="742">
      <c r="A742" t="inlineStr">
        <is>
          <t>H19</t>
        </is>
      </c>
      <c r="B742" s="10" t="n">
        <v>46112</v>
      </c>
      <c r="C742" t="inlineStr">
        <is>
          <t>495</t>
        </is>
      </c>
      <c r="D742" t="inlineStr">
        <is>
          <t>Licences and permits</t>
        </is>
      </c>
      <c r="E742" s="9" t="n">
        <v>866.25</v>
      </c>
      <c r="F742" t="inlineStr">
        <is>
          <t>Comparative: QBO P&amp;L 2026-03</t>
        </is>
      </c>
    </row>
    <row r="743">
      <c r="A743" t="inlineStr">
        <is>
          <t>H19</t>
        </is>
      </c>
      <c r="B743" s="10" t="n">
        <v>46112</v>
      </c>
      <c r="C743" t="inlineStr">
        <is>
          <t>850</t>
        </is>
      </c>
      <c r="D743" t="inlineStr">
        <is>
          <t>Suspense</t>
        </is>
      </c>
      <c r="E743" s="9" t="n">
        <v>1895.39</v>
      </c>
      <c r="F743" t="inlineStr">
        <is>
          <t>Comparative: QBO P&amp;L 2026-03</t>
        </is>
      </c>
    </row>
    <row r="744">
      <c r="A744" t="inlineStr">
        <is>
          <t>H19</t>
        </is>
      </c>
      <c r="B744" s="10" t="n">
        <v>46112</v>
      </c>
      <c r="C744" t="inlineStr">
        <is>
          <t>840</t>
        </is>
      </c>
      <c r="D744" t="inlineStr">
        <is>
          <t>Historical Adjustment</t>
        </is>
      </c>
      <c r="E744" s="9" t="n">
        <v>128710.88</v>
      </c>
      <c r="F744" t="inlineStr">
        <is>
          <t>Offset for comparative 2026-03</t>
        </is>
      </c>
    </row>
    <row r="745">
      <c r="A745" t="inlineStr">
        <is>
          <t>H20</t>
        </is>
      </c>
      <c r="B745" s="10" t="n">
        <v>46142</v>
      </c>
      <c r="C745" t="inlineStr">
        <is>
          <t>200</t>
        </is>
      </c>
      <c r="D745" t="inlineStr">
        <is>
          <t>Joinery sales</t>
        </is>
      </c>
      <c r="E745" s="9" t="n">
        <v>-102116.14</v>
      </c>
      <c r="F745" t="inlineStr">
        <is>
          <t>Comparative: QBO P&amp;L 2026-04</t>
        </is>
      </c>
    </row>
    <row r="746">
      <c r="A746" t="inlineStr">
        <is>
          <t>H20</t>
        </is>
      </c>
      <c r="B746" s="10" t="n">
        <v>46142</v>
      </c>
      <c r="C746" t="inlineStr">
        <is>
          <t>201</t>
        </is>
      </c>
      <c r="D746" t="inlineStr">
        <is>
          <t>Shopfitting contracts</t>
        </is>
      </c>
      <c r="E746" s="9" t="n">
        <v>-247000.63</v>
      </c>
      <c r="F746" t="inlineStr">
        <is>
          <t>Comparative: QBO P&amp;L 2026-04</t>
        </is>
      </c>
    </row>
    <row r="747">
      <c r="A747" t="inlineStr">
        <is>
          <t>H20</t>
        </is>
      </c>
      <c r="B747" s="10" t="n">
        <v>46142</v>
      </c>
      <c r="C747" t="inlineStr">
        <is>
          <t>202</t>
        </is>
      </c>
      <c r="D747" t="inlineStr">
        <is>
          <t>Installation labour</t>
        </is>
      </c>
      <c r="E747" s="9" t="n">
        <v>-14268.22</v>
      </c>
      <c r="F747" t="inlineStr">
        <is>
          <t>Comparative: QBO P&amp;L 2026-04</t>
        </is>
      </c>
    </row>
    <row r="748">
      <c r="A748" t="inlineStr">
        <is>
          <t>H20</t>
        </is>
      </c>
      <c r="B748" s="10" t="n">
        <v>46142</v>
      </c>
      <c r="C748" t="inlineStr">
        <is>
          <t>203</t>
        </is>
      </c>
      <c r="D748" t="inlineStr">
        <is>
          <t>Design and drafting fees</t>
        </is>
      </c>
      <c r="E748" s="9" t="n">
        <v>-25216.52</v>
      </c>
      <c r="F748" t="inlineStr">
        <is>
          <t>Comparative: QBO P&amp;L 2026-04</t>
        </is>
      </c>
    </row>
    <row r="749">
      <c r="A749" t="inlineStr">
        <is>
          <t>H20</t>
        </is>
      </c>
      <c r="B749" s="10" t="n">
        <v>46142</v>
      </c>
      <c r="C749" t="inlineStr">
        <is>
          <t>270</t>
        </is>
      </c>
      <c r="D749" t="inlineStr">
        <is>
          <t>Interest income</t>
        </is>
      </c>
      <c r="E749" s="9" t="n">
        <v>-540</v>
      </c>
      <c r="F749" t="inlineStr">
        <is>
          <t>Comparative: QBO P&amp;L 2026-04</t>
        </is>
      </c>
    </row>
    <row r="750">
      <c r="A750" t="inlineStr">
        <is>
          <t>H20</t>
        </is>
      </c>
      <c r="B750" s="10" t="n">
        <v>46142</v>
      </c>
      <c r="C750" t="inlineStr">
        <is>
          <t>310</t>
        </is>
      </c>
      <c r="D750" t="inlineStr">
        <is>
          <t>Timber and board</t>
        </is>
      </c>
      <c r="E750" s="9" t="n">
        <v>43731.11</v>
      </c>
      <c r="F750" t="inlineStr">
        <is>
          <t>Comparative: QBO P&amp;L 2026-04</t>
        </is>
      </c>
    </row>
    <row r="751">
      <c r="A751" t="inlineStr">
        <is>
          <t>H20</t>
        </is>
      </c>
      <c r="B751" s="10" t="n">
        <v>46142</v>
      </c>
      <c r="C751" t="inlineStr">
        <is>
          <t>311</t>
        </is>
      </c>
      <c r="D751" t="inlineStr">
        <is>
          <t>Hardware and fittings</t>
        </is>
      </c>
      <c r="E751" s="9" t="n">
        <v>12173.36</v>
      </c>
      <c r="F751" t="inlineStr">
        <is>
          <t>Comparative: QBO P&amp;L 2026-04</t>
        </is>
      </c>
    </row>
    <row r="752">
      <c r="A752" t="inlineStr">
        <is>
          <t>H20</t>
        </is>
      </c>
      <c r="B752" s="10" t="n">
        <v>46142</v>
      </c>
      <c r="C752" t="inlineStr">
        <is>
          <t>312</t>
        </is>
      </c>
      <c r="D752" t="inlineStr">
        <is>
          <t>Benchtops (outsourced)</t>
        </is>
      </c>
      <c r="E752" s="9" t="n">
        <v>3596.25</v>
      </c>
      <c r="F752" t="inlineStr">
        <is>
          <t>Comparative: QBO P&amp;L 2026-04</t>
        </is>
      </c>
    </row>
    <row r="753">
      <c r="A753" t="inlineStr">
        <is>
          <t>H20</t>
        </is>
      </c>
      <c r="B753" s="10" t="n">
        <v>46142</v>
      </c>
      <c r="C753" t="inlineStr">
        <is>
          <t>313</t>
        </is>
      </c>
      <c r="D753" t="inlineStr">
        <is>
          <t>Subcontractors</t>
        </is>
      </c>
      <c r="E753" s="9" t="n">
        <v>26045.29</v>
      </c>
      <c r="F753" t="inlineStr">
        <is>
          <t>Comparative: QBO P&amp;L 2026-04</t>
        </is>
      </c>
    </row>
    <row r="754">
      <c r="A754" t="inlineStr">
        <is>
          <t>H20</t>
        </is>
      </c>
      <c r="B754" s="10" t="n">
        <v>46142</v>
      </c>
      <c r="C754" t="inlineStr">
        <is>
          <t>314</t>
        </is>
      </c>
      <c r="D754" t="inlineStr">
        <is>
          <t>Freight and cartage</t>
        </is>
      </c>
      <c r="E754" s="9" t="n">
        <v>12321.28</v>
      </c>
      <c r="F754" t="inlineStr">
        <is>
          <t>Comparative: QBO P&amp;L 2026-04</t>
        </is>
      </c>
    </row>
    <row r="755">
      <c r="A755" t="inlineStr">
        <is>
          <t>H20</t>
        </is>
      </c>
      <c r="B755" s="10" t="n">
        <v>46142</v>
      </c>
      <c r="C755" t="inlineStr">
        <is>
          <t>315</t>
        </is>
      </c>
      <c r="D755" t="inlineStr">
        <is>
          <t>Equipment hire</t>
        </is>
      </c>
      <c r="E755" s="9" t="n">
        <v>2077.61</v>
      </c>
      <c r="F755" t="inlineStr">
        <is>
          <t>Comparative: QBO P&amp;L 2026-04</t>
        </is>
      </c>
    </row>
    <row r="756">
      <c r="A756" t="inlineStr">
        <is>
          <t>H20</t>
        </is>
      </c>
      <c r="B756" s="10" t="n">
        <v>46142</v>
      </c>
      <c r="C756" t="inlineStr">
        <is>
          <t>400</t>
        </is>
      </c>
      <c r="D756" t="inlineStr">
        <is>
          <t>Advertising and marketing</t>
        </is>
      </c>
      <c r="E756" s="9" t="n">
        <v>2631.09</v>
      </c>
      <c r="F756" t="inlineStr">
        <is>
          <t>Comparative: QBO P&amp;L 2026-04</t>
        </is>
      </c>
    </row>
    <row r="757">
      <c r="A757" t="inlineStr">
        <is>
          <t>H20</t>
        </is>
      </c>
      <c r="B757" s="10" t="n">
        <v>46142</v>
      </c>
      <c r="C757" t="inlineStr">
        <is>
          <t>404</t>
        </is>
      </c>
      <c r="D757" t="inlineStr">
        <is>
          <t>Bank fees</t>
        </is>
      </c>
      <c r="E757" s="9" t="n">
        <v>48</v>
      </c>
      <c r="F757" t="inlineStr">
        <is>
          <t>Comparative: QBO P&amp;L 2026-04</t>
        </is>
      </c>
    </row>
    <row r="758">
      <c r="A758" t="inlineStr">
        <is>
          <t>H20</t>
        </is>
      </c>
      <c r="B758" s="10" t="n">
        <v>46142</v>
      </c>
      <c r="C758" t="inlineStr">
        <is>
          <t>408</t>
        </is>
      </c>
      <c r="D758" t="inlineStr">
        <is>
          <t>Cleaning</t>
        </is>
      </c>
      <c r="E758" s="9" t="n">
        <v>1741.04</v>
      </c>
      <c r="F758" t="inlineStr">
        <is>
          <t>Comparative: QBO P&amp;L 2026-04</t>
        </is>
      </c>
    </row>
    <row r="759">
      <c r="A759" t="inlineStr">
        <is>
          <t>H20</t>
        </is>
      </c>
      <c r="B759" s="10" t="n">
        <v>46142</v>
      </c>
      <c r="C759" t="inlineStr">
        <is>
          <t>412</t>
        </is>
      </c>
      <c r="D759" t="inlineStr">
        <is>
          <t>Consulting and accounting</t>
        </is>
      </c>
      <c r="E759" s="9" t="n">
        <v>1459.47</v>
      </c>
      <c r="F759" t="inlineStr">
        <is>
          <t>Comparative: QBO P&amp;L 2026-04</t>
        </is>
      </c>
    </row>
    <row r="760">
      <c r="A760" t="inlineStr">
        <is>
          <t>H20</t>
        </is>
      </c>
      <c r="B760" s="10" t="n">
        <v>46142</v>
      </c>
      <c r="C760" t="inlineStr">
        <is>
          <t>416</t>
        </is>
      </c>
      <c r="D760" t="inlineStr">
        <is>
          <t>Depreciation</t>
        </is>
      </c>
      <c r="E760" s="9" t="n">
        <v>4985</v>
      </c>
      <c r="F760" t="inlineStr">
        <is>
          <t>Comparative: QBO P&amp;L 2026-04</t>
        </is>
      </c>
    </row>
    <row r="761">
      <c r="A761" t="inlineStr">
        <is>
          <t>H20</t>
        </is>
      </c>
      <c r="B761" s="10" t="n">
        <v>46142</v>
      </c>
      <c r="C761" t="inlineStr">
        <is>
          <t>420</t>
        </is>
      </c>
      <c r="D761" t="inlineStr">
        <is>
          <t>Entertainment</t>
        </is>
      </c>
      <c r="E761" s="9" t="n">
        <v>662.33</v>
      </c>
      <c r="F761" t="inlineStr">
        <is>
          <t>Comparative: QBO P&amp;L 2026-04</t>
        </is>
      </c>
    </row>
    <row r="762">
      <c r="A762" t="inlineStr">
        <is>
          <t>H20</t>
        </is>
      </c>
      <c r="B762" s="10" t="n">
        <v>46142</v>
      </c>
      <c r="C762" t="inlineStr">
        <is>
          <t>429</t>
        </is>
      </c>
      <c r="D762" t="inlineStr">
        <is>
          <t>General expenses</t>
        </is>
      </c>
      <c r="E762" s="9" t="n">
        <v>2357.92</v>
      </c>
      <c r="F762" t="inlineStr">
        <is>
          <t>Comparative: QBO P&amp;L 2026-04</t>
        </is>
      </c>
    </row>
    <row r="763">
      <c r="A763" t="inlineStr">
        <is>
          <t>H20</t>
        </is>
      </c>
      <c r="B763" s="10" t="n">
        <v>46142</v>
      </c>
      <c r="C763" t="inlineStr">
        <is>
          <t>433</t>
        </is>
      </c>
      <c r="D763" t="inlineStr">
        <is>
          <t>Insurance</t>
        </is>
      </c>
      <c r="E763" s="9" t="n">
        <v>283.84</v>
      </c>
      <c r="F763" t="inlineStr">
        <is>
          <t>Comparative: QBO P&amp;L 2026-04</t>
        </is>
      </c>
    </row>
    <row r="764">
      <c r="A764" t="inlineStr">
        <is>
          <t>H20</t>
        </is>
      </c>
      <c r="B764" s="10" t="n">
        <v>46142</v>
      </c>
      <c r="C764" t="inlineStr">
        <is>
          <t>434</t>
        </is>
      </c>
      <c r="D764" t="inlineStr">
        <is>
          <t>Workcover</t>
        </is>
      </c>
      <c r="E764" s="9" t="n">
        <v>210.95</v>
      </c>
      <c r="F764" t="inlineStr">
        <is>
          <t>Comparative: QBO P&amp;L 2026-04</t>
        </is>
      </c>
    </row>
    <row r="765">
      <c r="A765" t="inlineStr">
        <is>
          <t>H20</t>
        </is>
      </c>
      <c r="B765" s="10" t="n">
        <v>46142</v>
      </c>
      <c r="C765" t="inlineStr">
        <is>
          <t>437</t>
        </is>
      </c>
      <c r="D765" t="inlineStr">
        <is>
          <t>Interest expense</t>
        </is>
      </c>
      <c r="E765" s="9" t="n">
        <v>888.8</v>
      </c>
      <c r="F765" t="inlineStr">
        <is>
          <t>Comparative: QBO P&amp;L 2026-04</t>
        </is>
      </c>
    </row>
    <row r="766">
      <c r="A766" t="inlineStr">
        <is>
          <t>H20</t>
        </is>
      </c>
      <c r="B766" s="10" t="n">
        <v>46142</v>
      </c>
      <c r="C766" t="inlineStr">
        <is>
          <t>441</t>
        </is>
      </c>
      <c r="D766" t="inlineStr">
        <is>
          <t>Legal expenses</t>
        </is>
      </c>
      <c r="E766" s="9" t="n">
        <v>1856.27</v>
      </c>
      <c r="F766" t="inlineStr">
        <is>
          <t>Comparative: QBO P&amp;L 2026-04</t>
        </is>
      </c>
    </row>
    <row r="767">
      <c r="A767" t="inlineStr">
        <is>
          <t>H20</t>
        </is>
      </c>
      <c r="B767" s="10" t="n">
        <v>46142</v>
      </c>
      <c r="C767" t="inlineStr">
        <is>
          <t>445</t>
        </is>
      </c>
      <c r="D767" t="inlineStr">
        <is>
          <t>Light, power, heating</t>
        </is>
      </c>
      <c r="E767" s="9" t="n">
        <v>1663.83</v>
      </c>
      <c r="F767" t="inlineStr">
        <is>
          <t>Comparative: QBO P&amp;L 2026-04</t>
        </is>
      </c>
    </row>
    <row r="768">
      <c r="A768" t="inlineStr">
        <is>
          <t>H20</t>
        </is>
      </c>
      <c r="B768" s="10" t="n">
        <v>46142</v>
      </c>
      <c r="C768" t="inlineStr">
        <is>
          <t>449</t>
        </is>
      </c>
      <c r="D768" t="inlineStr">
        <is>
          <t>Motor vehicle expenses</t>
        </is>
      </c>
      <c r="E768" s="9" t="n">
        <v>3758.82</v>
      </c>
      <c r="F768" t="inlineStr">
        <is>
          <t>Comparative: QBO P&amp;L 2026-04</t>
        </is>
      </c>
    </row>
    <row r="769">
      <c r="A769" t="inlineStr">
        <is>
          <t>H20</t>
        </is>
      </c>
      <c r="B769" s="10" t="n">
        <v>46142</v>
      </c>
      <c r="C769" t="inlineStr">
        <is>
          <t>450</t>
        </is>
      </c>
      <c r="D769" t="inlineStr">
        <is>
          <t>Motor vehicle registration and insurance</t>
        </is>
      </c>
      <c r="E769" s="9" t="n">
        <v>627.86</v>
      </c>
      <c r="F769" t="inlineStr">
        <is>
          <t>Comparative: QBO P&amp;L 2026-04</t>
        </is>
      </c>
    </row>
    <row r="770">
      <c r="A770" t="inlineStr">
        <is>
          <t>H20</t>
        </is>
      </c>
      <c r="B770" s="10" t="n">
        <v>46142</v>
      </c>
      <c r="C770" t="inlineStr">
        <is>
          <t>453</t>
        </is>
      </c>
      <c r="D770" t="inlineStr">
        <is>
          <t>Office expenses</t>
        </is>
      </c>
      <c r="E770" s="9" t="n">
        <v>5502.47</v>
      </c>
      <c r="F770" t="inlineStr">
        <is>
          <t>Comparative: QBO P&amp;L 2026-04</t>
        </is>
      </c>
    </row>
    <row r="771">
      <c r="A771" t="inlineStr">
        <is>
          <t>H20</t>
        </is>
      </c>
      <c r="B771" s="10" t="n">
        <v>46142</v>
      </c>
      <c r="C771" t="inlineStr">
        <is>
          <t>469</t>
        </is>
      </c>
      <c r="D771" t="inlineStr">
        <is>
          <t>Rent</t>
        </is>
      </c>
      <c r="E771" s="9" t="n">
        <v>10902.48</v>
      </c>
      <c r="F771" t="inlineStr">
        <is>
          <t>Comparative: QBO P&amp;L 2026-04</t>
        </is>
      </c>
    </row>
    <row r="772">
      <c r="A772" t="inlineStr">
        <is>
          <t>H20</t>
        </is>
      </c>
      <c r="B772" s="10" t="n">
        <v>46142</v>
      </c>
      <c r="C772" t="inlineStr">
        <is>
          <t>473</t>
        </is>
      </c>
      <c r="D772" t="inlineStr">
        <is>
          <t>Repairs and maintenance</t>
        </is>
      </c>
      <c r="E772" s="9" t="n">
        <v>13547.99</v>
      </c>
      <c r="F772" t="inlineStr">
        <is>
          <t>Comparative: QBO P&amp;L 2026-04</t>
        </is>
      </c>
    </row>
    <row r="773">
      <c r="A773" t="inlineStr">
        <is>
          <t>H20</t>
        </is>
      </c>
      <c r="B773" s="10" t="n">
        <v>46142</v>
      </c>
      <c r="C773" t="inlineStr">
        <is>
          <t>474</t>
        </is>
      </c>
      <c r="D773" t="inlineStr">
        <is>
          <t>Small tools</t>
        </is>
      </c>
      <c r="E773" s="9" t="n">
        <v>10549.82</v>
      </c>
      <c r="F773" t="inlineStr">
        <is>
          <t>Comparative: QBO P&amp;L 2026-04</t>
        </is>
      </c>
    </row>
    <row r="774">
      <c r="A774" t="inlineStr">
        <is>
          <t>H20</t>
        </is>
      </c>
      <c r="B774" s="10" t="n">
        <v>46142</v>
      </c>
      <c r="C774" t="inlineStr">
        <is>
          <t>477</t>
        </is>
      </c>
      <c r="D774" t="inlineStr">
        <is>
          <t>Wages and salaries</t>
        </is>
      </c>
      <c r="E774" s="9" t="n">
        <v>65498.11</v>
      </c>
      <c r="F774" t="inlineStr">
        <is>
          <t>Comparative: QBO P&amp;L 2026-04</t>
        </is>
      </c>
    </row>
    <row r="775">
      <c r="A775" t="inlineStr">
        <is>
          <t>H20</t>
        </is>
      </c>
      <c r="B775" s="10" t="n">
        <v>46142</v>
      </c>
      <c r="C775" t="inlineStr">
        <is>
          <t>478</t>
        </is>
      </c>
      <c r="D775" t="inlineStr">
        <is>
          <t>Superannuation</t>
        </is>
      </c>
      <c r="E775" s="9" t="n">
        <v>6923.63</v>
      </c>
      <c r="F775" t="inlineStr">
        <is>
          <t>Comparative: QBO P&amp;L 2026-04</t>
        </is>
      </c>
    </row>
    <row r="776">
      <c r="A776" t="inlineStr">
        <is>
          <t>H20</t>
        </is>
      </c>
      <c r="B776" s="10" t="n">
        <v>46142</v>
      </c>
      <c r="C776" t="inlineStr">
        <is>
          <t>479</t>
        </is>
      </c>
      <c r="D776" t="inlineStr">
        <is>
          <t>Staff amenities</t>
        </is>
      </c>
      <c r="E776" s="9" t="n">
        <v>1618.29</v>
      </c>
      <c r="F776" t="inlineStr">
        <is>
          <t>Comparative: QBO P&amp;L 2026-04</t>
        </is>
      </c>
    </row>
    <row r="777">
      <c r="A777" t="inlineStr">
        <is>
          <t>H20</t>
        </is>
      </c>
      <c r="B777" s="10" t="n">
        <v>46142</v>
      </c>
      <c r="C777" t="inlineStr">
        <is>
          <t>480</t>
        </is>
      </c>
      <c r="D777" t="inlineStr">
        <is>
          <t>Protective clothing</t>
        </is>
      </c>
      <c r="E777" s="9" t="n">
        <v>996.02</v>
      </c>
      <c r="F777" t="inlineStr">
        <is>
          <t>Comparative: QBO P&amp;L 2026-04</t>
        </is>
      </c>
    </row>
    <row r="778">
      <c r="A778" t="inlineStr">
        <is>
          <t>H20</t>
        </is>
      </c>
      <c r="B778" s="10" t="n">
        <v>46142</v>
      </c>
      <c r="C778" t="inlineStr">
        <is>
          <t>481</t>
        </is>
      </c>
      <c r="D778" t="inlineStr">
        <is>
          <t>Training</t>
        </is>
      </c>
      <c r="E778" s="9" t="n">
        <v>1326.97</v>
      </c>
      <c r="F778" t="inlineStr">
        <is>
          <t>Comparative: QBO P&amp;L 2026-04</t>
        </is>
      </c>
    </row>
    <row r="779">
      <c r="A779" t="inlineStr">
        <is>
          <t>H20</t>
        </is>
      </c>
      <c r="B779" s="10" t="n">
        <v>46142</v>
      </c>
      <c r="C779" t="inlineStr">
        <is>
          <t>485</t>
        </is>
      </c>
      <c r="D779" t="inlineStr">
        <is>
          <t>Subscriptions and software</t>
        </is>
      </c>
      <c r="E779" s="9" t="n">
        <v>5377.16</v>
      </c>
      <c r="F779" t="inlineStr">
        <is>
          <t>Comparative: QBO P&amp;L 2026-04</t>
        </is>
      </c>
    </row>
    <row r="780">
      <c r="A780" t="inlineStr">
        <is>
          <t>H20</t>
        </is>
      </c>
      <c r="B780" s="10" t="n">
        <v>46142</v>
      </c>
      <c r="C780" t="inlineStr">
        <is>
          <t>489</t>
        </is>
      </c>
      <c r="D780" t="inlineStr">
        <is>
          <t>Telephone and internet</t>
        </is>
      </c>
      <c r="E780" s="9" t="n">
        <v>3859.32</v>
      </c>
      <c r="F780" t="inlineStr">
        <is>
          <t>Comparative: QBO P&amp;L 2026-04</t>
        </is>
      </c>
    </row>
    <row r="781">
      <c r="A781" t="inlineStr">
        <is>
          <t>H20</t>
        </is>
      </c>
      <c r="B781" s="10" t="n">
        <v>46142</v>
      </c>
      <c r="C781" t="inlineStr">
        <is>
          <t>493</t>
        </is>
      </c>
      <c r="D781" t="inlineStr">
        <is>
          <t>Travel - national</t>
        </is>
      </c>
      <c r="E781" s="9" t="n">
        <v>3269.47</v>
      </c>
      <c r="F781" t="inlineStr">
        <is>
          <t>Comparative: QBO P&amp;L 2026-04</t>
        </is>
      </c>
    </row>
    <row r="782">
      <c r="A782" t="inlineStr">
        <is>
          <t>H20</t>
        </is>
      </c>
      <c r="B782" s="10" t="n">
        <v>46142</v>
      </c>
      <c r="C782" t="inlineStr">
        <is>
          <t>494</t>
        </is>
      </c>
      <c r="D782" t="inlineStr">
        <is>
          <t>Waste removal</t>
        </is>
      </c>
      <c r="E782" s="9" t="n">
        <v>507.83</v>
      </c>
      <c r="F782" t="inlineStr">
        <is>
          <t>Comparative: QBO P&amp;L 2026-04</t>
        </is>
      </c>
    </row>
    <row r="783">
      <c r="A783" t="inlineStr">
        <is>
          <t>H20</t>
        </is>
      </c>
      <c r="B783" s="10" t="n">
        <v>46142</v>
      </c>
      <c r="C783" t="inlineStr">
        <is>
          <t>495</t>
        </is>
      </c>
      <c r="D783" t="inlineStr">
        <is>
          <t>Licences and permits</t>
        </is>
      </c>
      <c r="E783" s="9" t="n">
        <v>783.85</v>
      </c>
      <c r="F783" t="inlineStr">
        <is>
          <t>Comparative: QBO P&amp;L 2026-04</t>
        </is>
      </c>
    </row>
    <row r="784">
      <c r="A784" t="inlineStr">
        <is>
          <t>H20</t>
        </is>
      </c>
      <c r="B784" s="10" t="n">
        <v>46142</v>
      </c>
      <c r="C784" t="inlineStr">
        <is>
          <t>850</t>
        </is>
      </c>
      <c r="D784" t="inlineStr">
        <is>
          <t>Suspense</t>
        </is>
      </c>
      <c r="E784" s="9" t="n">
        <v>1519.3</v>
      </c>
      <c r="F784" t="inlineStr">
        <is>
          <t>Comparative: QBO P&amp;L 2026-04</t>
        </is>
      </c>
    </row>
    <row r="785">
      <c r="A785" t="inlineStr">
        <is>
          <t>H20</t>
        </is>
      </c>
      <c r="B785" s="10" t="n">
        <v>46142</v>
      </c>
      <c r="C785" t="inlineStr">
        <is>
          <t>840</t>
        </is>
      </c>
      <c r="D785" t="inlineStr">
        <is>
          <t>Historical Adjustment</t>
        </is>
      </c>
      <c r="E785" s="9" t="n">
        <v>133838.68</v>
      </c>
      <c r="F785" t="inlineStr">
        <is>
          <t>Offset for comparative 2026-04</t>
        </is>
      </c>
    </row>
    <row r="786">
      <c r="A786" t="inlineStr">
        <is>
          <t>H21</t>
        </is>
      </c>
      <c r="B786" s="10" t="n">
        <v>46173</v>
      </c>
      <c r="C786" t="inlineStr">
        <is>
          <t>200</t>
        </is>
      </c>
      <c r="D786" t="inlineStr">
        <is>
          <t>Joinery sales</t>
        </is>
      </c>
      <c r="E786" s="9" t="n">
        <v>-113101.69</v>
      </c>
      <c r="F786" t="inlineStr">
        <is>
          <t>Comparative: QBO P&amp;L 2026-05</t>
        </is>
      </c>
    </row>
    <row r="787">
      <c r="A787" t="inlineStr">
        <is>
          <t>H21</t>
        </is>
      </c>
      <c r="B787" s="10" t="n">
        <v>46173</v>
      </c>
      <c r="C787" t="inlineStr">
        <is>
          <t>201</t>
        </is>
      </c>
      <c r="D787" t="inlineStr">
        <is>
          <t>Shopfitting contracts</t>
        </is>
      </c>
      <c r="E787" s="9" t="n">
        <v>-254325.76</v>
      </c>
      <c r="F787" t="inlineStr">
        <is>
          <t>Comparative: QBO P&amp;L 2026-05</t>
        </is>
      </c>
    </row>
    <row r="788">
      <c r="A788" t="inlineStr">
        <is>
          <t>H21</t>
        </is>
      </c>
      <c r="B788" s="10" t="n">
        <v>46173</v>
      </c>
      <c r="C788" t="inlineStr">
        <is>
          <t>202</t>
        </is>
      </c>
      <c r="D788" t="inlineStr">
        <is>
          <t>Installation labour</t>
        </is>
      </c>
      <c r="E788" s="9" t="n">
        <v>-12836.96</v>
      </c>
      <c r="F788" t="inlineStr">
        <is>
          <t>Comparative: QBO P&amp;L 2026-05</t>
        </is>
      </c>
    </row>
    <row r="789">
      <c r="A789" t="inlineStr">
        <is>
          <t>H21</t>
        </is>
      </c>
      <c r="B789" s="10" t="n">
        <v>46173</v>
      </c>
      <c r="C789" t="inlineStr">
        <is>
          <t>203</t>
        </is>
      </c>
      <c r="D789" t="inlineStr">
        <is>
          <t>Design and drafting fees</t>
        </is>
      </c>
      <c r="E789" s="9" t="n">
        <v>-22853.36</v>
      </c>
      <c r="F789" t="inlineStr">
        <is>
          <t>Comparative: QBO P&amp;L 2026-05</t>
        </is>
      </c>
    </row>
    <row r="790">
      <c r="A790" t="inlineStr">
        <is>
          <t>H21</t>
        </is>
      </c>
      <c r="B790" s="10" t="n">
        <v>46173</v>
      </c>
      <c r="C790" t="inlineStr">
        <is>
          <t>270</t>
        </is>
      </c>
      <c r="D790" t="inlineStr">
        <is>
          <t>Interest income</t>
        </is>
      </c>
      <c r="E790" s="9" t="n">
        <v>-540</v>
      </c>
      <c r="F790" t="inlineStr">
        <is>
          <t>Comparative: QBO P&amp;L 2026-05</t>
        </is>
      </c>
    </row>
    <row r="791">
      <c r="A791" t="inlineStr">
        <is>
          <t>H21</t>
        </is>
      </c>
      <c r="B791" s="10" t="n">
        <v>46173</v>
      </c>
      <c r="C791" t="inlineStr">
        <is>
          <t>310</t>
        </is>
      </c>
      <c r="D791" t="inlineStr">
        <is>
          <t>Timber and board</t>
        </is>
      </c>
      <c r="E791" s="9" t="n">
        <v>44195.76</v>
      </c>
      <c r="F791" t="inlineStr">
        <is>
          <t>Comparative: QBO P&amp;L 2026-05</t>
        </is>
      </c>
    </row>
    <row r="792">
      <c r="A792" t="inlineStr">
        <is>
          <t>H21</t>
        </is>
      </c>
      <c r="B792" s="10" t="n">
        <v>46173</v>
      </c>
      <c r="C792" t="inlineStr">
        <is>
          <t>311</t>
        </is>
      </c>
      <c r="D792" t="inlineStr">
        <is>
          <t>Hardware and fittings</t>
        </is>
      </c>
      <c r="E792" s="9" t="n">
        <v>14881.26</v>
      </c>
      <c r="F792" t="inlineStr">
        <is>
          <t>Comparative: QBO P&amp;L 2026-05</t>
        </is>
      </c>
    </row>
    <row r="793">
      <c r="A793" t="inlineStr">
        <is>
          <t>H21</t>
        </is>
      </c>
      <c r="B793" s="10" t="n">
        <v>46173</v>
      </c>
      <c r="C793" t="inlineStr">
        <is>
          <t>312</t>
        </is>
      </c>
      <c r="D793" t="inlineStr">
        <is>
          <t>Benchtops (outsourced)</t>
        </is>
      </c>
      <c r="E793" s="9" t="n">
        <v>3956.36</v>
      </c>
      <c r="F793" t="inlineStr">
        <is>
          <t>Comparative: QBO P&amp;L 2026-05</t>
        </is>
      </c>
    </row>
    <row r="794">
      <c r="A794" t="inlineStr">
        <is>
          <t>H21</t>
        </is>
      </c>
      <c r="B794" s="10" t="n">
        <v>46173</v>
      </c>
      <c r="C794" t="inlineStr">
        <is>
          <t>313</t>
        </is>
      </c>
      <c r="D794" t="inlineStr">
        <is>
          <t>Subcontractors</t>
        </is>
      </c>
      <c r="E794" s="9" t="n">
        <v>29545.9</v>
      </c>
      <c r="F794" t="inlineStr">
        <is>
          <t>Comparative: QBO P&amp;L 2026-05</t>
        </is>
      </c>
    </row>
    <row r="795">
      <c r="A795" t="inlineStr">
        <is>
          <t>H21</t>
        </is>
      </c>
      <c r="B795" s="10" t="n">
        <v>46173</v>
      </c>
      <c r="C795" t="inlineStr">
        <is>
          <t>314</t>
        </is>
      </c>
      <c r="D795" t="inlineStr">
        <is>
          <t>Freight and cartage</t>
        </is>
      </c>
      <c r="E795" s="9" t="n">
        <v>12429.88</v>
      </c>
      <c r="F795" t="inlineStr">
        <is>
          <t>Comparative: QBO P&amp;L 2026-05</t>
        </is>
      </c>
    </row>
    <row r="796">
      <c r="A796" t="inlineStr">
        <is>
          <t>H21</t>
        </is>
      </c>
      <c r="B796" s="10" t="n">
        <v>46173</v>
      </c>
      <c r="C796" t="inlineStr">
        <is>
          <t>315</t>
        </is>
      </c>
      <c r="D796" t="inlineStr">
        <is>
          <t>Equipment hire</t>
        </is>
      </c>
      <c r="E796" s="9" t="n">
        <v>2248.11</v>
      </c>
      <c r="F796" t="inlineStr">
        <is>
          <t>Comparative: QBO P&amp;L 2026-05</t>
        </is>
      </c>
    </row>
    <row r="797">
      <c r="A797" t="inlineStr">
        <is>
          <t>H21</t>
        </is>
      </c>
      <c r="B797" s="10" t="n">
        <v>46173</v>
      </c>
      <c r="C797" t="inlineStr">
        <is>
          <t>400</t>
        </is>
      </c>
      <c r="D797" t="inlineStr">
        <is>
          <t>Advertising and marketing</t>
        </is>
      </c>
      <c r="E797" s="9" t="n">
        <v>2921.8</v>
      </c>
      <c r="F797" t="inlineStr">
        <is>
          <t>Comparative: QBO P&amp;L 2026-05</t>
        </is>
      </c>
    </row>
    <row r="798">
      <c r="A798" t="inlineStr">
        <is>
          <t>H21</t>
        </is>
      </c>
      <c r="B798" s="10" t="n">
        <v>46173</v>
      </c>
      <c r="C798" t="inlineStr">
        <is>
          <t>404</t>
        </is>
      </c>
      <c r="D798" t="inlineStr">
        <is>
          <t>Bank fees</t>
        </is>
      </c>
      <c r="E798" s="9" t="n">
        <v>48</v>
      </c>
      <c r="F798" t="inlineStr">
        <is>
          <t>Comparative: QBO P&amp;L 2026-05</t>
        </is>
      </c>
    </row>
    <row r="799">
      <c r="A799" t="inlineStr">
        <is>
          <t>H21</t>
        </is>
      </c>
      <c r="B799" s="10" t="n">
        <v>46173</v>
      </c>
      <c r="C799" t="inlineStr">
        <is>
          <t>408</t>
        </is>
      </c>
      <c r="D799" t="inlineStr">
        <is>
          <t>Cleaning</t>
        </is>
      </c>
      <c r="E799" s="9" t="n">
        <v>1881.3</v>
      </c>
      <c r="F799" t="inlineStr">
        <is>
          <t>Comparative: QBO P&amp;L 2026-05</t>
        </is>
      </c>
    </row>
    <row r="800">
      <c r="A800" t="inlineStr">
        <is>
          <t>H21</t>
        </is>
      </c>
      <c r="B800" s="10" t="n">
        <v>46173</v>
      </c>
      <c r="C800" t="inlineStr">
        <is>
          <t>412</t>
        </is>
      </c>
      <c r="D800" t="inlineStr">
        <is>
          <t>Consulting and accounting</t>
        </is>
      </c>
      <c r="E800" s="9" t="n">
        <v>1459.47</v>
      </c>
      <c r="F800" t="inlineStr">
        <is>
          <t>Comparative: QBO P&amp;L 2026-05</t>
        </is>
      </c>
    </row>
    <row r="801">
      <c r="A801" t="inlineStr">
        <is>
          <t>H21</t>
        </is>
      </c>
      <c r="B801" s="10" t="n">
        <v>46173</v>
      </c>
      <c r="C801" t="inlineStr">
        <is>
          <t>416</t>
        </is>
      </c>
      <c r="D801" t="inlineStr">
        <is>
          <t>Depreciation</t>
        </is>
      </c>
      <c r="E801" s="9" t="n">
        <v>4985</v>
      </c>
      <c r="F801" t="inlineStr">
        <is>
          <t>Comparative: QBO P&amp;L 2026-05</t>
        </is>
      </c>
    </row>
    <row r="802">
      <c r="A802" t="inlineStr">
        <is>
          <t>H21</t>
        </is>
      </c>
      <c r="B802" s="10" t="n">
        <v>46173</v>
      </c>
      <c r="C802" t="inlineStr">
        <is>
          <t>420</t>
        </is>
      </c>
      <c r="D802" t="inlineStr">
        <is>
          <t>Entertainment</t>
        </is>
      </c>
      <c r="E802" s="9" t="n">
        <v>812.04</v>
      </c>
      <c r="F802" t="inlineStr">
        <is>
          <t>Comparative: QBO P&amp;L 2026-05</t>
        </is>
      </c>
    </row>
    <row r="803">
      <c r="A803" t="inlineStr">
        <is>
          <t>H21</t>
        </is>
      </c>
      <c r="B803" s="10" t="n">
        <v>46173</v>
      </c>
      <c r="C803" t="inlineStr">
        <is>
          <t>429</t>
        </is>
      </c>
      <c r="D803" t="inlineStr">
        <is>
          <t>General expenses</t>
        </is>
      </c>
      <c r="E803" s="9" t="n">
        <v>3031.85</v>
      </c>
      <c r="F803" t="inlineStr">
        <is>
          <t>Comparative: QBO P&amp;L 2026-05</t>
        </is>
      </c>
    </row>
    <row r="804">
      <c r="A804" t="inlineStr">
        <is>
          <t>H21</t>
        </is>
      </c>
      <c r="B804" s="10" t="n">
        <v>46173</v>
      </c>
      <c r="C804" t="inlineStr">
        <is>
          <t>433</t>
        </is>
      </c>
      <c r="D804" t="inlineStr">
        <is>
          <t>Insurance</t>
        </is>
      </c>
      <c r="E804" s="9" t="n">
        <v>283.84</v>
      </c>
      <c r="F804" t="inlineStr">
        <is>
          <t>Comparative: QBO P&amp;L 2026-05</t>
        </is>
      </c>
    </row>
    <row r="805">
      <c r="A805" t="inlineStr">
        <is>
          <t>H21</t>
        </is>
      </c>
      <c r="B805" s="10" t="n">
        <v>46173</v>
      </c>
      <c r="C805" t="inlineStr">
        <is>
          <t>434</t>
        </is>
      </c>
      <c r="D805" t="inlineStr">
        <is>
          <t>Workcover</t>
        </is>
      </c>
      <c r="E805" s="9" t="n">
        <v>218.51</v>
      </c>
      <c r="F805" t="inlineStr">
        <is>
          <t>Comparative: QBO P&amp;L 2026-05</t>
        </is>
      </c>
    </row>
    <row r="806">
      <c r="A806" t="inlineStr">
        <is>
          <t>H21</t>
        </is>
      </c>
      <c r="B806" s="10" t="n">
        <v>46173</v>
      </c>
      <c r="C806" t="inlineStr">
        <is>
          <t>437</t>
        </is>
      </c>
      <c r="D806" t="inlineStr">
        <is>
          <t>Interest expense</t>
        </is>
      </c>
      <c r="E806" s="9" t="n">
        <v>888.8</v>
      </c>
      <c r="F806" t="inlineStr">
        <is>
          <t>Comparative: QBO P&amp;L 2026-05</t>
        </is>
      </c>
    </row>
    <row r="807">
      <c r="A807" t="inlineStr">
        <is>
          <t>H21</t>
        </is>
      </c>
      <c r="B807" s="10" t="n">
        <v>46173</v>
      </c>
      <c r="C807" t="inlineStr">
        <is>
          <t>441</t>
        </is>
      </c>
      <c r="D807" t="inlineStr">
        <is>
          <t>Legal expenses</t>
        </is>
      </c>
      <c r="E807" s="9" t="n">
        <v>2283.98</v>
      </c>
      <c r="F807" t="inlineStr">
        <is>
          <t>Comparative: QBO P&amp;L 2026-05</t>
        </is>
      </c>
    </row>
    <row r="808">
      <c r="A808" t="inlineStr">
        <is>
          <t>H21</t>
        </is>
      </c>
      <c r="B808" s="10" t="n">
        <v>46173</v>
      </c>
      <c r="C808" t="inlineStr">
        <is>
          <t>445</t>
        </is>
      </c>
      <c r="D808" t="inlineStr">
        <is>
          <t>Light, power, heating</t>
        </is>
      </c>
      <c r="E808" s="9" t="n">
        <v>1548.96</v>
      </c>
      <c r="F808" t="inlineStr">
        <is>
          <t>Comparative: QBO P&amp;L 2026-05</t>
        </is>
      </c>
    </row>
    <row r="809">
      <c r="A809" t="inlineStr">
        <is>
          <t>H21</t>
        </is>
      </c>
      <c r="B809" s="10" t="n">
        <v>46173</v>
      </c>
      <c r="C809" t="inlineStr">
        <is>
          <t>449</t>
        </is>
      </c>
      <c r="D809" t="inlineStr">
        <is>
          <t>Motor vehicle expenses</t>
        </is>
      </c>
      <c r="E809" s="9" t="n">
        <v>4030.25</v>
      </c>
      <c r="F809" t="inlineStr">
        <is>
          <t>Comparative: QBO P&amp;L 2026-05</t>
        </is>
      </c>
    </row>
    <row r="810">
      <c r="A810" t="inlineStr">
        <is>
          <t>H21</t>
        </is>
      </c>
      <c r="B810" s="10" t="n">
        <v>46173</v>
      </c>
      <c r="C810" t="inlineStr">
        <is>
          <t>450</t>
        </is>
      </c>
      <c r="D810" t="inlineStr">
        <is>
          <t>Motor vehicle registration and insurance</t>
        </is>
      </c>
      <c r="E810" s="9" t="n">
        <v>627.86</v>
      </c>
      <c r="F810" t="inlineStr">
        <is>
          <t>Comparative: QBO P&amp;L 2026-05</t>
        </is>
      </c>
    </row>
    <row r="811">
      <c r="A811" t="inlineStr">
        <is>
          <t>H21</t>
        </is>
      </c>
      <c r="B811" s="10" t="n">
        <v>46173</v>
      </c>
      <c r="C811" t="inlineStr">
        <is>
          <t>453</t>
        </is>
      </c>
      <c r="D811" t="inlineStr">
        <is>
          <t>Office expenses</t>
        </is>
      </c>
      <c r="E811" s="9" t="n">
        <v>6191.83</v>
      </c>
      <c r="F811" t="inlineStr">
        <is>
          <t>Comparative: QBO P&amp;L 2026-05</t>
        </is>
      </c>
    </row>
    <row r="812">
      <c r="A812" t="inlineStr">
        <is>
          <t>H21</t>
        </is>
      </c>
      <c r="B812" s="10" t="n">
        <v>46173</v>
      </c>
      <c r="C812" t="inlineStr">
        <is>
          <t>469</t>
        </is>
      </c>
      <c r="D812" t="inlineStr">
        <is>
          <t>Rent</t>
        </is>
      </c>
      <c r="E812" s="9" t="n">
        <v>10902.48</v>
      </c>
      <c r="F812" t="inlineStr">
        <is>
          <t>Comparative: QBO P&amp;L 2026-05</t>
        </is>
      </c>
    </row>
    <row r="813">
      <c r="A813" t="inlineStr">
        <is>
          <t>H21</t>
        </is>
      </c>
      <c r="B813" s="10" t="n">
        <v>46173</v>
      </c>
      <c r="C813" t="inlineStr">
        <is>
          <t>473</t>
        </is>
      </c>
      <c r="D813" t="inlineStr">
        <is>
          <t>Repairs and maintenance</t>
        </is>
      </c>
      <c r="E813" s="9" t="n">
        <v>16544.59</v>
      </c>
      <c r="F813" t="inlineStr">
        <is>
          <t>Comparative: QBO P&amp;L 2026-05</t>
        </is>
      </c>
    </row>
    <row r="814">
      <c r="A814" t="inlineStr">
        <is>
          <t>H21</t>
        </is>
      </c>
      <c r="B814" s="10" t="n">
        <v>46173</v>
      </c>
      <c r="C814" t="inlineStr">
        <is>
          <t>474</t>
        </is>
      </c>
      <c r="D814" t="inlineStr">
        <is>
          <t>Small tools</t>
        </is>
      </c>
      <c r="E814" s="9" t="n">
        <v>11189.98</v>
      </c>
      <c r="F814" t="inlineStr">
        <is>
          <t>Comparative: QBO P&amp;L 2026-05</t>
        </is>
      </c>
    </row>
    <row r="815">
      <c r="A815" t="inlineStr">
        <is>
          <t>H21</t>
        </is>
      </c>
      <c r="B815" s="10" t="n">
        <v>46173</v>
      </c>
      <c r="C815" t="inlineStr">
        <is>
          <t>477</t>
        </is>
      </c>
      <c r="D815" t="inlineStr">
        <is>
          <t>Wages and salaries</t>
        </is>
      </c>
      <c r="E815" s="9" t="n">
        <v>71141.74000000001</v>
      </c>
      <c r="F815" t="inlineStr">
        <is>
          <t>Comparative: QBO P&amp;L 2026-05</t>
        </is>
      </c>
    </row>
    <row r="816">
      <c r="A816" t="inlineStr">
        <is>
          <t>H21</t>
        </is>
      </c>
      <c r="B816" s="10" t="n">
        <v>46173</v>
      </c>
      <c r="C816" t="inlineStr">
        <is>
          <t>478</t>
        </is>
      </c>
      <c r="D816" t="inlineStr">
        <is>
          <t>Superannuation</t>
        </is>
      </c>
      <c r="E816" s="9" t="n">
        <v>7771.27</v>
      </c>
      <c r="F816" t="inlineStr">
        <is>
          <t>Comparative: QBO P&amp;L 2026-05</t>
        </is>
      </c>
    </row>
    <row r="817">
      <c r="A817" t="inlineStr">
        <is>
          <t>H21</t>
        </is>
      </c>
      <c r="B817" s="10" t="n">
        <v>46173</v>
      </c>
      <c r="C817" t="inlineStr">
        <is>
          <t>479</t>
        </is>
      </c>
      <c r="D817" t="inlineStr">
        <is>
          <t>Staff amenities</t>
        </is>
      </c>
      <c r="E817" s="9" t="n">
        <v>2074.1</v>
      </c>
      <c r="F817" t="inlineStr">
        <is>
          <t>Comparative: QBO P&amp;L 2026-05</t>
        </is>
      </c>
    </row>
    <row r="818">
      <c r="A818" t="inlineStr">
        <is>
          <t>H21</t>
        </is>
      </c>
      <c r="B818" s="10" t="n">
        <v>46173</v>
      </c>
      <c r="C818" t="inlineStr">
        <is>
          <t>480</t>
        </is>
      </c>
      <c r="D818" t="inlineStr">
        <is>
          <t>Protective clothing</t>
        </is>
      </c>
      <c r="E818" s="9" t="n">
        <v>1128.38</v>
      </c>
      <c r="F818" t="inlineStr">
        <is>
          <t>Comparative: QBO P&amp;L 2026-05</t>
        </is>
      </c>
    </row>
    <row r="819">
      <c r="A819" t="inlineStr">
        <is>
          <t>H21</t>
        </is>
      </c>
      <c r="B819" s="10" t="n">
        <v>46173</v>
      </c>
      <c r="C819" t="inlineStr">
        <is>
          <t>481</t>
        </is>
      </c>
      <c r="D819" t="inlineStr">
        <is>
          <t>Training</t>
        </is>
      </c>
      <c r="E819" s="9" t="n">
        <v>1490.93</v>
      </c>
      <c r="F819" t="inlineStr">
        <is>
          <t>Comparative: QBO P&amp;L 2026-05</t>
        </is>
      </c>
    </row>
    <row r="820">
      <c r="A820" t="inlineStr">
        <is>
          <t>H21</t>
        </is>
      </c>
      <c r="B820" s="10" t="n">
        <v>46173</v>
      </c>
      <c r="C820" t="inlineStr">
        <is>
          <t>485</t>
        </is>
      </c>
      <c r="D820" t="inlineStr">
        <is>
          <t>Subscriptions and software</t>
        </is>
      </c>
      <c r="E820" s="9" t="n">
        <v>5377.16</v>
      </c>
      <c r="F820" t="inlineStr">
        <is>
          <t>Comparative: QBO P&amp;L 2026-05</t>
        </is>
      </c>
    </row>
    <row r="821">
      <c r="A821" t="inlineStr">
        <is>
          <t>H21</t>
        </is>
      </c>
      <c r="B821" s="10" t="n">
        <v>46173</v>
      </c>
      <c r="C821" t="inlineStr">
        <is>
          <t>489</t>
        </is>
      </c>
      <c r="D821" t="inlineStr">
        <is>
          <t>Telephone and internet</t>
        </is>
      </c>
      <c r="E821" s="9" t="n">
        <v>4017.82</v>
      </c>
      <c r="F821" t="inlineStr">
        <is>
          <t>Comparative: QBO P&amp;L 2026-05</t>
        </is>
      </c>
    </row>
    <row r="822">
      <c r="A822" t="inlineStr">
        <is>
          <t>H21</t>
        </is>
      </c>
      <c r="B822" s="10" t="n">
        <v>46173</v>
      </c>
      <c r="C822" t="inlineStr">
        <is>
          <t>493</t>
        </is>
      </c>
      <c r="D822" t="inlineStr">
        <is>
          <t>Travel - national</t>
        </is>
      </c>
      <c r="E822" s="9" t="n">
        <v>3755.28</v>
      </c>
      <c r="F822" t="inlineStr">
        <is>
          <t>Comparative: QBO P&amp;L 2026-05</t>
        </is>
      </c>
    </row>
    <row r="823">
      <c r="A823" t="inlineStr">
        <is>
          <t>H21</t>
        </is>
      </c>
      <c r="B823" s="10" t="n">
        <v>46173</v>
      </c>
      <c r="C823" t="inlineStr">
        <is>
          <t>494</t>
        </is>
      </c>
      <c r="D823" t="inlineStr">
        <is>
          <t>Waste removal</t>
        </is>
      </c>
      <c r="E823" s="9" t="n">
        <v>570.41</v>
      </c>
      <c r="F823" t="inlineStr">
        <is>
          <t>Comparative: QBO P&amp;L 2026-05</t>
        </is>
      </c>
    </row>
    <row r="824">
      <c r="A824" t="inlineStr">
        <is>
          <t>H21</t>
        </is>
      </c>
      <c r="B824" s="10" t="n">
        <v>46173</v>
      </c>
      <c r="C824" t="inlineStr">
        <is>
          <t>495</t>
        </is>
      </c>
      <c r="D824" t="inlineStr">
        <is>
          <t>Licences and permits</t>
        </is>
      </c>
      <c r="E824" s="9" t="n">
        <v>846.52</v>
      </c>
      <c r="F824" t="inlineStr">
        <is>
          <t>Comparative: QBO P&amp;L 2026-05</t>
        </is>
      </c>
    </row>
    <row r="825">
      <c r="A825" t="inlineStr">
        <is>
          <t>H21</t>
        </is>
      </c>
      <c r="B825" s="10" t="n">
        <v>46173</v>
      </c>
      <c r="C825" t="inlineStr">
        <is>
          <t>850</t>
        </is>
      </c>
      <c r="D825" t="inlineStr">
        <is>
          <t>Suspense</t>
        </is>
      </c>
      <c r="E825" s="9" t="n">
        <v>1808.17</v>
      </c>
      <c r="F825" t="inlineStr">
        <is>
          <t>Comparative: QBO P&amp;L 2026-05</t>
        </is>
      </c>
    </row>
    <row r="826">
      <c r="A826" t="inlineStr">
        <is>
          <t>H21</t>
        </is>
      </c>
      <c r="B826" s="10" t="n">
        <v>46173</v>
      </c>
      <c r="C826" t="inlineStr">
        <is>
          <t>840</t>
        </is>
      </c>
      <c r="D826" t="inlineStr">
        <is>
          <t>Historical Adjustment</t>
        </is>
      </c>
      <c r="E826" s="9" t="n">
        <v>126568.18</v>
      </c>
      <c r="F826" t="inlineStr">
        <is>
          <t>Offset for comparative 2026-05</t>
        </is>
      </c>
    </row>
    <row r="827">
      <c r="A827" t="inlineStr">
        <is>
          <t>H22</t>
        </is>
      </c>
      <c r="B827" s="10" t="n">
        <v>46203</v>
      </c>
      <c r="C827" t="inlineStr">
        <is>
          <t>200</t>
        </is>
      </c>
      <c r="D827" t="inlineStr">
        <is>
          <t>Joinery sales</t>
        </is>
      </c>
      <c r="E827" s="9" t="n">
        <v>-124111.87</v>
      </c>
      <c r="F827" t="inlineStr">
        <is>
          <t>Comparative: QBO P&amp;L 2026-06</t>
        </is>
      </c>
    </row>
    <row r="828">
      <c r="A828" t="inlineStr">
        <is>
          <t>H22</t>
        </is>
      </c>
      <c r="B828" s="10" t="n">
        <v>46203</v>
      </c>
      <c r="C828" t="inlineStr">
        <is>
          <t>201</t>
        </is>
      </c>
      <c r="D828" t="inlineStr">
        <is>
          <t>Shopfitting contracts</t>
        </is>
      </c>
      <c r="E828" s="9" t="n">
        <v>-297768.26</v>
      </c>
      <c r="F828" t="inlineStr">
        <is>
          <t>Comparative: QBO P&amp;L 2026-06</t>
        </is>
      </c>
    </row>
    <row r="829">
      <c r="A829" t="inlineStr">
        <is>
          <t>H22</t>
        </is>
      </c>
      <c r="B829" s="10" t="n">
        <v>46203</v>
      </c>
      <c r="C829" t="inlineStr">
        <is>
          <t>202</t>
        </is>
      </c>
      <c r="D829" t="inlineStr">
        <is>
          <t>Installation labour</t>
        </is>
      </c>
      <c r="E829" s="9" t="n">
        <v>-14646.41</v>
      </c>
      <c r="F829" t="inlineStr">
        <is>
          <t>Comparative: QBO P&amp;L 2026-06</t>
        </is>
      </c>
    </row>
    <row r="830">
      <c r="A830" t="inlineStr">
        <is>
          <t>H22</t>
        </is>
      </c>
      <c r="B830" s="10" t="n">
        <v>46203</v>
      </c>
      <c r="C830" t="inlineStr">
        <is>
          <t>203</t>
        </is>
      </c>
      <c r="D830" t="inlineStr">
        <is>
          <t>Design and drafting fees</t>
        </is>
      </c>
      <c r="E830" s="9" t="n">
        <v>-25993.63</v>
      </c>
      <c r="F830" t="inlineStr">
        <is>
          <t>Comparative: QBO P&amp;L 2026-06</t>
        </is>
      </c>
    </row>
    <row r="831">
      <c r="A831" t="inlineStr">
        <is>
          <t>H22</t>
        </is>
      </c>
      <c r="B831" s="10" t="n">
        <v>46203</v>
      </c>
      <c r="C831" t="inlineStr">
        <is>
          <t>270</t>
        </is>
      </c>
      <c r="D831" t="inlineStr">
        <is>
          <t>Interest income</t>
        </is>
      </c>
      <c r="E831" s="9" t="n">
        <v>-540</v>
      </c>
      <c r="F831" t="inlineStr">
        <is>
          <t>Comparative: QBO P&amp;L 2026-06</t>
        </is>
      </c>
    </row>
    <row r="832">
      <c r="A832" t="inlineStr">
        <is>
          <t>H22</t>
        </is>
      </c>
      <c r="B832" s="10" t="n">
        <v>46203</v>
      </c>
      <c r="C832" t="inlineStr">
        <is>
          <t>310</t>
        </is>
      </c>
      <c r="D832" t="inlineStr">
        <is>
          <t>Timber and board</t>
        </is>
      </c>
      <c r="E832" s="9" t="n">
        <v>49028.74</v>
      </c>
      <c r="F832" t="inlineStr">
        <is>
          <t>Comparative: QBO P&amp;L 2026-06</t>
        </is>
      </c>
    </row>
    <row r="833">
      <c r="A833" t="inlineStr">
        <is>
          <t>H22</t>
        </is>
      </c>
      <c r="B833" s="10" t="n">
        <v>46203</v>
      </c>
      <c r="C833" t="inlineStr">
        <is>
          <t>311</t>
        </is>
      </c>
      <c r="D833" t="inlineStr">
        <is>
          <t>Hardware and fittings</t>
        </is>
      </c>
      <c r="E833" s="9" t="n">
        <v>14650.47</v>
      </c>
      <c r="F833" t="inlineStr">
        <is>
          <t>Comparative: QBO P&amp;L 2026-06</t>
        </is>
      </c>
    </row>
    <row r="834">
      <c r="A834" t="inlineStr">
        <is>
          <t>H22</t>
        </is>
      </c>
      <c r="B834" s="10" t="n">
        <v>46203</v>
      </c>
      <c r="C834" t="inlineStr">
        <is>
          <t>312</t>
        </is>
      </c>
      <c r="D834" t="inlineStr">
        <is>
          <t>Benchtops (outsourced)</t>
        </is>
      </c>
      <c r="E834" s="9" t="n">
        <v>4574.81</v>
      </c>
      <c r="F834" t="inlineStr">
        <is>
          <t>Comparative: QBO P&amp;L 2026-06</t>
        </is>
      </c>
    </row>
    <row r="835">
      <c r="A835" t="inlineStr">
        <is>
          <t>H22</t>
        </is>
      </c>
      <c r="B835" s="10" t="n">
        <v>46203</v>
      </c>
      <c r="C835" t="inlineStr">
        <is>
          <t>313</t>
        </is>
      </c>
      <c r="D835" t="inlineStr">
        <is>
          <t>Subcontractors</t>
        </is>
      </c>
      <c r="E835" s="9" t="n">
        <v>31129.17</v>
      </c>
      <c r="F835" t="inlineStr">
        <is>
          <t>Comparative: QBO P&amp;L 2026-06</t>
        </is>
      </c>
    </row>
    <row r="836">
      <c r="A836" t="inlineStr">
        <is>
          <t>H22</t>
        </is>
      </c>
      <c r="B836" s="10" t="n">
        <v>46203</v>
      </c>
      <c r="C836" t="inlineStr">
        <is>
          <t>314</t>
        </is>
      </c>
      <c r="D836" t="inlineStr">
        <is>
          <t>Freight and cartage</t>
        </is>
      </c>
      <c r="E836" s="9" t="n">
        <v>13214.5</v>
      </c>
      <c r="F836" t="inlineStr">
        <is>
          <t>Comparative: QBO P&amp;L 2026-06</t>
        </is>
      </c>
    </row>
    <row r="837">
      <c r="A837" t="inlineStr">
        <is>
          <t>H22</t>
        </is>
      </c>
      <c r="B837" s="10" t="n">
        <v>46203</v>
      </c>
      <c r="C837" t="inlineStr">
        <is>
          <t>315</t>
        </is>
      </c>
      <c r="D837" t="inlineStr">
        <is>
          <t>Equipment hire</t>
        </is>
      </c>
      <c r="E837" s="9" t="n">
        <v>2698.01</v>
      </c>
      <c r="F837" t="inlineStr">
        <is>
          <t>Comparative: QBO P&amp;L 2026-06</t>
        </is>
      </c>
    </row>
    <row r="838">
      <c r="A838" t="inlineStr">
        <is>
          <t>H22</t>
        </is>
      </c>
      <c r="B838" s="10" t="n">
        <v>46203</v>
      </c>
      <c r="C838" t="inlineStr">
        <is>
          <t>400</t>
        </is>
      </c>
      <c r="D838" t="inlineStr">
        <is>
          <t>Advertising and marketing</t>
        </is>
      </c>
      <c r="E838" s="9" t="n">
        <v>3096.86</v>
      </c>
      <c r="F838" t="inlineStr">
        <is>
          <t>Comparative: QBO P&amp;L 2026-06</t>
        </is>
      </c>
    </row>
    <row r="839">
      <c r="A839" t="inlineStr">
        <is>
          <t>H22</t>
        </is>
      </c>
      <c r="B839" s="10" t="n">
        <v>46203</v>
      </c>
      <c r="C839" t="inlineStr">
        <is>
          <t>404</t>
        </is>
      </c>
      <c r="D839" t="inlineStr">
        <is>
          <t>Bank fees</t>
        </is>
      </c>
      <c r="E839" s="9" t="n">
        <v>48</v>
      </c>
      <c r="F839" t="inlineStr">
        <is>
          <t>Comparative: QBO P&amp;L 2026-06</t>
        </is>
      </c>
    </row>
    <row r="840">
      <c r="A840" t="inlineStr">
        <is>
          <t>H22</t>
        </is>
      </c>
      <c r="B840" s="10" t="n">
        <v>46203</v>
      </c>
      <c r="C840" t="inlineStr">
        <is>
          <t>408</t>
        </is>
      </c>
      <c r="D840" t="inlineStr">
        <is>
          <t>Cleaning</t>
        </is>
      </c>
      <c r="E840" s="9" t="n">
        <v>2161.07</v>
      </c>
      <c r="F840" t="inlineStr">
        <is>
          <t>Comparative: QBO P&amp;L 2026-06</t>
        </is>
      </c>
    </row>
    <row r="841">
      <c r="A841" t="inlineStr">
        <is>
          <t>H22</t>
        </is>
      </c>
      <c r="B841" s="10" t="n">
        <v>46203</v>
      </c>
      <c r="C841" t="inlineStr">
        <is>
          <t>412</t>
        </is>
      </c>
      <c r="D841" t="inlineStr">
        <is>
          <t>Consulting and accounting</t>
        </is>
      </c>
      <c r="E841" s="9" t="n">
        <v>1459.47</v>
      </c>
      <c r="F841" t="inlineStr">
        <is>
          <t>Comparative: QBO P&amp;L 2026-06</t>
        </is>
      </c>
    </row>
    <row r="842">
      <c r="A842" t="inlineStr">
        <is>
          <t>H22</t>
        </is>
      </c>
      <c r="B842" s="10" t="n">
        <v>46203</v>
      </c>
      <c r="C842" t="inlineStr">
        <is>
          <t>416</t>
        </is>
      </c>
      <c r="D842" t="inlineStr">
        <is>
          <t>Depreciation</t>
        </is>
      </c>
      <c r="E842" s="9" t="n">
        <v>4985</v>
      </c>
      <c r="F842" t="inlineStr">
        <is>
          <t>Comparative: QBO P&amp;L 2026-06</t>
        </is>
      </c>
    </row>
    <row r="843">
      <c r="A843" t="inlineStr">
        <is>
          <t>H22</t>
        </is>
      </c>
      <c r="B843" s="10" t="n">
        <v>46203</v>
      </c>
      <c r="C843" t="inlineStr">
        <is>
          <t>420</t>
        </is>
      </c>
      <c r="D843" t="inlineStr">
        <is>
          <t>Entertainment</t>
        </is>
      </c>
      <c r="E843" s="9" t="n">
        <v>808.63</v>
      </c>
      <c r="F843" t="inlineStr">
        <is>
          <t>Comparative: QBO P&amp;L 2026-06</t>
        </is>
      </c>
    </row>
    <row r="844">
      <c r="A844" t="inlineStr">
        <is>
          <t>H22</t>
        </is>
      </c>
      <c r="B844" s="10" t="n">
        <v>46203</v>
      </c>
      <c r="C844" t="inlineStr">
        <is>
          <t>429</t>
        </is>
      </c>
      <c r="D844" t="inlineStr">
        <is>
          <t>General expenses</t>
        </is>
      </c>
      <c r="E844" s="9" t="n">
        <v>2998.47</v>
      </c>
      <c r="F844" t="inlineStr">
        <is>
          <t>Comparative: QBO P&amp;L 2026-06</t>
        </is>
      </c>
    </row>
    <row r="845">
      <c r="A845" t="inlineStr">
        <is>
          <t>H22</t>
        </is>
      </c>
      <c r="B845" s="10" t="n">
        <v>46203</v>
      </c>
      <c r="C845" t="inlineStr">
        <is>
          <t>433</t>
        </is>
      </c>
      <c r="D845" t="inlineStr">
        <is>
          <t>Insurance</t>
        </is>
      </c>
      <c r="E845" s="9" t="n">
        <v>283.84</v>
      </c>
      <c r="F845" t="inlineStr">
        <is>
          <t>Comparative: QBO P&amp;L 2026-06</t>
        </is>
      </c>
    </row>
    <row r="846">
      <c r="A846" t="inlineStr">
        <is>
          <t>H22</t>
        </is>
      </c>
      <c r="B846" s="10" t="n">
        <v>46203</v>
      </c>
      <c r="C846" t="inlineStr">
        <is>
          <t>434</t>
        </is>
      </c>
      <c r="D846" t="inlineStr">
        <is>
          <t>Workcover</t>
        </is>
      </c>
      <c r="E846" s="9" t="n">
        <v>222.2</v>
      </c>
      <c r="F846" t="inlineStr">
        <is>
          <t>Comparative: QBO P&amp;L 2026-06</t>
        </is>
      </c>
    </row>
    <row r="847">
      <c r="A847" t="inlineStr">
        <is>
          <t>H22</t>
        </is>
      </c>
      <c r="B847" s="10" t="n">
        <v>46203</v>
      </c>
      <c r="C847" t="inlineStr">
        <is>
          <t>437</t>
        </is>
      </c>
      <c r="D847" t="inlineStr">
        <is>
          <t>Interest expense</t>
        </is>
      </c>
      <c r="E847" s="9" t="n">
        <v>888.8</v>
      </c>
      <c r="F847" t="inlineStr">
        <is>
          <t>Comparative: QBO P&amp;L 2026-06</t>
        </is>
      </c>
    </row>
    <row r="848">
      <c r="A848" t="inlineStr">
        <is>
          <t>H22</t>
        </is>
      </c>
      <c r="B848" s="10" t="n">
        <v>46203</v>
      </c>
      <c r="C848" t="inlineStr">
        <is>
          <t>441</t>
        </is>
      </c>
      <c r="D848" t="inlineStr">
        <is>
          <t>Legal expenses</t>
        </is>
      </c>
      <c r="E848" s="9" t="n">
        <v>2148.28</v>
      </c>
      <c r="F848" t="inlineStr">
        <is>
          <t>Comparative: QBO P&amp;L 2026-06</t>
        </is>
      </c>
    </row>
    <row r="849">
      <c r="A849" t="inlineStr">
        <is>
          <t>H22</t>
        </is>
      </c>
      <c r="B849" s="10" t="n">
        <v>46203</v>
      </c>
      <c r="C849" t="inlineStr">
        <is>
          <t>445</t>
        </is>
      </c>
      <c r="D849" t="inlineStr">
        <is>
          <t>Light, power, heating</t>
        </is>
      </c>
      <c r="E849" s="9" t="n">
        <v>1541.05</v>
      </c>
      <c r="F849" t="inlineStr">
        <is>
          <t>Comparative: QBO P&amp;L 2026-06</t>
        </is>
      </c>
    </row>
    <row r="850">
      <c r="A850" t="inlineStr">
        <is>
          <t>H22</t>
        </is>
      </c>
      <c r="B850" s="10" t="n">
        <v>46203</v>
      </c>
      <c r="C850" t="inlineStr">
        <is>
          <t>449</t>
        </is>
      </c>
      <c r="D850" t="inlineStr">
        <is>
          <t>Motor vehicle expenses</t>
        </is>
      </c>
      <c r="E850" s="9" t="n">
        <v>4637.62</v>
      </c>
      <c r="F850" t="inlineStr">
        <is>
          <t>Comparative: QBO P&amp;L 2026-06</t>
        </is>
      </c>
    </row>
    <row r="851">
      <c r="A851" t="inlineStr">
        <is>
          <t>H22</t>
        </is>
      </c>
      <c r="B851" s="10" t="n">
        <v>46203</v>
      </c>
      <c r="C851" t="inlineStr">
        <is>
          <t>450</t>
        </is>
      </c>
      <c r="D851" t="inlineStr">
        <is>
          <t>Motor vehicle registration and insurance</t>
        </is>
      </c>
      <c r="E851" s="9" t="n">
        <v>627.86</v>
      </c>
      <c r="F851" t="inlineStr">
        <is>
          <t>Comparative: QBO P&amp;L 2026-06</t>
        </is>
      </c>
    </row>
    <row r="852">
      <c r="A852" t="inlineStr">
        <is>
          <t>H22</t>
        </is>
      </c>
      <c r="B852" s="10" t="n">
        <v>46203</v>
      </c>
      <c r="C852" t="inlineStr">
        <is>
          <t>453</t>
        </is>
      </c>
      <c r="D852" t="inlineStr">
        <is>
          <t>Office expenses</t>
        </is>
      </c>
      <c r="E852" s="9" t="n">
        <v>6407.24</v>
      </c>
      <c r="F852" t="inlineStr">
        <is>
          <t>Comparative: QBO P&amp;L 2026-06</t>
        </is>
      </c>
    </row>
    <row r="853">
      <c r="A853" t="inlineStr">
        <is>
          <t>H22</t>
        </is>
      </c>
      <c r="B853" s="10" t="n">
        <v>46203</v>
      </c>
      <c r="C853" t="inlineStr">
        <is>
          <t>469</t>
        </is>
      </c>
      <c r="D853" t="inlineStr">
        <is>
          <t>Rent</t>
        </is>
      </c>
      <c r="E853" s="9" t="n">
        <v>10902.48</v>
      </c>
      <c r="F853" t="inlineStr">
        <is>
          <t>Comparative: QBO P&amp;L 2026-06</t>
        </is>
      </c>
    </row>
    <row r="854">
      <c r="A854" t="inlineStr">
        <is>
          <t>H22</t>
        </is>
      </c>
      <c r="B854" s="10" t="n">
        <v>46203</v>
      </c>
      <c r="C854" t="inlineStr">
        <is>
          <t>473</t>
        </is>
      </c>
      <c r="D854" t="inlineStr">
        <is>
          <t>Repairs and maintenance</t>
        </is>
      </c>
      <c r="E854" s="9" t="n">
        <v>16052.68</v>
      </c>
      <c r="F854" t="inlineStr">
        <is>
          <t>Comparative: QBO P&amp;L 2026-06</t>
        </is>
      </c>
    </row>
    <row r="855">
      <c r="A855" t="inlineStr">
        <is>
          <t>H22</t>
        </is>
      </c>
      <c r="B855" s="10" t="n">
        <v>46203</v>
      </c>
      <c r="C855" t="inlineStr">
        <is>
          <t>474</t>
        </is>
      </c>
      <c r="D855" t="inlineStr">
        <is>
          <t>Small tools</t>
        </is>
      </c>
      <c r="E855" s="9" t="n">
        <v>12094.42</v>
      </c>
      <c r="F855" t="inlineStr">
        <is>
          <t>Comparative: QBO P&amp;L 2026-06</t>
        </is>
      </c>
    </row>
    <row r="856">
      <c r="A856" t="inlineStr">
        <is>
          <t>H22</t>
        </is>
      </c>
      <c r="B856" s="10" t="n">
        <v>46203</v>
      </c>
      <c r="C856" t="inlineStr">
        <is>
          <t>477</t>
        </is>
      </c>
      <c r="D856" t="inlineStr">
        <is>
          <t>Wages and salaries</t>
        </is>
      </c>
      <c r="E856" s="9" t="n">
        <v>71405.58</v>
      </c>
      <c r="F856" t="inlineStr">
        <is>
          <t>Comparative: QBO P&amp;L 2026-06</t>
        </is>
      </c>
    </row>
    <row r="857">
      <c r="A857" t="inlineStr">
        <is>
          <t>H22</t>
        </is>
      </c>
      <c r="B857" s="10" t="n">
        <v>46203</v>
      </c>
      <c r="C857" t="inlineStr">
        <is>
          <t>478</t>
        </is>
      </c>
      <c r="D857" t="inlineStr">
        <is>
          <t>Superannuation</t>
        </is>
      </c>
      <c r="E857" s="9" t="n">
        <v>8005.12</v>
      </c>
      <c r="F857" t="inlineStr">
        <is>
          <t>Comparative: QBO P&amp;L 2026-06</t>
        </is>
      </c>
    </row>
    <row r="858">
      <c r="A858" t="inlineStr">
        <is>
          <t>H22</t>
        </is>
      </c>
      <c r="B858" s="10" t="n">
        <v>46203</v>
      </c>
      <c r="C858" t="inlineStr">
        <is>
          <t>479</t>
        </is>
      </c>
      <c r="D858" t="inlineStr">
        <is>
          <t>Staff amenities</t>
        </is>
      </c>
      <c r="E858" s="9" t="n">
        <v>2116.09</v>
      </c>
      <c r="F858" t="inlineStr">
        <is>
          <t>Comparative: QBO P&amp;L 2026-06</t>
        </is>
      </c>
    </row>
    <row r="859">
      <c r="A859" t="inlineStr">
        <is>
          <t>H22</t>
        </is>
      </c>
      <c r="B859" s="10" t="n">
        <v>46203</v>
      </c>
      <c r="C859" t="inlineStr">
        <is>
          <t>480</t>
        </is>
      </c>
      <c r="D859" t="inlineStr">
        <is>
          <t>Protective clothing</t>
        </is>
      </c>
      <c r="E859" s="9" t="n">
        <v>1160.02</v>
      </c>
      <c r="F859" t="inlineStr">
        <is>
          <t>Comparative: QBO P&amp;L 2026-06</t>
        </is>
      </c>
    </row>
    <row r="860">
      <c r="A860" t="inlineStr">
        <is>
          <t>H22</t>
        </is>
      </c>
      <c r="B860" s="10" t="n">
        <v>46203</v>
      </c>
      <c r="C860" t="inlineStr">
        <is>
          <t>481</t>
        </is>
      </c>
      <c r="D860" t="inlineStr">
        <is>
          <t>Training</t>
        </is>
      </c>
      <c r="E860" s="9" t="n">
        <v>1460.38</v>
      </c>
      <c r="F860" t="inlineStr">
        <is>
          <t>Comparative: QBO P&amp;L 2026-06</t>
        </is>
      </c>
    </row>
    <row r="861">
      <c r="A861" t="inlineStr">
        <is>
          <t>H22</t>
        </is>
      </c>
      <c r="B861" s="10" t="n">
        <v>46203</v>
      </c>
      <c r="C861" t="inlineStr">
        <is>
          <t>485</t>
        </is>
      </c>
      <c r="D861" t="inlineStr">
        <is>
          <t>Subscriptions and software</t>
        </is>
      </c>
      <c r="E861" s="9" t="n">
        <v>5377.16</v>
      </c>
      <c r="F861" t="inlineStr">
        <is>
          <t>Comparative: QBO P&amp;L 2026-06</t>
        </is>
      </c>
    </row>
    <row r="862">
      <c r="A862" t="inlineStr">
        <is>
          <t>H22</t>
        </is>
      </c>
      <c r="B862" s="10" t="n">
        <v>46203</v>
      </c>
      <c r="C862" t="inlineStr">
        <is>
          <t>489</t>
        </is>
      </c>
      <c r="D862" t="inlineStr">
        <is>
          <t>Telephone and internet</t>
        </is>
      </c>
      <c r="E862" s="9" t="n">
        <v>4239.29</v>
      </c>
      <c r="F862" t="inlineStr">
        <is>
          <t>Comparative: QBO P&amp;L 2026-06</t>
        </is>
      </c>
    </row>
    <row r="863">
      <c r="A863" t="inlineStr">
        <is>
          <t>H22</t>
        </is>
      </c>
      <c r="B863" s="10" t="n">
        <v>46203</v>
      </c>
      <c r="C863" t="inlineStr">
        <is>
          <t>493</t>
        </is>
      </c>
      <c r="D863" t="inlineStr">
        <is>
          <t>Travel - national</t>
        </is>
      </c>
      <c r="E863" s="9" t="n">
        <v>3720.87</v>
      </c>
      <c r="F863" t="inlineStr">
        <is>
          <t>Comparative: QBO P&amp;L 2026-06</t>
        </is>
      </c>
    </row>
    <row r="864">
      <c r="A864" t="inlineStr">
        <is>
          <t>H22</t>
        </is>
      </c>
      <c r="B864" s="10" t="n">
        <v>46203</v>
      </c>
      <c r="C864" t="inlineStr">
        <is>
          <t>494</t>
        </is>
      </c>
      <c r="D864" t="inlineStr">
        <is>
          <t>Waste removal</t>
        </is>
      </c>
      <c r="E864" s="9" t="n">
        <v>661.4299999999999</v>
      </c>
      <c r="F864" t="inlineStr">
        <is>
          <t>Comparative: QBO P&amp;L 2026-06</t>
        </is>
      </c>
    </row>
    <row r="865">
      <c r="A865" t="inlineStr">
        <is>
          <t>H22</t>
        </is>
      </c>
      <c r="B865" s="10" t="n">
        <v>46203</v>
      </c>
      <c r="C865" t="inlineStr">
        <is>
          <t>495</t>
        </is>
      </c>
      <c r="D865" t="inlineStr">
        <is>
          <t>Licences and permits</t>
        </is>
      </c>
      <c r="E865" s="9" t="n">
        <v>853.26</v>
      </c>
      <c r="F865" t="inlineStr">
        <is>
          <t>Comparative: QBO P&amp;L 2026-06</t>
        </is>
      </c>
    </row>
    <row r="866">
      <c r="A866" t="inlineStr">
        <is>
          <t>H22</t>
        </is>
      </c>
      <c r="B866" s="10" t="n">
        <v>46203</v>
      </c>
      <c r="C866" t="inlineStr">
        <is>
          <t>850</t>
        </is>
      </c>
      <c r="D866" t="inlineStr">
        <is>
          <t>Suspense</t>
        </is>
      </c>
      <c r="E866" s="9" t="n">
        <v>1996.25</v>
      </c>
      <c r="F866" t="inlineStr">
        <is>
          <t>Comparative: QBO P&amp;L 2026-06</t>
        </is>
      </c>
    </row>
    <row r="867">
      <c r="A867" t="inlineStr">
        <is>
          <t>H22</t>
        </is>
      </c>
      <c r="B867" s="10" t="n">
        <v>46203</v>
      </c>
      <c r="C867" t="inlineStr">
        <is>
          <t>840</t>
        </is>
      </c>
      <c r="D867" t="inlineStr">
        <is>
          <t>Historical Adjustment</t>
        </is>
      </c>
      <c r="E867" s="9" t="n">
        <v>175405.05</v>
      </c>
      <c r="F867" t="inlineStr">
        <is>
          <t>Offset for comparative 2026-06</t>
        </is>
      </c>
    </row>
    <row r="868">
      <c r="A868" t="inlineStr">
        <is>
          <t>H23</t>
        </is>
      </c>
      <c r="B868" s="10" t="n">
        <v>46203</v>
      </c>
      <c r="C868" t="inlineStr">
        <is>
          <t>840</t>
        </is>
      </c>
      <c r="D868" t="inlineStr">
        <is>
          <t>Historical Adjustment</t>
        </is>
      </c>
      <c r="E868" s="9" t="n">
        <v>-1655039.03</v>
      </c>
      <c r="F868" t="inlineStr">
        <is>
          <t>Year-end: clear 840 for FY26</t>
        </is>
      </c>
    </row>
    <row r="869">
      <c r="A869" t="inlineStr">
        <is>
          <t>H23</t>
        </is>
      </c>
      <c r="B869" s="10" t="n">
        <v>46203</v>
      </c>
      <c r="C869" t="inlineStr">
        <is>
          <t>960</t>
        </is>
      </c>
      <c r="D869" t="inlineStr">
        <is>
          <t>Retained Earnings</t>
        </is>
      </c>
      <c r="E869" s="9" t="n">
        <v>1655039.03</v>
      </c>
      <c r="F869" t="inlineStr">
        <is>
          <t>Year-end: FY26 comparatives to Retained Earnings</t>
        </is>
      </c>
    </row>
  </sheetData>
  <autoFilter ref="A4:F869"/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0" customWidth="1" min="2" max="2"/>
    <col width="12" customWidth="1" min="3" max="3"/>
    <col width="8" customWidth="1" min="4" max="4"/>
    <col width="10" customWidth="1" min="5" max="5"/>
    <col width="10" customWidth="1" min="6" max="6"/>
  </cols>
  <sheetData>
    <row r="1">
      <c r="A1" s="6" t="inlineStr">
        <is>
          <t>Go-live gates (Xero goes live when every gate PASSES) and cutover steps (2026)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Gate / phase</t>
        </is>
      </c>
      <c r="B4" s="7" t="inlineStr">
        <is>
          <t>Rule / step</t>
        </is>
      </c>
      <c r="C4" s="7" t="inlineStr">
        <is>
          <t>Owner</t>
        </is>
      </c>
      <c r="D4" s="7" t="inlineStr">
        <is>
          <t>When</t>
        </is>
      </c>
      <c r="E4" s="7" t="inlineStr">
        <is>
          <t>Open items</t>
        </is>
      </c>
      <c r="F4" s="7" t="inlineStr">
        <is>
          <t>Result</t>
        </is>
      </c>
    </row>
    <row r="5">
      <c r="A5" t="inlineStr">
        <is>
          <t>G1</t>
        </is>
      </c>
      <c r="B5" t="inlineStr">
        <is>
          <t>QBO TB rolls forward to the 30 Sep export</t>
        </is>
      </c>
      <c r="C5" t="inlineStr">
        <is>
          <t>Bookkeeper</t>
        </is>
      </c>
      <c r="D5" t="inlineStr">
        <is>
          <t>1 Oct</t>
        </is>
      </c>
      <c r="E5">
        <f>SUMPRODUCT(--(ABS('TB Roll-forward'!$F$5:$F$90)&gt;0.005))</f>
        <v>0</v>
      </c>
      <c r="F5" t="str">
        <f>IF(E5=0,"PASS","BLOCKED")</f>
        <v>PASS</v>
      </c>
    </row>
    <row r="6">
      <c r="A6" t="inlineStr">
        <is>
          <t>G2</t>
        </is>
      </c>
      <c r="B6" t="inlineStr">
        <is>
          <t>No receipt counted twice (Undeposited Funds vs bank feed)</t>
        </is>
      </c>
      <c r="C6" t="inlineStr">
        <is>
          <t>Bookkeeper</t>
        </is>
      </c>
      <c r="D6" t="inlineStr">
        <is>
          <t>2 Oct</t>
        </is>
      </c>
      <c r="E6">
        <f>COUNTIF('Undeposited Funds'!$F$5:$F$8,"Banked*")-COUNTIF('Pre-cutover Journals'!$C$5:$C$51,"Undeposited Funds")</f>
        <v>0</v>
      </c>
      <c r="F6" t="str">
        <f>IF(E6=0,"PASS","BLOCKED")</f>
        <v>PASS</v>
      </c>
    </row>
    <row r="7">
      <c r="A7" t="inlineStr">
        <is>
          <t>G3</t>
        </is>
      </c>
      <c r="B7" t="inlineStr">
        <is>
          <t>Uncategorised Expense lines without an account</t>
        </is>
      </c>
      <c r="C7" t="inlineStr">
        <is>
          <t>Owner</t>
        </is>
      </c>
      <c r="D7" t="inlineStr">
        <is>
          <t>3 Oct</t>
        </is>
      </c>
      <c r="E7">
        <f>COUNTIF('Uncategorised'!$E$5:$E$18,"")</f>
        <v>3</v>
      </c>
      <c r="F7" t="str">
        <f>IF(E7=0,"PASS","BLOCKED")</f>
        <v>BLOCKED</v>
      </c>
    </row>
    <row r="8">
      <c r="A8" t="inlineStr">
        <is>
          <t>G4</t>
        </is>
      </c>
      <c r="B8" t="inlineStr">
        <is>
          <t>Opening Balance Equity is nil after J3 (accountant approves J3)</t>
        </is>
      </c>
      <c r="C8" t="inlineStr">
        <is>
          <t>Accountant</t>
        </is>
      </c>
      <c r="D8" t="inlineStr">
        <is>
          <t>3 Oct</t>
        </is>
      </c>
      <c r="E8">
        <f>IF(ABS(SUMIFS('Adjusted TB'!$E$5:$E$90,'Adjusted TB'!$A$5:$A$90,"Opening Balance Equity"))&lt;0.005,0,1)</f>
        <v>0</v>
      </c>
      <c r="F8" t="str">
        <f>IF(E8=0,"PASS","BLOCKED")</f>
        <v>PASS</v>
      </c>
    </row>
    <row r="9">
      <c r="A9" t="inlineStr">
        <is>
          <t>G5</t>
        </is>
      </c>
      <c r="B9" t="inlineStr">
        <is>
          <t>Every open item's contact matches the contact map</t>
        </is>
      </c>
      <c r="C9" t="inlineStr">
        <is>
          <t>Bookkeeper</t>
        </is>
      </c>
      <c r="D9" t="inlineStr">
        <is>
          <t>6 Oct</t>
        </is>
      </c>
      <c r="E9">
        <f>COUNTA('Open AR'!$A$5:$A$139)-SUM('Open AR'!$L$5:$L$139)+COUNTA('Open AP'!$A$5:$A$194)-SUM('Open AP'!$L$5:$L$194)</f>
        <v>0</v>
      </c>
      <c r="F9" t="str">
        <f>IF(E9=0,"PASS","BLOCKED")</f>
        <v>PASS</v>
      </c>
    </row>
    <row r="10">
      <c r="A10" t="inlineStr">
        <is>
          <t>G6</t>
        </is>
      </c>
      <c r="B10" t="inlineStr">
        <is>
          <t>Bank: book = statement + unreconciled items</t>
        </is>
      </c>
      <c r="C10" t="inlineStr">
        <is>
          <t>Bookkeeper</t>
        </is>
      </c>
      <c r="D10" t="inlineStr">
        <is>
          <t>6 Oct</t>
        </is>
      </c>
      <c r="E10">
        <f>SUMPRODUCT(--(ABS('Bank Rec'!$F$5:$F$7)&gt;0.005))</f>
        <v>0</v>
      </c>
      <c r="F10" t="str">
        <f>IF(E10=0,"PASS","BLOCKED")</f>
        <v>PASS</v>
      </c>
    </row>
    <row r="11">
      <c r="A11" t="inlineStr">
        <is>
          <t>G7</t>
        </is>
      </c>
      <c r="B11" t="inlineStr">
        <is>
          <t>Conversion balances total 0</t>
        </is>
      </c>
      <c r="C11" t="inlineStr">
        <is>
          <t>Bookkeeper</t>
        </is>
      </c>
      <c r="D11" t="inlineStr">
        <is>
          <t>7 Oct</t>
        </is>
      </c>
      <c r="E11">
        <f>IF(ABS(SUM('Conversion Balances'!$E$5:$E$79))&lt;0.005,0,1)</f>
        <v>0</v>
      </c>
      <c r="F11" t="str">
        <f>IF(E11=0,"PASS","BLOCKED")</f>
        <v>PASS</v>
      </c>
    </row>
    <row r="12">
      <c r="A12" t="inlineStr">
        <is>
          <t>G8</t>
        </is>
      </c>
      <c r="B12" t="inlineStr">
        <is>
          <t>Xero TB = adjusted QBO for every account</t>
        </is>
      </c>
      <c r="C12" t="inlineStr">
        <is>
          <t>Bookkeeper</t>
        </is>
      </c>
      <c r="D12" t="inlineStr">
        <is>
          <t>7 Oct</t>
        </is>
      </c>
      <c r="E12">
        <f>SUMPRODUCT(--(ABS('Xero TB Check'!$I$5:$I$79)&gt;0.005))</f>
        <v>0</v>
      </c>
      <c r="F12" t="str">
        <f>IF(E12=0,"PASS","BLOCKED")</f>
        <v>PASS</v>
      </c>
    </row>
    <row r="13">
      <c r="A13" t="inlineStr">
        <is>
          <t>G9</t>
        </is>
      </c>
      <c r="B13" t="inlineStr">
        <is>
          <t>Conversion clearing and Historical Adjustment read 0</t>
        </is>
      </c>
      <c r="C13" t="inlineStr">
        <is>
          <t>Bookkeeper</t>
        </is>
      </c>
      <c r="D13" t="inlineStr">
        <is>
          <t>7 Oct</t>
        </is>
      </c>
      <c r="E13">
        <f>IF(ABS(INDEX('Xero TB Check'!$G$5:$G$79,MATCH("855",'Xero TB Check'!$A$5:$A$79,0)))+ABS(INDEX('Xero TB Check'!$G$5:$G$79,MATCH("840",'Xero TB Check'!$A$5:$A$79,0)))&lt;0.005,0,1)</f>
        <v>0</v>
      </c>
      <c r="F13" t="str">
        <f>IF(E13=0,"PASS","BLOCKED")</f>
        <v>PASS</v>
      </c>
    </row>
    <row r="14">
      <c r="A14" t="inlineStr">
        <is>
          <t>G10</t>
        </is>
      </c>
      <c r="B14" t="inlineStr">
        <is>
          <t>Tax default changes confirmed by your BAS agent or accountant</t>
        </is>
      </c>
      <c r="C14" t="inlineStr">
        <is>
          <t>Accountant</t>
        </is>
      </c>
      <c r="D14" t="inlineStr">
        <is>
          <t>8 Oct</t>
        </is>
      </c>
      <c r="E14">
        <f>COUNTA('Tax Review'!$A$5:$A$12)</f>
        <v>8</v>
      </c>
      <c r="F14" t="str">
        <f>IF(E14=0,"PASS","BLOCKED")</f>
        <v>BLOCKED</v>
      </c>
    </row>
    <row r="15">
      <c r="A15" t="inlineStr"/>
      <c r="B15" t="inlineStr"/>
      <c r="C15" t="inlineStr"/>
      <c r="D15" t="inlineStr"/>
      <c r="E15" t="inlineStr"/>
      <c r="F15" t="inlineStr"/>
    </row>
    <row r="16">
      <c r="A16" t="inlineStr">
        <is>
          <t>Before</t>
        </is>
      </c>
      <c r="B16" t="inlineStr">
        <is>
          <t>Lock QBO at 30 Sep 2026 (closing date + password)</t>
        </is>
      </c>
      <c r="C16" t="inlineStr">
        <is>
          <t>Bookkeeper</t>
        </is>
      </c>
      <c r="D16" t="inlineStr">
        <is>
          <t>1 Oct</t>
        </is>
      </c>
      <c r="E16" t="inlineStr"/>
      <c r="F16" t="inlineStr">
        <is>
          <t>Planned</t>
        </is>
      </c>
    </row>
    <row r="17">
      <c r="A17" t="inlineStr">
        <is>
          <t>Before</t>
        </is>
      </c>
      <c r="B17" t="inlineStr">
        <is>
          <t>Export the reports in this pack plus the full GL and audit log as PDFs for the records</t>
        </is>
      </c>
      <c r="C17" t="inlineStr">
        <is>
          <t>Bookkeeper</t>
        </is>
      </c>
      <c r="D17" t="inlineStr">
        <is>
          <t>1 Oct</t>
        </is>
      </c>
      <c r="E17" t="inlineStr"/>
      <c r="F17" t="inlineStr">
        <is>
          <t>Planned</t>
        </is>
      </c>
    </row>
    <row r="18">
      <c r="A18" t="inlineStr">
        <is>
          <t>Before</t>
        </is>
      </c>
      <c r="B18" t="inlineStr">
        <is>
          <t>Post journals J1-J3 in QBO, re-export the TB</t>
        </is>
      </c>
      <c r="C18" t="inlineStr">
        <is>
          <t>Bookkeeper</t>
        </is>
      </c>
      <c r="D18" t="inlineStr">
        <is>
          <t>3 Oct</t>
        </is>
      </c>
      <c r="E18" t="inlineStr"/>
      <c r="F18" t="inlineStr">
        <is>
          <t>Planned</t>
        </is>
      </c>
    </row>
    <row r="19">
      <c r="A19" t="inlineStr">
        <is>
          <t>Set-up</t>
        </is>
      </c>
      <c r="B19" t="inlineStr">
        <is>
          <t>Create the Xero organisation (accrual GST, AU, FY 1 Jul); conversion date 30 Sep 2026</t>
        </is>
      </c>
      <c r="C19" t="inlineStr">
        <is>
          <t>Bookkeeper</t>
        </is>
      </c>
      <c r="D19" t="inlineStr">
        <is>
          <t>1 Oct</t>
        </is>
      </c>
      <c r="E19" t="inlineStr"/>
      <c r="F19" t="inlineStr">
        <is>
          <t>Planned</t>
        </is>
      </c>
    </row>
    <row r="20">
      <c r="A20" t="inlineStr">
        <is>
          <t>Set-up</t>
        </is>
      </c>
      <c r="B20" t="inlineStr">
        <is>
          <t>Import chart, contacts and items; connect bank feeds from 1 Oct</t>
        </is>
      </c>
      <c r="C20" t="inlineStr">
        <is>
          <t>Bookkeeper</t>
        </is>
      </c>
      <c r="D20" t="inlineStr">
        <is>
          <t>2 Oct</t>
        </is>
      </c>
      <c r="E20" t="inlineStr"/>
      <c r="F20" t="inlineStr">
        <is>
          <t>Planned</t>
        </is>
      </c>
    </row>
    <row r="21">
      <c r="A21" t="inlineStr">
        <is>
          <t>Import</t>
        </is>
      </c>
      <c r="B21" t="inlineStr">
        <is>
          <t>Import open invoices, credit notes, bills and supplier credits (BAS Excluded, coded 855)</t>
        </is>
      </c>
      <c r="C21" t="inlineStr">
        <is>
          <t>Bookkeeper</t>
        </is>
      </c>
      <c r="D21" t="inlineStr">
        <is>
          <t>6 Oct</t>
        </is>
      </c>
      <c r="E21" t="inlineStr"/>
      <c r="F21" t="inlineStr">
        <is>
          <t>Planned</t>
        </is>
      </c>
    </row>
    <row r="22">
      <c r="A22" t="inlineStr">
        <is>
          <t>Import</t>
        </is>
      </c>
      <c r="B22" t="inlineStr">
        <is>
          <t>Import the unreconciled bank items dated before 1 Oct (coded 855)</t>
        </is>
      </c>
      <c r="C22" t="inlineStr">
        <is>
          <t>Bookkeeper</t>
        </is>
      </c>
      <c r="D22" t="inlineStr">
        <is>
          <t>6 Oct</t>
        </is>
      </c>
      <c r="E22" t="inlineStr"/>
      <c r="F22" t="inlineStr">
        <is>
          <t>Planned</t>
        </is>
      </c>
    </row>
    <row r="23">
      <c r="A23" t="inlineStr">
        <is>
          <t>Import</t>
        </is>
      </c>
      <c r="B23" t="inlineStr">
        <is>
          <t>Enter conversion balances from the import file</t>
        </is>
      </c>
      <c r="C23" t="inlineStr">
        <is>
          <t>Bookkeeper</t>
        </is>
      </c>
      <c r="D23" t="inlineStr">
        <is>
          <t>7 Oct</t>
        </is>
      </c>
      <c r="E23" t="inlineStr"/>
      <c r="F23" t="inlineStr">
        <is>
          <t>Planned</t>
        </is>
      </c>
    </row>
    <row r="24">
      <c r="A24" t="inlineStr">
        <is>
          <t>Check</t>
        </is>
      </c>
      <c r="B24" t="inlineStr">
        <is>
          <t>Run the Xero TB at 30 Sep and compare with Xero TB Check</t>
        </is>
      </c>
      <c r="C24" t="inlineStr">
        <is>
          <t>Bookkeeper</t>
        </is>
      </c>
      <c r="D24" t="inlineStr">
        <is>
          <t>7 Oct</t>
        </is>
      </c>
      <c r="E24" t="inlineStr"/>
      <c r="F24" t="inlineStr">
        <is>
          <t>Planned</t>
        </is>
      </c>
    </row>
    <row r="25">
      <c r="A25" t="inlineStr">
        <is>
          <t>Check</t>
        </is>
      </c>
      <c r="B25" t="inlineStr">
        <is>
          <t>Aged receivables and payables in Xero = Open AR / Open AP totals</t>
        </is>
      </c>
      <c r="C25" t="inlineStr">
        <is>
          <t>Bookkeeper</t>
        </is>
      </c>
      <c r="D25" t="inlineStr">
        <is>
          <t>7 Oct</t>
        </is>
      </c>
      <c r="E25" t="inlineStr"/>
      <c r="F25" t="inlineStr">
        <is>
          <t>Planned</t>
        </is>
      </c>
    </row>
    <row r="26">
      <c r="A26" t="inlineStr">
        <is>
          <t>Hand-over</t>
        </is>
      </c>
      <c r="B26" t="inlineStr">
        <is>
          <t>Sep-quarter GST and PAYG figures from QBO handed to your BAS agent or accountant</t>
        </is>
      </c>
      <c r="C26" t="inlineStr">
        <is>
          <t>Bookkeeper</t>
        </is>
      </c>
      <c r="D26" t="inlineStr">
        <is>
          <t>8 Oct</t>
        </is>
      </c>
      <c r="E26" t="inlineStr"/>
      <c r="F26" t="inlineStr">
        <is>
          <t>Planned</t>
        </is>
      </c>
    </row>
    <row r="27">
      <c r="A27" t="inlineStr">
        <is>
          <t>Hand-over</t>
        </is>
      </c>
      <c r="B27" t="inlineStr">
        <is>
          <t>First Xero bank reconciliation: clear the imported bank items against October statement lines</t>
        </is>
      </c>
      <c r="C27" t="inlineStr">
        <is>
          <t>Bookkeeper</t>
        </is>
      </c>
      <c r="D27" t="inlineStr">
        <is>
          <t>10 Oct</t>
        </is>
      </c>
      <c r="E27" t="inlineStr"/>
      <c r="F27" t="inlineStr">
        <is>
          <t>Planned</t>
        </is>
      </c>
    </row>
    <row r="28">
      <c r="A28" t="inlineStr">
        <is>
          <t>After</t>
        </is>
      </c>
      <c r="B28" t="inlineStr">
        <is>
          <t>Keep QBO read-only until reports are archived, then cancel</t>
        </is>
      </c>
      <c r="C28" t="inlineStr">
        <is>
          <t>Owner</t>
        </is>
      </c>
      <c r="D28" t="inlineStr">
        <is>
          <t>31 Oct</t>
        </is>
      </c>
      <c r="E28" t="inlineStr"/>
      <c r="F28" t="inlineStr">
        <is>
          <t>Planned</t>
        </is>
      </c>
    </row>
  </sheetData>
  <conditionalFormatting sqref="F5:F14">
    <cfRule type="expression" priority="1" dxfId="2">
      <formula>F5="PASS"</formula>
    </cfRule>
    <cfRule type="expression" priority="2" dxfId="1">
      <formula>F5="BLOCKED"</formula>
    </cfRule>
  </conditionalFormatting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44" customWidth="1" min="3" max="3"/>
    <col width="50" customWidth="1" min="4" max="4"/>
    <col width="12" customWidth="1" min="5" max="5"/>
    <col width="22" customWidth="1" min="6" max="6"/>
    <col width="8" customWidth="1" min="7" max="7"/>
  </cols>
  <sheetData>
    <row r="1">
      <c r="A1" s="6" t="inlineStr">
        <is>
          <t>Exceptions register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Area</t>
        </is>
      </c>
      <c r="B4" s="7" t="inlineStr">
        <is>
          <t>Reference</t>
        </is>
      </c>
      <c r="C4" s="7" t="inlineStr">
        <is>
          <t>Detail</t>
        </is>
      </c>
      <c r="D4" s="7" t="inlineStr">
        <is>
          <t>Issue</t>
        </is>
      </c>
      <c r="E4" s="7" t="inlineStr">
        <is>
          <t>Amount</t>
        </is>
      </c>
      <c r="F4" s="7" t="inlineStr">
        <is>
          <t>Owner</t>
        </is>
      </c>
      <c r="G4" s="7" t="inlineStr">
        <is>
          <t>Status</t>
        </is>
      </c>
    </row>
    <row r="5">
      <c r="A5" t="inlineStr">
        <is>
          <t>Undeposited Funds</t>
        </is>
      </c>
      <c r="B5" t="inlineStr">
        <is>
          <t>Txn 63</t>
        </is>
      </c>
      <c r="C5" t="inlineStr">
        <is>
          <t>Docklands Dental Group</t>
        </is>
      </c>
      <c r="D5" t="inlineStr">
        <is>
          <t>Receipt counted twice: clear with J1</t>
        </is>
      </c>
      <c r="E5" s="9">
        <f>'Undeposited Funds'!D5</f>
        <v>5769.71</v>
      </c>
      <c r="F5" t="inlineStr">
        <is>
          <t>Bookkeeper</t>
        </is>
      </c>
      <c r="G5" t="inlineStr">
        <is>
          <t>Open</t>
        </is>
      </c>
    </row>
    <row r="6">
      <c r="A6" t="inlineStr">
        <is>
          <t>Undeposited Funds</t>
        </is>
      </c>
      <c r="B6" t="inlineStr">
        <is>
          <t>Txn 89</t>
        </is>
      </c>
      <c r="C6" t="inlineStr">
        <is>
          <t>Southern Bakery</t>
        </is>
      </c>
      <c r="D6" t="inlineStr">
        <is>
          <t>Receipt counted twice: clear with J1</t>
        </is>
      </c>
      <c r="E6" s="9">
        <f>'Undeposited Funds'!D6</f>
        <v>3934.48</v>
      </c>
      <c r="F6" t="inlineStr">
        <is>
          <t>Bookkeeper</t>
        </is>
      </c>
      <c r="G6" t="inlineStr">
        <is>
          <t>Open</t>
        </is>
      </c>
    </row>
    <row r="7">
      <c r="A7" t="inlineStr">
        <is>
          <t>Undeposited Funds</t>
        </is>
      </c>
      <c r="B7" t="inlineStr">
        <is>
          <t>Txn 514</t>
        </is>
      </c>
      <c r="C7" t="inlineStr">
        <is>
          <t>Camberwell Accountants Pty Ltd</t>
        </is>
      </c>
      <c r="D7" t="inlineStr">
        <is>
          <t>Receipt counted twice: clear with J1</t>
        </is>
      </c>
      <c r="E7" s="9">
        <f>'Undeposited Funds'!D7</f>
        <v>3718.23</v>
      </c>
      <c r="F7" t="inlineStr">
        <is>
          <t>Bookkeeper</t>
        </is>
      </c>
      <c r="G7" t="inlineStr">
        <is>
          <t>Open</t>
        </is>
      </c>
    </row>
    <row r="8">
      <c r="A8" t="inlineStr">
        <is>
          <t>Undeposited Funds</t>
        </is>
      </c>
      <c r="B8" t="inlineStr">
        <is>
          <t>Txn 848</t>
        </is>
      </c>
      <c r="C8" t="inlineStr">
        <is>
          <t>Redgum Eyewear Pty Ltd</t>
        </is>
      </c>
      <c r="D8" t="inlineStr">
        <is>
          <t>Receipt counted twice: clear with J1</t>
        </is>
      </c>
      <c r="E8" s="9">
        <f>'Undeposited Funds'!D8</f>
        <v>13196.25</v>
      </c>
      <c r="F8" t="inlineStr">
        <is>
          <t>Bookkeeper</t>
        </is>
      </c>
      <c r="G8" t="inlineStr">
        <is>
          <t>Open</t>
        </is>
      </c>
    </row>
    <row r="9">
      <c r="A9" t="inlineStr">
        <is>
          <t>Uncategorised</t>
        </is>
      </c>
      <c r="B9" t="inlineStr">
        <is>
          <t>Txn 1453</t>
        </is>
      </c>
      <c r="C9" t="inlineStr">
        <is>
          <t>EFTPOS 4471 MELB</t>
        </is>
      </c>
      <c r="D9" t="inlineStr">
        <is>
          <t>Owner to identify the spend (stays in Suspense)</t>
        </is>
      </c>
      <c r="E9" s="9">
        <f>Uncategorised!D16</f>
        <v>373.96</v>
      </c>
      <c r="F9" t="inlineStr">
        <is>
          <t>Owner</t>
        </is>
      </c>
      <c r="G9" t="inlineStr">
        <is>
          <t>Open</t>
        </is>
      </c>
    </row>
    <row r="10">
      <c r="A10" t="inlineStr">
        <is>
          <t>Uncategorised</t>
        </is>
      </c>
      <c r="B10" t="inlineStr">
        <is>
          <t>Txn 1454</t>
        </is>
      </c>
      <c r="C10" t="inlineStr">
        <is>
          <t>TFR 88231 REF JOB</t>
        </is>
      </c>
      <c r="D10" t="inlineStr">
        <is>
          <t>Owner to identify the spend (stays in Suspense)</t>
        </is>
      </c>
      <c r="E10" s="9">
        <f>Uncategorised!D17</f>
        <v>159.53</v>
      </c>
      <c r="F10" t="inlineStr">
        <is>
          <t>Owner</t>
        </is>
      </c>
      <c r="G10" t="inlineStr">
        <is>
          <t>Open</t>
        </is>
      </c>
    </row>
    <row r="11">
      <c r="A11" t="inlineStr">
        <is>
          <t>Uncategorised</t>
        </is>
      </c>
      <c r="B11" t="inlineStr">
        <is>
          <t>Txn 1455</t>
        </is>
      </c>
      <c r="C11" t="inlineStr">
        <is>
          <t>SQ *MARKET LANE</t>
        </is>
      </c>
      <c r="D11" t="inlineStr">
        <is>
          <t>Owner to identify the spend (stays in Suspense)</t>
        </is>
      </c>
      <c r="E11" s="9">
        <f>Uncategorised!D18</f>
        <v>477.8</v>
      </c>
      <c r="F11" t="inlineStr">
        <is>
          <t>Owner</t>
        </is>
      </c>
      <c r="G11" t="inlineStr">
        <is>
          <t>Open</t>
        </is>
      </c>
    </row>
    <row r="12">
      <c r="A12" t="inlineStr">
        <is>
          <t>Equity</t>
        </is>
      </c>
      <c r="B12" t="inlineStr">
        <is>
          <t>Opening Balance Equity</t>
        </is>
      </c>
      <c r="C12" t="inlineStr">
        <is>
          <t>Balance left from an old opening entry</t>
        </is>
      </c>
      <c r="D12" t="inlineStr">
        <is>
          <t>Accountant to approve J3</t>
        </is>
      </c>
      <c r="E12" s="9">
        <f>-SUMIFS('Pre-cutover Journals'!$D$5:$D$51,'Pre-cutover Journals'!$A$5:$A$51,"J3",'Pre-cutover Journals'!$C$5:$C$51,"Opening Balance Equity")</f>
        <v>-3412.5</v>
      </c>
      <c r="F12" t="inlineStr">
        <is>
          <t>Accountant</t>
        </is>
      </c>
      <c r="G12" t="inlineStr">
        <is>
          <t>Open</t>
        </is>
      </c>
    </row>
    <row r="13">
      <c r="A13" t="inlineStr">
        <is>
          <t>Chart</t>
        </is>
      </c>
      <c r="B13" t="inlineStr">
        <is>
          <t>Prepaid insurance (old)</t>
        </is>
      </c>
      <c r="C13" t="inlineStr">
        <is>
          <t>Inactive in QBO with a balance</t>
        </is>
      </c>
      <c r="D13" t="inlineStr">
        <is>
          <t>Confirm it is still a prepayment, or write it off</t>
        </is>
      </c>
      <c r="E13" s="9">
        <f>'Account Map'!K10</f>
        <v>1850</v>
      </c>
      <c r="F13" t="inlineStr">
        <is>
          <t>Accountant</t>
        </is>
      </c>
      <c r="G13" t="inlineStr">
        <is>
          <t>Open</t>
        </is>
      </c>
    </row>
    <row r="14">
      <c r="A14" t="inlineStr">
        <is>
          <t>Tax</t>
        </is>
      </c>
      <c r="B14" t="inlineStr">
        <is>
          <t>Interest income</t>
        </is>
      </c>
      <c r="C14" t="inlineStr">
        <is>
          <t>QBO default GST, Xero Input Taxed</t>
        </is>
      </c>
      <c r="D14" t="inlineStr">
        <is>
          <t>Confirm the Xero default</t>
        </is>
      </c>
      <c r="E14" s="9" t="n">
        <v>0</v>
      </c>
      <c r="F14" t="inlineStr">
        <is>
          <t>BAS agent or accountant</t>
        </is>
      </c>
      <c r="G14" t="inlineStr">
        <is>
          <t>Open</t>
        </is>
      </c>
    </row>
    <row r="15">
      <c r="A15" t="inlineStr">
        <is>
          <t>Tax</t>
        </is>
      </c>
      <c r="B15" t="inlineStr">
        <is>
          <t>Bank fees</t>
        </is>
      </c>
      <c r="C15" t="inlineStr">
        <is>
          <t>QBO default GST, Xero GST Free Expenses</t>
        </is>
      </c>
      <c r="D15" t="inlineStr">
        <is>
          <t>Confirm the Xero default</t>
        </is>
      </c>
      <c r="E15" s="9" t="n">
        <v>0</v>
      </c>
      <c r="F15" t="inlineStr">
        <is>
          <t>BAS agent or accountant</t>
        </is>
      </c>
      <c r="G15" t="inlineStr">
        <is>
          <t>Open</t>
        </is>
      </c>
    </row>
    <row r="16">
      <c r="A16" t="inlineStr">
        <is>
          <t>Tax</t>
        </is>
      </c>
      <c r="B16" t="inlineStr">
        <is>
          <t>Workcover</t>
        </is>
      </c>
      <c r="C16" t="inlineStr">
        <is>
          <t>QBO default GST, Xero GST Free Expenses</t>
        </is>
      </c>
      <c r="D16" t="inlineStr">
        <is>
          <t>Confirm the Xero default</t>
        </is>
      </c>
      <c r="E16" s="9" t="n">
        <v>0</v>
      </c>
      <c r="F16" t="inlineStr">
        <is>
          <t>BAS agent or accountant</t>
        </is>
      </c>
      <c r="G16" t="inlineStr">
        <is>
          <t>Open</t>
        </is>
      </c>
    </row>
    <row r="17">
      <c r="A17" t="inlineStr">
        <is>
          <t>Tax</t>
        </is>
      </c>
      <c r="B17" t="inlineStr">
        <is>
          <t>Interest expense</t>
        </is>
      </c>
      <c r="C17" t="inlineStr">
        <is>
          <t>QBO default GST, Xero GST Free Expenses</t>
        </is>
      </c>
      <c r="D17" t="inlineStr">
        <is>
          <t>Confirm the Xero default</t>
        </is>
      </c>
      <c r="E17" s="9" t="n">
        <v>0</v>
      </c>
      <c r="F17" t="inlineStr">
        <is>
          <t>BAS agent or accountant</t>
        </is>
      </c>
      <c r="G17" t="inlineStr">
        <is>
          <t>Open</t>
        </is>
      </c>
    </row>
    <row r="18">
      <c r="A18" t="inlineStr">
        <is>
          <t>Tax</t>
        </is>
      </c>
      <c r="B18" t="inlineStr">
        <is>
          <t>Motor Vehicle:Rego &amp; insurance</t>
        </is>
      </c>
      <c r="C18" t="inlineStr">
        <is>
          <t>QBO default GST, Xero GST Free Expenses</t>
        </is>
      </c>
      <c r="D18" t="inlineStr">
        <is>
          <t>Confirm the Xero default</t>
        </is>
      </c>
      <c r="E18" s="9" t="n">
        <v>0</v>
      </c>
      <c r="F18" t="inlineStr">
        <is>
          <t>BAS agent or accountant</t>
        </is>
      </c>
      <c r="G18" t="inlineStr">
        <is>
          <t>Open</t>
        </is>
      </c>
    </row>
    <row r="19">
      <c r="A19" t="inlineStr">
        <is>
          <t>Tax</t>
        </is>
      </c>
      <c r="B19" t="inlineStr">
        <is>
          <t>Licences &amp; permits</t>
        </is>
      </c>
      <c r="C19" t="inlineStr">
        <is>
          <t>QBO default GST, Xero GST Free Expenses</t>
        </is>
      </c>
      <c r="D19" t="inlineStr">
        <is>
          <t>Confirm the Xero default</t>
        </is>
      </c>
      <c r="E19" s="9" t="n">
        <v>0</v>
      </c>
      <c r="F19" t="inlineStr">
        <is>
          <t>BAS agent or accountant</t>
        </is>
      </c>
      <c r="G19" t="inlineStr">
        <is>
          <t>Open</t>
        </is>
      </c>
    </row>
    <row r="20">
      <c r="A20" t="inlineStr">
        <is>
          <t>Tax</t>
        </is>
      </c>
      <c r="B20" t="inlineStr">
        <is>
          <t>Donations</t>
        </is>
      </c>
      <c r="C20" t="inlineStr">
        <is>
          <t>QBO default GST, Xero GST Free Expenses</t>
        </is>
      </c>
      <c r="D20" t="inlineStr">
        <is>
          <t>Confirm the Xero default</t>
        </is>
      </c>
      <c r="E20" s="9" t="n">
        <v>0</v>
      </c>
      <c r="F20" t="inlineStr">
        <is>
          <t>BAS agent or accountant</t>
        </is>
      </c>
      <c r="G20" t="inlineStr">
        <is>
          <t>Open</t>
        </is>
      </c>
    </row>
    <row r="21">
      <c r="A21" t="inlineStr">
        <is>
          <t>Tax</t>
        </is>
      </c>
      <c r="B21" t="inlineStr">
        <is>
          <t>Fines &amp; penalties</t>
        </is>
      </c>
      <c r="C21" t="inlineStr">
        <is>
          <t>QBO default GST, Xero BAS Excluded</t>
        </is>
      </c>
      <c r="D21" t="inlineStr">
        <is>
          <t>Confirm the Xero default</t>
        </is>
      </c>
      <c r="E21" s="9" t="n">
        <v>0</v>
      </c>
      <c r="F21" t="inlineStr">
        <is>
          <t>BAS agent or accountant</t>
        </is>
      </c>
      <c r="G21" t="inlineStr">
        <is>
          <t>Open</t>
        </is>
      </c>
    </row>
    <row r="22">
      <c r="A22" t="inlineStr">
        <is>
          <t>Bank</t>
        </is>
      </c>
      <c r="B22" t="inlineStr">
        <is>
          <t>Txn 126</t>
        </is>
      </c>
      <c r="C22" t="inlineStr">
        <is>
          <t>Bill Payment (Cheque) Telstra Pty Ltd 2026-07-24</t>
        </is>
      </c>
      <c r="D22" t="inlineStr">
        <is>
          <t>Unpresented for over 30 days: check with the supplier</t>
        </is>
      </c>
      <c r="E22" s="9">
        <f>'Bank Items'!F5</f>
        <v>-3323.36</v>
      </c>
      <c r="F22" t="inlineStr">
        <is>
          <t>Bookkeeper</t>
        </is>
      </c>
      <c r="G22" t="inlineStr">
        <is>
          <t>Open</t>
        </is>
      </c>
    </row>
    <row r="23">
      <c r="A23" t="inlineStr">
        <is>
          <t>Bank</t>
        </is>
      </c>
      <c r="B23" t="inlineStr">
        <is>
          <t>Txn 128</t>
        </is>
      </c>
      <c r="C23" t="inlineStr">
        <is>
          <t>Bill Payment (Cheque) Southern Machinery Pty Ltd 2026-07-01</t>
        </is>
      </c>
      <c r="D23" t="inlineStr">
        <is>
          <t>Unpresented for over 30 days: check with the supplier</t>
        </is>
      </c>
      <c r="E23" s="9">
        <f>'Bank Items'!F6</f>
        <v>-4103.31</v>
      </c>
      <c r="F23" t="inlineStr">
        <is>
          <t>Bookkeeper</t>
        </is>
      </c>
      <c r="G23" t="inlineStr">
        <is>
          <t>Open</t>
        </is>
      </c>
    </row>
  </sheetData>
  <autoFilter ref="A4:G23"/>
  <dataValidations count="1">
    <dataValidation sqref="G5:G23" showDropDown="0" showInputMessage="0" showErrorMessage="0" allowBlank="0" type="list">
      <formula1>"Open,Done,Query"</formula1>
    </dataValidation>
  </dataValidation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16" customWidth="1" min="2" max="2"/>
  </cols>
  <sheetData>
    <row r="1">
      <c r="A1" s="6" t="inlineStr">
        <is>
          <t>Data profile (QBO exports)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Measure</t>
        </is>
      </c>
      <c r="B4" s="7" t="inlineStr">
        <is>
          <t>Value</t>
        </is>
      </c>
    </row>
    <row r="5">
      <c r="A5" t="inlineStr">
        <is>
          <t>QBO accounts</t>
        </is>
      </c>
      <c r="B5">
        <f>COUNTA('Account Map'!$A$5:$A$90)</f>
        <v>86</v>
      </c>
    </row>
    <row r="6">
      <c r="A6" t="inlineStr">
        <is>
          <t xml:space="preserve">  inactive</t>
        </is>
      </c>
      <c r="B6">
        <f>COUNTIF('Account Map'!$C$5:$C$90,"No")</f>
        <v>3</v>
      </c>
    </row>
    <row r="7">
      <c r="A7" t="inlineStr">
        <is>
          <t xml:space="preserve">  sub-accounts</t>
        </is>
      </c>
      <c r="B7">
        <f>COUNTIF('Account Map'!$A$5:$A$90,"*:*")</f>
        <v>5</v>
      </c>
    </row>
    <row r="8">
      <c r="A8" t="inlineStr">
        <is>
          <t>Xero accounts</t>
        </is>
      </c>
      <c r="B8">
        <f>COUNTA('Xero Chart'!$A$5:$A$79)</f>
        <v>75</v>
      </c>
    </row>
    <row r="9">
      <c r="A9" t="inlineStr">
        <is>
          <t>GL lines (30 Jun balances + Jul-Sep)</t>
        </is>
      </c>
      <c r="B9">
        <f>COUNTA('QBO GL'!$A$5:$A$3941)</f>
        <v>3937</v>
      </c>
    </row>
    <row r="10">
      <c r="A10" t="inlineStr">
        <is>
          <t>Transactions</t>
        </is>
      </c>
      <c r="B10" t="n">
        <v>1478</v>
      </c>
    </row>
    <row r="11">
      <c r="A11" t="inlineStr">
        <is>
          <t>QBO customers</t>
        </is>
      </c>
      <c r="B11">
        <f>COUNTIF('Contacts'!$B$5:$B$484,"Customer")</f>
        <v>313</v>
      </c>
    </row>
    <row r="12">
      <c r="A12" t="inlineStr">
        <is>
          <t>QBO suppliers</t>
        </is>
      </c>
      <c r="B12">
        <f>COUNTIF('Contacts'!$B$5:$B$484,"Supplier")</f>
        <v>167</v>
      </c>
    </row>
    <row r="13">
      <c r="A13" t="inlineStr">
        <is>
          <t>Products and services</t>
        </is>
      </c>
      <c r="B13" t="n">
        <v>120</v>
      </c>
    </row>
    <row r="14">
      <c r="A14" t="inlineStr">
        <is>
          <t>Open AR items</t>
        </is>
      </c>
      <c r="B14">
        <f>COUNTA('Open AR'!$A$5:$A$139)</f>
        <v>135</v>
      </c>
    </row>
    <row r="15">
      <c r="A15" t="inlineStr">
        <is>
          <t>Open AP items</t>
        </is>
      </c>
      <c r="B15">
        <f>COUNTA('Open AP'!$A$5:$A$194)</f>
        <v>190</v>
      </c>
    </row>
    <row r="16">
      <c r="A16" t="inlineStr">
        <is>
          <t>Bank accounts</t>
        </is>
      </c>
      <c r="B16" t="n">
        <v>3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6" customWidth="1" min="3" max="3"/>
    <col width="9" customWidth="1" min="4" max="4"/>
    <col width="70" customWidth="1" min="5" max="5"/>
  </cols>
  <sheetData>
    <row r="1">
      <c r="A1" s="6" t="inlineStr">
        <is>
          <t>Control checks (formula-driven)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Check</t>
        </is>
      </c>
      <c r="B4" s="7" t="inlineStr">
        <is>
          <t>Expected</t>
        </is>
      </c>
      <c r="C4" s="7" t="inlineStr">
        <is>
          <t>Actual</t>
        </is>
      </c>
      <c r="D4" s="7" t="inlineStr">
        <is>
          <t>Result</t>
        </is>
      </c>
      <c r="E4" s="7" t="inlineStr">
        <is>
          <t>Why it matters</t>
        </is>
      </c>
    </row>
    <row r="5">
      <c r="A5" t="inlineStr">
        <is>
          <t>GL balances: debits = credits (all lines)</t>
        </is>
      </c>
      <c r="B5" s="11" t="n">
        <v>0</v>
      </c>
      <c r="C5" s="11">
        <f>ROUND(SUM('QBO GL'!$G$5:$G$3941),2)</f>
        <v>0</v>
      </c>
      <c r="D5" t="str">
        <f>IF(ROUND(N(B5)-N(C5),2)=0,"PASS","FAIL")</f>
        <v>PASS</v>
      </c>
      <c r="E5" t="inlineStr">
        <is>
          <t>The ledger export is complete</t>
        </is>
      </c>
    </row>
    <row r="6">
      <c r="A6" t="inlineStr">
        <is>
          <t>30 Sep TB export: debits = credits</t>
        </is>
      </c>
      <c r="B6" s="11" t="n">
        <v>0</v>
      </c>
      <c r="C6" s="11">
        <f>ROUND(SUM('TB Roll-forward'!$E$5:$E$90),2)</f>
        <v>0</v>
      </c>
      <c r="D6" t="str">
        <f>IF(ROUND(N(B6)-N(C6),2)=0,"PASS","FAIL")</f>
        <v>PASS</v>
      </c>
      <c r="E6" t="inlineStr">
        <is>
          <t>The TB export is complete</t>
        </is>
      </c>
    </row>
    <row r="7">
      <c r="A7" t="inlineStr">
        <is>
          <t>TB roll-forward: accounts that differ</t>
        </is>
      </c>
      <c r="B7" s="11" t="n">
        <v>0</v>
      </c>
      <c r="C7" s="11">
        <f>SUMPRODUCT(--(ABS('TB Roll-forward'!$F$5:$F$90)&gt;0.005))</f>
        <v>0</v>
      </c>
      <c r="D7" t="str">
        <f>IF(ROUND(N(B7)-N(C7),2)=0,"PASS","FAIL")</f>
        <v>PASS</v>
      </c>
      <c r="E7" t="inlineStr">
        <is>
          <t>30 Jun + Jul-Sep = 30 Sep for every account</t>
        </is>
      </c>
    </row>
    <row r="8">
      <c r="A8" t="inlineStr">
        <is>
          <t>Every QBO account has a valid Xero code</t>
        </is>
      </c>
      <c r="B8" s="11">
        <f>COUNTA('Account Map'!$A$5:$A$90)</f>
        <v>86</v>
      </c>
      <c r="C8" s="11">
        <f>SUMPRODUCT(COUNTIF('Xero Chart'!$A$5:$A$79,'Account Map'!$E$5:$E$90))</f>
        <v>86</v>
      </c>
      <c r="D8" t="str">
        <f>IF(ROUND(N(B8)-N(C8),2)=0,"PASS","FAIL")</f>
        <v>PASS</v>
      </c>
      <c r="E8" t="inlineStr">
        <is>
          <t>Nothing falls off the chart</t>
        </is>
      </c>
    </row>
    <row r="9">
      <c r="A9" t="inlineStr">
        <is>
          <t>Mapped account type fits the QBO type</t>
        </is>
      </c>
      <c r="B9" s="11">
        <f>COUNTA('Account Map'!$A$5:$A$90)</f>
        <v>86</v>
      </c>
      <c r="C9" s="11">
        <f>SUM('Account Map'!$J$5:$J$90)</f>
        <v>86</v>
      </c>
      <c r="D9" t="str">
        <f>IF(ROUND(N(B9)-N(C9),2)=0,"PASS","FAIL")</f>
        <v>PASS</v>
      </c>
      <c r="E9" t="inlineStr">
        <is>
          <t>No balance sheet account lands in P&amp;L or the other way round</t>
        </is>
      </c>
    </row>
    <row r="10">
      <c r="A10" t="inlineStr">
        <is>
          <t>Every GL line has a Xero code</t>
        </is>
      </c>
      <c r="B10" s="11">
        <f>COUNTA('QBO GL'!$A$5:$A$3941)</f>
        <v>3937</v>
      </c>
      <c r="C10" s="11">
        <f>SUMPRODUCT(--('QBO GL'!$K$5:$K$3941&lt;&gt;""))</f>
        <v>3937</v>
      </c>
      <c r="D10" t="str">
        <f>IF(ROUND(N(B10)-N(C10),2)=0,"PASS","FAIL")</f>
        <v>PASS</v>
      </c>
      <c r="E10" t="inlineStr">
        <is>
          <t>Mapping covers every line</t>
        </is>
      </c>
    </row>
    <row r="11">
      <c r="A11" t="inlineStr">
        <is>
          <t>Every QBO record maps to a Xero contact that exists</t>
        </is>
      </c>
      <c r="B11" s="11">
        <f>COUNTA('Contacts'!$A$5:$A$484)</f>
        <v>480</v>
      </c>
      <c r="C11" s="11">
        <f>SUM('Contacts'!$J$5:$J$484)</f>
        <v>480</v>
      </c>
      <c r="D11" t="str">
        <f>IF(ROUND(N(B11)-N(C11),2)=0,"PASS","FAIL")</f>
        <v>PASS</v>
      </c>
      <c r="E11" t="inlineStr">
        <is>
          <t>No orphan records after the merge</t>
        </is>
      </c>
    </row>
    <row r="12">
      <c r="A12" t="inlineStr">
        <is>
          <t>Xero contacts: QBO records covered</t>
        </is>
      </c>
      <c r="B12" s="11">
        <f>COUNTA('Contacts'!$A$5:$A$484)</f>
        <v>480</v>
      </c>
      <c r="C12" s="11">
        <f>SUM('Xero Contacts'!$H$5:$H$453)</f>
        <v>480</v>
      </c>
      <c r="D12" t="str">
        <f>IF(ROUND(N(B12)-N(C12),2)=0,"PASS","FAIL")</f>
        <v>PASS</v>
      </c>
      <c r="E12" t="inlineStr">
        <is>
          <t>Each record lands on exactly one contact</t>
        </is>
      </c>
    </row>
    <row r="13">
      <c r="A13" t="inlineStr">
        <is>
          <t>Items: sales codes valid</t>
        </is>
      </c>
      <c r="B13" s="11" t="n">
        <v>120</v>
      </c>
      <c r="C13" s="11">
        <f>SUM('Items'!$I$5:$I$124)</f>
        <v>120</v>
      </c>
      <c r="D13" t="str">
        <f>IF(ROUND(N(B13)-N(C13),2)=0,"PASS","FAIL")</f>
        <v>PASS</v>
      </c>
      <c r="E13" t="inlineStr">
        <is>
          <t>Items import without errors</t>
        </is>
      </c>
    </row>
    <row r="14">
      <c r="A14" t="inlineStr">
        <is>
          <t>Open AR total = QBO A/R control at 30 Sep</t>
        </is>
      </c>
      <c r="B14" s="11">
        <f>SUMIFS('TB Roll-forward'!$E$5:$E$90,'TB Roll-forward'!$A$5:$A$90,"Accounts Receivable (A/R)")</f>
        <v>742980.26</v>
      </c>
      <c r="C14" s="11">
        <f>SUM('Open AR'!$K$5:$K$139)</f>
        <v>742980.26</v>
      </c>
      <c r="D14" t="str">
        <f>IF(ROUND(N(B14)-N(C14),2)=0,"PASS","FAIL")</f>
        <v>PASS</v>
      </c>
      <c r="E14" t="inlineStr">
        <is>
          <t>Aged receivables tie to the ledger</t>
        </is>
      </c>
    </row>
    <row r="15">
      <c r="A15" t="inlineStr">
        <is>
          <t>Open AP total = QBO A/P control at 30 Sep</t>
        </is>
      </c>
      <c r="B15" s="11">
        <f>SUMIFS('TB Roll-forward'!$E$5:$E$90,'TB Roll-forward'!$A$5:$A$90,"Accounts Payable (A/P)")</f>
        <v>-221290.43</v>
      </c>
      <c r="C15" s="11">
        <f>SUM('Open AP'!$K$5:$K$194)</f>
        <v>-221290.43</v>
      </c>
      <c r="D15" t="str">
        <f>IF(ROUND(N(B15)-N(C15),2)=0,"PASS","FAIL")</f>
        <v>PASS</v>
      </c>
      <c r="E15" t="inlineStr">
        <is>
          <t>Aged payables tie to the ledger</t>
        </is>
      </c>
    </row>
    <row r="16">
      <c r="A16" t="inlineStr">
        <is>
          <t>Open items whose contact matches the map</t>
        </is>
      </c>
      <c r="B16" s="11">
        <f>COUNTA('Open AR'!$A$5:$A$139)+COUNTA('Open AP'!$A$5:$A$194)</f>
        <v>325</v>
      </c>
      <c r="C16" s="11">
        <f>SUM('Open AR'!$L$5:$L$139)+SUM('Open AP'!$L$5:$L$194)</f>
        <v>325</v>
      </c>
      <c r="D16" t="str">
        <f>IF(ROUND(N(B16)-N(C16),2)=0,"PASS","FAIL")</f>
        <v>PASS</v>
      </c>
      <c r="E16" t="inlineStr">
        <is>
          <t>Invoices on duplicate records follow the merge</t>
        </is>
      </c>
    </row>
    <row r="17">
      <c r="A17" t="inlineStr">
        <is>
          <t>Bank: book - statement - unreconciled (all accounts)</t>
        </is>
      </c>
      <c r="B17" s="11" t="n">
        <v>0</v>
      </c>
      <c r="C17" s="11">
        <f>SUMPRODUCT(ABS('Bank Rec'!$F$5:$F$7))</f>
        <v>0</v>
      </c>
      <c r="D17" t="str">
        <f>IF(ROUND(N(B17)-N(C17),2)=0,"PASS","FAIL")</f>
        <v>PASS</v>
      </c>
      <c r="E17" t="inlineStr">
        <is>
          <t>Every bank difference is explained by a listed item</t>
        </is>
      </c>
    </row>
    <row r="18">
      <c r="A18" t="inlineStr">
        <is>
          <t>Undeposited Funds left after J1 = recent payments not yet banked</t>
        </is>
      </c>
      <c r="B18" s="11">
        <f>SUMIFS('Undeposited Funds'!$D$5:$D$8,'Undeposited Funds'!$F$5:$F$8,"Not yet*")</f>
        <v>0</v>
      </c>
      <c r="C18" s="11">
        <f>SUMIFS('Adjusted TB'!$E$5:$E$90,'Adjusted TB'!$A$5:$A$90,"Undeposited Funds")</f>
        <v>0</v>
      </c>
      <c r="D18" t="str">
        <f>IF(ROUND(N(B18)-N(C18),2)=0,"PASS","FAIL")</f>
        <v>PASS</v>
      </c>
      <c r="E18" t="inlineStr">
        <is>
          <t>Only real, recent receipts carry over</t>
        </is>
      </c>
    </row>
    <row r="19">
      <c r="A19" t="inlineStr">
        <is>
          <t>J1 reverses income equal to the receipts counted twice (ex GST)</t>
        </is>
      </c>
      <c r="B19" s="11">
        <f>SUM('Undeposited Funds'!$I$5:$I$8)</f>
        <v>24198.79</v>
      </c>
      <c r="C19" s="11">
        <f>SUMIFS('Pre-cutover Journals'!$D$5:$D$51,'Pre-cutover Journals'!$A$5:$A$51,"J1",'Pre-cutover Journals'!$C$5:$C$51,"&lt;&gt;GST Payable",'Pre-cutover Journals'!$C$5:$C$51,"&lt;&gt;Undeposited Funds")</f>
        <v>24198.79</v>
      </c>
      <c r="D19" t="str">
        <f>IF(ROUND(N(B19)-N(C19),2)=0,"PASS","FAIL")</f>
        <v>PASS</v>
      </c>
      <c r="E19" t="inlineStr">
        <is>
          <t>Income is not overstated in Xero</t>
        </is>
      </c>
    </row>
    <row r="20">
      <c r="A20" t="inlineStr">
        <is>
          <t>Pre-cutover journals balance</t>
        </is>
      </c>
      <c r="B20" s="11" t="n">
        <v>0</v>
      </c>
      <c r="C20" s="11">
        <f>ROUND(SUM('Pre-cutover Journals'!$D$5:$D$51),2)</f>
        <v>0</v>
      </c>
      <c r="D20" t="str">
        <f>IF(ROUND(N(B20)-N(C20),2)=0,"PASS","FAIL")</f>
        <v>PASS</v>
      </c>
      <c r="E20" t="inlineStr">
        <is>
          <t>Journals are complete</t>
        </is>
      </c>
    </row>
    <row r="21">
      <c r="A21" t="inlineStr">
        <is>
          <t>Adjusted TB balances</t>
        </is>
      </c>
      <c r="B21" s="11" t="n">
        <v>0</v>
      </c>
      <c r="C21" s="11">
        <f>ROUND(SUM('Adjusted TB'!$E$5:$E$90),2)</f>
        <v>0</v>
      </c>
      <c r="D21" t="str">
        <f>IF(ROUND(N(B21)-N(C21),2)=0,"PASS","FAIL")</f>
        <v>PASS</v>
      </c>
      <c r="E21" t="inlineStr">
        <is>
          <t>Still balanced after the journals</t>
        </is>
      </c>
    </row>
    <row r="22">
      <c r="A22" t="inlineStr">
        <is>
          <t>Uncategorised Expense after J2 = owner items</t>
        </is>
      </c>
      <c r="B22" s="11">
        <f>SUMIFS('Uncategorised'!$D$5:$D$18,'Uncategorised'!$E$5:$E$18,"")</f>
        <v>1011.29</v>
      </c>
      <c r="C22" s="11">
        <f>SUMIFS('Adjusted TB'!$E$5:$E$90,'Adjusted TB'!$A$5:$A$90,"Uncategorised Expense")</f>
        <v>1011.29</v>
      </c>
      <c r="D22" t="str">
        <f>IF(ROUND(N(B22)-N(C22),2)=0,"PASS","FAIL")</f>
        <v>PASS</v>
      </c>
      <c r="E22" t="inlineStr">
        <is>
          <t>Only unidentified spend stays in Suspense</t>
        </is>
      </c>
    </row>
    <row r="23">
      <c r="A23" t="inlineStr">
        <is>
          <t>Opening Balance Equity after J3</t>
        </is>
      </c>
      <c r="B23" s="11" t="n">
        <v>0</v>
      </c>
      <c r="C23" s="11">
        <f>SUMIFS('Adjusted TB'!$E$5:$E$90,'Adjusted TB'!$A$5:$A$90,"Opening Balance Equity")</f>
        <v>0</v>
      </c>
      <c r="D23" t="str">
        <f>IF(ROUND(N(B23)-N(C23),2)=0,"PASS","FAIL")</f>
        <v>PASS</v>
      </c>
      <c r="E23" t="inlineStr">
        <is>
          <t>No QBO-only equity account reaches Xero</t>
        </is>
      </c>
    </row>
    <row r="24">
      <c r="A24" t="inlineStr">
        <is>
          <t>Conversion balances total 0</t>
        </is>
      </c>
      <c r="B24" s="11" t="n">
        <v>0</v>
      </c>
      <c r="C24" s="11">
        <f>ROUND(SUM('Conversion Balances'!$E$5:$E$79),2)</f>
        <v>0</v>
      </c>
      <c r="D24" t="str">
        <f>IF(ROUND(N(B24)-N(C24),2)=0,"PASS","FAIL")</f>
        <v>PASS</v>
      </c>
      <c r="E24" t="inlineStr">
        <is>
          <t>Xero accepts the conversion balances</t>
        </is>
      </c>
    </row>
    <row r="25">
      <c r="A25" t="inlineStr">
        <is>
          <t>Bank conversion balances = statement balances</t>
        </is>
      </c>
      <c r="B25" s="11">
        <f>SUM('Bank Rec'!$D$5:$D$7)</f>
        <v>547192.56</v>
      </c>
      <c r="C25" s="11">
        <f>SUMIFS('Conversion Balances'!$E$5:$E$79,'Conversion Balances'!$C$5:$C$79,"BANK")</f>
        <v>547192.56</v>
      </c>
      <c r="D25" t="str">
        <f>IF(ROUND(N(B25)-N(C25),2)=0,"PASS","FAIL")</f>
        <v>PASS</v>
      </c>
      <c r="E25" t="inlineStr">
        <is>
          <t>The first Xero reconciliation starts from the statement</t>
        </is>
      </c>
    </row>
    <row r="26">
      <c r="A26" t="inlineStr">
        <is>
          <t>Xero TB vs adjusted QBO: accounts that differ</t>
        </is>
      </c>
      <c r="B26" s="11" t="n">
        <v>0</v>
      </c>
      <c r="C26" s="11">
        <f>SUMPRODUCT(--(ABS('Xero TB Check'!$I$5:$I$79)&gt;0.005))</f>
        <v>0</v>
      </c>
      <c r="D26" t="str">
        <f>IF(ROUND(N(B26)-N(C26),2)=0,"PASS","FAIL")</f>
        <v>PASS</v>
      </c>
      <c r="E26" t="inlineStr">
        <is>
          <t>Every Xero balance equals QBO</t>
        </is>
      </c>
    </row>
    <row r="27">
      <c r="A27" t="inlineStr">
        <is>
          <t>Xero TB vs engine: accounts that differ</t>
        </is>
      </c>
      <c r="B27" s="11" t="n">
        <v>0</v>
      </c>
      <c r="C27" s="11">
        <f>SUMPRODUCT(--(ABS('Xero TB Check'!$I$5:$I$79-'Xero TB Check'!$J$5:$J$79)&gt;0.005))</f>
        <v>0</v>
      </c>
      <c r="D27" t="str">
        <f>IF(ROUND(N(B27)-N(C27),2)=0,"PASS","FAIL")</f>
        <v>PASS</v>
      </c>
      <c r="E27" t="inlineStr">
        <is>
          <t>Workbook and engine agree</t>
        </is>
      </c>
    </row>
    <row r="28">
      <c r="A28" t="inlineStr">
        <is>
          <t>Conversion clearing (855) after import</t>
        </is>
      </c>
      <c r="B28" s="11" t="n">
        <v>0</v>
      </c>
      <c r="C28" s="11">
        <f>INDEX('Xero TB Check'!$G$5:$G$79,MATCH("855",'Xero TB Check'!$A$5:$A$79,0))</f>
        <v>0</v>
      </c>
      <c r="D28" t="str">
        <f>IF(ROUND(N(B28)-N(C28),2)=0,"PASS","FAIL")</f>
        <v>PASS</v>
      </c>
      <c r="E28" t="inlineStr">
        <is>
          <t>The clearing method nets out</t>
        </is>
      </c>
    </row>
    <row r="29">
      <c r="A29" t="inlineStr">
        <is>
          <t>Historical Adjustment (840) after import</t>
        </is>
      </c>
      <c r="B29" s="11" t="n">
        <v>0</v>
      </c>
      <c r="C29" s="11">
        <f>INDEX('Xero TB Check'!$G$5:$G$79,MATCH("840",'Xero TB Check'!$A$5:$A$79,0))</f>
        <v>0</v>
      </c>
      <c r="D29" t="str">
        <f>IF(ROUND(N(B29)-N(C29),2)=0,"PASS","FAIL")</f>
        <v>PASS</v>
      </c>
      <c r="E29" t="inlineStr">
        <is>
          <t>Nothing left unexplained</t>
        </is>
      </c>
    </row>
    <row r="30">
      <c r="A30" t="inlineStr">
        <is>
          <t>Xero AR (610) = open receivables</t>
        </is>
      </c>
      <c r="B30" s="11">
        <f>SUM('Open AR'!$K$5:$K$139)</f>
        <v>742980.26</v>
      </c>
      <c r="C30" s="11">
        <f>INDEX('Xero TB Check'!$G$5:$G$79,MATCH("610",'Xero TB Check'!$A$5:$A$79,0))</f>
        <v>742980.26</v>
      </c>
      <c r="D30" t="str">
        <f>IF(ROUND(N(B30)-N(C30),2)=0,"PASS","FAIL")</f>
        <v>PASS</v>
      </c>
      <c r="E30" t="inlineStr">
        <is>
          <t>Aged receivables in Xero tie on day one</t>
        </is>
      </c>
    </row>
    <row r="31">
      <c r="A31" t="inlineStr">
        <is>
          <t>Xero AP (800) = open payables</t>
        </is>
      </c>
      <c r="B31" s="11">
        <f>SUM('Open AP'!$K$5:$K$194)</f>
        <v>-221290.43</v>
      </c>
      <c r="C31" s="11">
        <f>INDEX('Xero TB Check'!$G$5:$G$79,MATCH("800",'Xero TB Check'!$A$5:$A$79,0))</f>
        <v>-221290.43</v>
      </c>
      <c r="D31" t="str">
        <f>IF(ROUND(N(B31)-N(C31),2)=0,"PASS","FAIL")</f>
        <v>PASS</v>
      </c>
      <c r="E31" t="inlineStr">
        <is>
          <t>Aged payables in Xero tie on day one</t>
        </is>
      </c>
    </row>
    <row r="32">
      <c r="A32" t="inlineStr">
        <is>
          <t>Xero GST (820) = adjusted QBO GST</t>
        </is>
      </c>
      <c r="B32" s="11">
        <f>SUMIFS('Adjusted TB'!$E$5:$E$90,'Adjusted TB'!$F$5:$F$90,"820")</f>
        <v>-67024.61</v>
      </c>
      <c r="C32" s="11">
        <f>INDEX('Xero TB Check'!$G$5:$G$79,MATCH("820",'Xero TB Check'!$A$5:$A$79,0))</f>
        <v>-67024.61</v>
      </c>
      <c r="D32" t="str">
        <f>IF(ROUND(N(B32)-N(C32),2)=0,"PASS","FAIL")</f>
        <v>PASS</v>
      </c>
      <c r="E32" t="inlineStr">
        <is>
          <t>GST control carries over for your BAS agent or accountant</t>
        </is>
      </c>
    </row>
    <row r="33">
      <c r="A33" t="inlineStr">
        <is>
          <t>Net assets: Xero = adjusted QBO</t>
        </is>
      </c>
      <c r="B33" s="11">
        <f>SUMPRODUCT(SUMIFS('Adjusted TB'!$E$5:$E$90,'Adjusted TB'!$F$5:$F$90,'Xero Chart'!$A$5:$A$79)*('Xero Chart'!$C$5:$C$79&lt;&gt;"REVENUE")*('Xero Chart'!$C$5:$C$79&lt;&gt;"EXPENSE")*('Xero Chart'!$C$5:$C$79&lt;&gt;"DIRECTCOSTS")*('Xero Chart'!$C$5:$C$79&lt;&gt;"OTHERINCOME")*('Xero Chart'!$C$5:$C$79&lt;&gt;"DEPRECIATN"))</f>
        <v>436633.01</v>
      </c>
      <c r="C33" s="11">
        <f>SUMPRODUCT(SUMIFS('Xero TB Check'!$G$5:$G$79,'Xero TB Check'!$A$5:$A$79,'Xero Chart'!$A$5:$A$79)*('Xero Chart'!$C$5:$C$79&lt;&gt;"REVENUE")*('Xero Chart'!$C$5:$C$79&lt;&gt;"EXPENSE")*('Xero Chart'!$C$5:$C$79&lt;&gt;"DIRECTCOSTS")*('Xero Chart'!$C$5:$C$79&lt;&gt;"OTHERINCOME")*('Xero Chart'!$C$5:$C$79&lt;&gt;"DEPRECIATN"))</f>
        <v>436633.01</v>
      </c>
      <c r="D33" t="str">
        <f>IF(ROUND(N(B33)-N(C33),2)=0,"PASS","FAIL")</f>
        <v>PASS</v>
      </c>
      <c r="E33" t="inlineStr">
        <is>
          <t>Balance sheet agrees</t>
        </is>
      </c>
    </row>
    <row r="34">
      <c r="A34" t="inlineStr">
        <is>
          <t>Year-to-date profit: Xero = adjusted QBO</t>
        </is>
      </c>
      <c r="B34" s="11">
        <f>SUMPRODUCT(SUMIFS('Adjusted TB'!$E$5:$E$90,'Adjusted TB'!$F$5:$F$90,'Xero Chart'!$A$5:$A$79)*(('Xero Chart'!$C$5:$C$79="REVENUE")+('Xero Chart'!$C$5:$C$79="EXPENSE")+('Xero Chart'!$C$5:$C$79="DIRECTCOSTS")+('Xero Chart'!$C$5:$C$79="OTHERINCOME")+('Xero Chart'!$C$5:$C$79="DEPRECIATN")))</f>
        <v>-436633.01</v>
      </c>
      <c r="C34" s="11">
        <f>SUMPRODUCT(SUMIFS('Xero TB Check'!$G$5:$G$79,'Xero TB Check'!$A$5:$A$79,'Xero Chart'!$A$5:$A$79)*(('Xero Chart'!$C$5:$C$79="REVENUE")+('Xero Chart'!$C$5:$C$79="EXPENSE")+('Xero Chart'!$C$5:$C$79="DIRECTCOSTS")+('Xero Chart'!$C$5:$C$79="OTHERINCOME")+('Xero Chart'!$C$5:$C$79="DEPRECIATN")))</f>
        <v>-436633.01</v>
      </c>
      <c r="D34" t="str">
        <f>IF(ROUND(N(B34)-N(C34),2)=0,"PASS","FAIL")</f>
        <v>PASS</v>
      </c>
      <c r="E34" t="inlineStr">
        <is>
          <t>P&amp;L for Jul-Sep agrees</t>
        </is>
      </c>
    </row>
    <row r="35">
      <c r="A35" t="inlineStr">
        <is>
          <t>Exceptions: one per receipt counted twice</t>
        </is>
      </c>
      <c r="B35" s="11">
        <f>COUNTIF('Undeposited Funds'!$F$5:$F$8,"Banked*")</f>
        <v>4</v>
      </c>
      <c r="C35" s="11">
        <f>COUNTIF('Exceptions'!$A$5:$A$23,"Undeposited Funds")</f>
        <v>4</v>
      </c>
      <c r="D35" t="str">
        <f>IF(ROUND(N(B35)-N(C35),2)=0,"PASS","FAIL")</f>
        <v>PASS</v>
      </c>
      <c r="E35" t="inlineStr">
        <is>
          <t>Every clean-up item is on the register</t>
        </is>
      </c>
    </row>
    <row r="36">
      <c r="A36" t="inlineStr">
        <is>
          <t>History: comparative journals that do not balance</t>
        </is>
      </c>
      <c r="B36" s="11" t="n">
        <v>0</v>
      </c>
      <c r="C36" s="11">
        <f>--(ABS(SUMIFS('History Journals'!$E$5:$E$869,'History Journals'!$A$5:$A$869,"H01"))&gt;0.005)+--(ABS(SUMIFS('History Journals'!$E$5:$E$869,'History Journals'!$A$5:$A$869,"H02"))&gt;0.005)+--(ABS(SUMIFS('History Journals'!$E$5:$E$869,'History Journals'!$A$5:$A$869,"H03"))&gt;0.005)+--(ABS(SUMIFS('History Journals'!$E$5:$E$869,'History Journals'!$A$5:$A$869,"H04"))&gt;0.005)+--(ABS(SUMIFS('History Journals'!$E$5:$E$869,'History Journals'!$A$5:$A$869,"H05"))&gt;0.005)+--(ABS(SUMIFS('History Journals'!$E$5:$E$869,'History Journals'!$A$5:$A$869,"H06"))&gt;0.005)+--(ABS(SUMIFS('History Journals'!$E$5:$E$869,'History Journals'!$A$5:$A$869,"H07"))&gt;0.005)+--(ABS(SUMIFS('History Journals'!$E$5:$E$869,'History Journals'!$A$5:$A$869,"H08"))&gt;0.005)+--(ABS(SUMIFS('History Journals'!$E$5:$E$869,'History Journals'!$A$5:$A$869,"H09"))&gt;0.005)+--(ABS(SUMIFS('History Journals'!$E$5:$E$869,'History Journals'!$A$5:$A$869,"H10"))&gt;0.005)+--(ABS(SUMIFS('History Journals'!$E$5:$E$869,'History Journals'!$A$5:$A$869,"H11"))&gt;0.005)+--(ABS(SUMIFS('History Journals'!$E$5:$E$869,'History Journals'!$A$5:$A$869,"H12"))&gt;0.005)+--(ABS(SUMIFS('History Journals'!$E$5:$E$869,'History Journals'!$A$5:$A$869,"H13"))&gt;0.005)+--(ABS(SUMIFS('History Journals'!$E$5:$E$869,'History Journals'!$A$5:$A$869,"H14"))&gt;0.005)+--(ABS(SUMIFS('History Journals'!$E$5:$E$869,'History Journals'!$A$5:$A$869,"H15"))&gt;0.005)+--(ABS(SUMIFS('History Journals'!$E$5:$E$869,'History Journals'!$A$5:$A$869,"H16"))&gt;0.005)+--(ABS(SUMIFS('History Journals'!$E$5:$E$869,'History Journals'!$A$5:$A$869,"H17"))&gt;0.005)+--(ABS(SUMIFS('History Journals'!$E$5:$E$869,'History Journals'!$A$5:$A$869,"H18"))&gt;0.005)+--(ABS(SUMIFS('History Journals'!$E$5:$E$869,'History Journals'!$A$5:$A$869,"H19"))&gt;0.005)+--(ABS(SUMIFS('History Journals'!$E$5:$E$869,'History Journals'!$A$5:$A$869,"H20"))&gt;0.005)+--(ABS(SUMIFS('History Journals'!$E$5:$E$869,'History Journals'!$A$5:$A$869,"H21"))&gt;0.005)+--(ABS(SUMIFS('History Journals'!$E$5:$E$869,'History Journals'!$A$5:$A$869,"H22"))&gt;0.005)+--(ABS(SUMIFS('History Journals'!$E$5:$E$869,'History Journals'!$A$5:$A$869,"H23"))&gt;0.005)</f>
        <v>0</v>
      </c>
      <c r="D36" t="str">
        <f>IF(ROUND(N(B36)-N(C36),2)=0,"PASS","FAIL")</f>
        <v>PASS</v>
      </c>
      <c r="E36" t="inlineStr">
        <is>
          <t>Every monthly journal nets to 0</t>
        </is>
      </c>
    </row>
    <row r="37">
      <c r="A37" t="inlineStr">
        <is>
          <t>History: 840 after the 30 Jun 2026 clear</t>
        </is>
      </c>
      <c r="B37" s="11" t="n">
        <v>0</v>
      </c>
      <c r="C37" s="11">
        <f>ROUND(SUMIFS('History Journals'!$E$5:$E$869,'History Journals'!$C$5:$C$869,"840"),2)</f>
        <v>0</v>
      </c>
      <c r="D37" t="str">
        <f>IF(ROUND(N(B37)-N(C37),2)=0,"PASS","FAIL")</f>
        <v>PASS</v>
      </c>
      <c r="E37" t="inlineStr">
        <is>
          <t>Comparatives leave the conversion balance sheet unchanged</t>
        </is>
      </c>
    </row>
    <row r="38">
      <c r="A38" t="inlineStr">
        <is>
          <t>History: journal P&amp;L lines = QBO P&amp;L Oct 2024 to Jun 2026</t>
        </is>
      </c>
      <c r="B38" s="11">
        <f>ROUND(SUM('P&amp;L by Month'!$C$5:$W$61),2)</f>
        <v>-2803748.74</v>
      </c>
      <c r="C38" s="11">
        <f>ROUND(SUMPRODUCT(('History Journals'!$C$5:$C$869&lt;&gt;"840")*('History Journals'!$C$5:$C$869&lt;&gt;"960")*'History Journals'!$E$5:$E$869),2)</f>
        <v>-2803748.74</v>
      </c>
      <c r="D38" t="str">
        <f>IF(ROUND(N(B38)-N(C38),2)=0,"PASS","FAIL")</f>
        <v>PASS</v>
      </c>
      <c r="E38" t="inlineStr">
        <is>
          <t>Nothing lost between the report and the journals</t>
        </is>
      </c>
    </row>
    <row r="39">
      <c r="A39" t="inlineStr">
        <is>
          <t>History: Jul-Sep 2026 columns = GL movements (accounts x months that differ)</t>
        </is>
      </c>
      <c r="B39" s="11" t="n">
        <v>0</v>
      </c>
      <c r="C39" s="11">
        <f>SUMPRODUCT(--(ABS('P&amp;L by Month'!$X$5:$X$61-SUMIFS('QBO GL'!$G$5:$G$3941,'QBO GL'!$F$5:$F$3941,'P&amp;L by Month'!$A$5:$A$61,'QBO GL'!$B$5:$B$3941,"&gt;="&amp;DATE(2026,7,1),'QBO GL'!$B$5:$B$3941,"&lt;"&amp;DATE(2026,7+1,1)))&gt;0.005))+SUMPRODUCT(--(ABS('P&amp;L by Month'!$Y$5:$Y$61-SUMIFS('QBO GL'!$G$5:$G$3941,'QBO GL'!$F$5:$F$3941,'P&amp;L by Month'!$A$5:$A$61,'QBO GL'!$B$5:$B$3941,"&gt;="&amp;DATE(2026,8,1),'QBO GL'!$B$5:$B$3941,"&lt;"&amp;DATE(2026,8+1,1)))&gt;0.005))+SUMPRODUCT(--(ABS('P&amp;L by Month'!$Z$5:$Z$61-SUMIFS('QBO GL'!$G$5:$G$3941,'QBO GL'!$F$5:$F$3941,'P&amp;L by Month'!$A$5:$A$61,'QBO GL'!$B$5:$B$3941,"&gt;="&amp;DATE(2026,9,1),'QBO GL'!$B$5:$B$3941,"&lt;"&amp;DATE(2026,9+1,1)))&gt;0.005))</f>
        <v>0</v>
      </c>
      <c r="D39" t="str">
        <f>IF(ROUND(N(B39)-N(C39),2)=0,"PASS","FAIL")</f>
        <v>PASS</v>
      </c>
      <c r="E39" t="inlineStr">
        <is>
          <t>The report export agrees with the ledger</t>
        </is>
      </c>
    </row>
    <row r="40">
      <c r="A40" t="inlineStr">
        <is>
          <t>Engine regression: account mappings that disagree with the answer key</t>
        </is>
      </c>
      <c r="B40" s="11" t="n">
        <v>0</v>
      </c>
      <c r="C40" s="11" t="n">
        <v>0</v>
      </c>
      <c r="D40" t="str">
        <f>IF(ROUND(N(B40)-N(C40),2)=0,"PASS","FAIL")</f>
        <v>PASS</v>
      </c>
      <c r="E40" t="inlineStr">
        <is>
          <t>Rules map every account correctly</t>
        </is>
      </c>
    </row>
    <row r="42">
      <c r="A42" s="4" t="inlineStr">
        <is>
          <t>Controls passed</t>
        </is>
      </c>
      <c r="B42" t="n">
        <v>36</v>
      </c>
      <c r="C42">
        <f>COUNTIF(D5:D40,"PASS")</f>
        <v>36</v>
      </c>
      <c r="D42" t="str">
        <f>IF(B42=C42,"PASS","FAIL")</f>
        <v>PASS</v>
      </c>
    </row>
  </sheetData>
  <conditionalFormatting sqref="D5:D40">
    <cfRule type="expression" priority="1" dxfId="2">
      <formula>D5="PASS"</formula>
    </cfRule>
    <cfRule type="expression" priority="2" dxfId="1">
      <formula>D5="FAIL"</formula>
    </cfRule>
  </conditionalFormatting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70" customWidth="1" min="2" max="2"/>
    <col width="10" customWidth="1" min="3" max="3"/>
    <col width="10" customWidth="1" min="4" max="4"/>
    <col width="10" customWidth="1" min="5" max="5"/>
    <col width="9" customWidth="1" min="6" max="6"/>
  </cols>
  <sheetData>
    <row r="1">
      <c r="A1" s="6" t="inlineStr">
        <is>
          <t>Test log: engine and scenario tests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Test</t>
        </is>
      </c>
      <c r="B4" s="7" t="inlineStr">
        <is>
          <t>Method</t>
        </is>
      </c>
      <c r="C4" s="7" t="inlineStr">
        <is>
          <t>Tested</t>
        </is>
      </c>
      <c r="D4" s="7" t="inlineStr">
        <is>
          <t>Expected</t>
        </is>
      </c>
      <c r="E4" s="7" t="inlineStr">
        <is>
          <t>Actual</t>
        </is>
      </c>
      <c r="F4" s="7" t="inlineStr">
        <is>
          <t>Result</t>
        </is>
      </c>
    </row>
    <row r="5">
      <c r="A5" t="inlineStr">
        <is>
          <t>Account mapping vs answer key</t>
        </is>
      </c>
      <c r="B5" t="inlineStr">
        <is>
          <t>Every QBO account through the rules; compared with truth_account_map</t>
        </is>
      </c>
      <c r="C5" t="n">
        <v>86</v>
      </c>
      <c r="D5" t="n">
        <v>86</v>
      </c>
      <c r="E5" t="n">
        <v>86</v>
      </c>
      <c r="F5" t="str">
        <f>IF(D5=E5,"PASS","FAIL")</f>
        <v>PASS</v>
      </c>
    </row>
    <row r="6">
      <c r="A6" t="inlineStr">
        <is>
          <t>Tax defaults that should change: found</t>
        </is>
      </c>
      <c r="B6" t="inlineStr">
        <is>
          <t>Accounts whose GST default is wrong for the supply</t>
        </is>
      </c>
      <c r="C6" t="n">
        <v>8</v>
      </c>
      <c r="D6" t="n">
        <v>8</v>
      </c>
      <c r="E6" t="n">
        <v>8</v>
      </c>
      <c r="F6" t="str">
        <f>IF(D6=E6,"PASS","FAIL")</f>
        <v>PASS</v>
      </c>
    </row>
    <row r="7">
      <c r="A7" t="inlineStr">
        <is>
          <t>Tax defaults flagged that should not be</t>
        </is>
      </c>
      <c r="B7" t="inlineStr">
        <is>
          <t>Same run</t>
        </is>
      </c>
      <c r="C7" t="n">
        <v>8</v>
      </c>
      <c r="D7" t="n">
        <v>0</v>
      </c>
      <c r="E7" t="n">
        <v>0</v>
      </c>
      <c r="F7" t="str">
        <f>IF(D7=E7,"PASS","FAIL")</f>
        <v>PASS</v>
      </c>
    </row>
    <row r="8">
      <c r="A8" t="inlineStr">
        <is>
          <t>Duplicate contacts found</t>
        </is>
      </c>
      <c r="B8" t="inlineStr">
        <is>
          <t>ABN, then normalised name (Pty Ltd, punctuation, case, spacing)</t>
        </is>
      </c>
      <c r="C8" t="n">
        <v>22</v>
      </c>
      <c r="D8" t="n">
        <v>22</v>
      </c>
      <c r="E8" t="n">
        <v>22</v>
      </c>
      <c r="F8" t="str">
        <f>IF(D8=E8,"PASS","FAIL")</f>
        <v>PASS</v>
      </c>
    </row>
    <row r="9">
      <c r="A9" t="inlineStr">
        <is>
          <t>False merges</t>
        </is>
      </c>
      <c r="B9" t="inlineStr">
        <is>
          <t>Merged records that are different businesses</t>
        </is>
      </c>
      <c r="C9" t="n">
        <v>480</v>
      </c>
      <c r="D9" t="n">
        <v>0</v>
      </c>
      <c r="E9" t="n">
        <v>0</v>
      </c>
      <c r="F9" t="str">
        <f>IF(D9=E9,"PASS","FAIL")</f>
        <v>PASS</v>
      </c>
    </row>
    <row r="10">
      <c r="A10" t="inlineStr">
        <is>
          <t>Customer and supplier records of one business joined</t>
        </is>
      </c>
      <c r="B10" t="inlineStr">
        <is>
          <t>Same ABN across both QBO lists</t>
        </is>
      </c>
      <c r="C10" t="n">
        <v>9</v>
      </c>
      <c r="D10" t="n">
        <v>9</v>
      </c>
      <c r="E10" t="n">
        <v>9</v>
      </c>
      <c r="F10" t="str">
        <f>IF(D10=E10,"PASS","FAIL")</f>
        <v>PASS</v>
      </c>
    </row>
    <row r="11">
      <c r="A11" t="inlineStr">
        <is>
          <t>Look-alike names kept apart</t>
        </is>
      </c>
      <c r="B11" t="inlineStr">
        <is>
          <t>Near-identical names with different ABNs</t>
        </is>
      </c>
      <c r="C11" t="n">
        <v>3</v>
      </c>
      <c r="D11" t="n">
        <v>3</v>
      </c>
      <c r="E11" t="n">
        <v>3</v>
      </c>
      <c r="F11" t="str">
        <f>IF(D11=E11,"PASS","FAIL")</f>
        <v>PASS</v>
      </c>
    </row>
    <row r="12">
      <c r="A12" t="inlineStr">
        <is>
          <t>Receipts counted twice found</t>
        </is>
      </c>
      <c r="B12" t="inlineStr">
        <is>
          <t>Undeposited payment + same-amount bank-feed income within 5 days</t>
        </is>
      </c>
      <c r="C12" t="n">
        <v>4</v>
      </c>
      <c r="D12" t="n">
        <v>4</v>
      </c>
      <c r="E12" t="n">
        <v>4</v>
      </c>
      <c r="F12" t="str">
        <f>IF(D12=E12,"PASS","FAIL")</f>
        <v>PASS</v>
      </c>
    </row>
    <row r="13">
      <c r="A13" t="inlineStr">
        <is>
          <t>Receipts flagged that are fine</t>
        </is>
      </c>
      <c r="B13" t="inlineStr">
        <is>
          <t>Same run</t>
        </is>
      </c>
      <c r="C13" t="n">
        <v>4</v>
      </c>
      <c r="D13" t="n">
        <v>0</v>
      </c>
      <c r="E13" t="n">
        <v>0</v>
      </c>
      <c r="F13" t="str">
        <f>IF(D13=E13,"PASS","FAIL")</f>
        <v>PASS</v>
      </c>
    </row>
    <row r="14">
      <c r="A14" t="inlineStr">
        <is>
          <t>Uncategorised lines coded correctly</t>
        </is>
      </c>
      <c r="B14" t="inlineStr">
        <is>
          <t>Payee rules vs truth_uncategorised (unknown payees left blank)</t>
        </is>
      </c>
      <c r="C14" t="n">
        <v>14</v>
      </c>
      <c r="D14" t="n">
        <v>14</v>
      </c>
      <c r="E14" t="n">
        <v>14</v>
      </c>
      <c r="F14" t="str">
        <f>IF(D14=E14,"PASS","FAIL")</f>
        <v>PASS</v>
      </c>
    </row>
    <row r="15">
      <c r="A15" t="inlineStr">
        <is>
          <t>TB roll-forward differences</t>
        </is>
      </c>
      <c r="B15" t="inlineStr">
        <is>
          <t>engine.py, every account</t>
        </is>
      </c>
      <c r="C15" t="n">
        <v>86</v>
      </c>
      <c r="D15" t="n">
        <v>0</v>
      </c>
      <c r="E15" t="n">
        <v>0</v>
      </c>
      <c r="F15" t="str">
        <f>IF(D15=E15,"PASS","FAIL")</f>
        <v>PASS</v>
      </c>
    </row>
    <row r="16">
      <c r="A16" t="inlineStr">
        <is>
          <t>Xero vs QBO tie-out differences</t>
        </is>
      </c>
      <c r="B16" t="inlineStr">
        <is>
          <t>engine.py simulated Xero TB after imports</t>
        </is>
      </c>
      <c r="C16" t="n">
        <v>75</v>
      </c>
      <c r="D16" t="n">
        <v>0</v>
      </c>
      <c r="E16" t="n">
        <v>0</v>
      </c>
      <c r="F16" t="str">
        <f>IF(D16=E16,"PASS","FAIL")</f>
        <v>PASS</v>
      </c>
    </row>
  </sheetData>
  <conditionalFormatting sqref="F5:F16">
    <cfRule type="expression" priority="1" dxfId="2">
      <formula>F5="PASS"</formula>
    </cfRule>
    <cfRule type="expression" priority="2" dxfId="1">
      <formula>F5="FAIL"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2026-10-27T14:06:33Z</dcterms:created>
  <dcterms:modified xmlns:dcterms="http://purl.org/dc/terms/" xmlns:xsi="http://www.w3.org/2001/XMLSchema-instance" xsi:type="dcterms:W3CDTF">2026-10-27T14:06:33Z</dcterms:modified>
</cp:coreProperties>
</file>